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CURSO EXCEL EDUTIN ACADEMY\Portfolio Excel\Coffe Sales\"/>
    </mc:Choice>
  </mc:AlternateContent>
  <xr:revisionPtr revIDLastSave="0" documentId="13_ncr:1_{13520BA3-FB65-4D03-AE4A-EDEFEDC65E63}" xr6:coauthVersionLast="47" xr6:coauthVersionMax="47" xr10:uidLastSave="{00000000-0000-0000-0000-000000000000}"/>
  <bookViews>
    <workbookView xWindow="-120" yWindow="330" windowWidth="20730" windowHeight="11310" firstSheet="4" activeTab="8" xr2:uid="{00000000-000D-0000-FFFF-FFFF00000000}"/>
  </bookViews>
  <sheets>
    <sheet name="orders" sheetId="17" r:id="rId1"/>
    <sheet name="customers" sheetId="13" r:id="rId2"/>
    <sheet name="products" sheetId="2" r:id="rId3"/>
    <sheet name="Working sheet" sheetId="18" r:id="rId4"/>
    <sheet name="EDA" sheetId="23" r:id="rId5"/>
    <sheet name="TotalSales" sheetId="25" r:id="rId6"/>
    <sheet name="CountrBarChart" sheetId="20" r:id="rId7"/>
    <sheet name="Top5Customers" sheetId="21" r:id="rId8"/>
    <sheet name="Dashboard" sheetId="22" r:id="rId9"/>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4" i="23" l="1" a="1"/>
  <c r="D44" i="23" s="1"/>
  <c r="D43" i="23" a="1"/>
  <c r="D43" i="23" s="1"/>
  <c r="D42" i="23" a="1"/>
  <c r="D42" i="23" s="1"/>
  <c r="D41" i="23" a="1"/>
  <c r="D41" i="23" s="1"/>
  <c r="C44" i="23" a="1"/>
  <c r="C44" i="23" s="1"/>
  <c r="C43" i="23" a="1"/>
  <c r="C43" i="23" s="1"/>
  <c r="C42" i="23" a="1"/>
  <c r="C42" i="23" s="1"/>
  <c r="C41" i="23" a="1"/>
  <c r="C41" i="23" s="1"/>
  <c r="B44" i="23" a="1"/>
  <c r="B44" i="23" s="1"/>
  <c r="B43" i="23" a="1"/>
  <c r="B43" i="23" s="1"/>
  <c r="B42" i="23" a="1"/>
  <c r="B42" i="23" s="1"/>
  <c r="B41" i="23" a="1"/>
  <c r="B41" i="23" s="1"/>
  <c r="B49" i="23"/>
  <c r="B50" i="23"/>
  <c r="B51" i="23"/>
  <c r="B52" i="23"/>
  <c r="B58" i="23" a="1"/>
  <c r="B58" i="23" s="1"/>
  <c r="C58" i="23"/>
  <c r="B7" i="23" a="1"/>
  <c r="B7" i="23" s="1"/>
  <c r="C7" i="23" s="1"/>
  <c r="B6" i="23"/>
  <c r="B39" i="23"/>
  <c r="B3" i="23"/>
  <c r="H61" i="23" s="1"/>
  <c r="B8" i="23" l="1"/>
  <c r="C8" i="23" s="1"/>
  <c r="J3" i="13"/>
  <c r="J2" i="13"/>
  <c r="I2" i="18" l="1"/>
  <c r="J2" i="18" s="1"/>
  <c r="P2" i="18"/>
  <c r="P3" i="18"/>
  <c r="P4" i="18"/>
  <c r="C59" i="23" s="1"/>
  <c r="P5" i="18"/>
  <c r="C60" i="23" s="1"/>
  <c r="P6" i="18"/>
  <c r="P7" i="18"/>
  <c r="C61" i="23" s="1"/>
  <c r="P8" i="18"/>
  <c r="C62" i="23" s="1"/>
  <c r="P9" i="18"/>
  <c r="C63" i="23" s="1"/>
  <c r="P10" i="18"/>
  <c r="C64" i="23" s="1"/>
  <c r="P11" i="18"/>
  <c r="C65" i="23" s="1"/>
  <c r="P12" i="18"/>
  <c r="C66" i="23" s="1"/>
  <c r="P13" i="18"/>
  <c r="C67" i="23" s="1"/>
  <c r="P14" i="18"/>
  <c r="C68" i="23" s="1"/>
  <c r="P15" i="18"/>
  <c r="C69" i="23" s="1"/>
  <c r="P16" i="18"/>
  <c r="C70" i="23" s="1"/>
  <c r="P17" i="18"/>
  <c r="C71" i="23" s="1"/>
  <c r="P18" i="18"/>
  <c r="C72" i="23" s="1"/>
  <c r="P19" i="18"/>
  <c r="C73" i="23" s="1"/>
  <c r="P20" i="18"/>
  <c r="C74" i="23" s="1"/>
  <c r="P21" i="18"/>
  <c r="C75" i="23" s="1"/>
  <c r="P22" i="18"/>
  <c r="P23" i="18"/>
  <c r="C76" i="23" s="1"/>
  <c r="P24" i="18"/>
  <c r="C77" i="23" s="1"/>
  <c r="P25" i="18"/>
  <c r="C78" i="23" s="1"/>
  <c r="P26" i="18"/>
  <c r="C79" i="23" s="1"/>
  <c r="P27" i="18"/>
  <c r="C80" i="23" s="1"/>
  <c r="P28" i="18"/>
  <c r="C81" i="23" s="1"/>
  <c r="P29" i="18"/>
  <c r="C82" i="23" s="1"/>
  <c r="P30" i="18"/>
  <c r="C83" i="23" s="1"/>
  <c r="P31" i="18"/>
  <c r="C84" i="23" s="1"/>
  <c r="P32" i="18"/>
  <c r="C85" i="23" s="1"/>
  <c r="P33" i="18"/>
  <c r="P34" i="18"/>
  <c r="P35" i="18"/>
  <c r="C86" i="23" s="1"/>
  <c r="P36" i="18"/>
  <c r="C87" i="23" s="1"/>
  <c r="P37" i="18"/>
  <c r="C88" i="23" s="1"/>
  <c r="P38" i="18"/>
  <c r="C89" i="23" s="1"/>
  <c r="P39" i="18"/>
  <c r="C90" i="23" s="1"/>
  <c r="P40" i="18"/>
  <c r="C91" i="23" s="1"/>
  <c r="P41" i="18"/>
  <c r="C92" i="23" s="1"/>
  <c r="P42" i="18"/>
  <c r="C93" i="23" s="1"/>
  <c r="P43" i="18"/>
  <c r="C94" i="23" s="1"/>
  <c r="P44" i="18"/>
  <c r="C95" i="23" s="1"/>
  <c r="P45" i="18"/>
  <c r="C96" i="23" s="1"/>
  <c r="P46" i="18"/>
  <c r="C97" i="23" s="1"/>
  <c r="P47" i="18"/>
  <c r="C98" i="23" s="1"/>
  <c r="P48" i="18"/>
  <c r="C99" i="23" s="1"/>
  <c r="P49" i="18"/>
  <c r="C100" i="23" s="1"/>
  <c r="P50" i="18"/>
  <c r="C101" i="23" s="1"/>
  <c r="P51" i="18"/>
  <c r="C102" i="23" s="1"/>
  <c r="P52" i="18"/>
  <c r="C103" i="23" s="1"/>
  <c r="P53" i="18"/>
  <c r="C104" i="23" s="1"/>
  <c r="P54" i="18"/>
  <c r="C105" i="23" s="1"/>
  <c r="P55" i="18"/>
  <c r="P56" i="18"/>
  <c r="C106" i="23" s="1"/>
  <c r="P57" i="18"/>
  <c r="C107" i="23" s="1"/>
  <c r="P58" i="18"/>
  <c r="C108" i="23" s="1"/>
  <c r="P59" i="18"/>
  <c r="C109" i="23" s="1"/>
  <c r="P60" i="18"/>
  <c r="C110" i="23" s="1"/>
  <c r="P61" i="18"/>
  <c r="C111" i="23" s="1"/>
  <c r="P62" i="18"/>
  <c r="C112" i="23" s="1"/>
  <c r="P63" i="18"/>
  <c r="C113" i="23" s="1"/>
  <c r="P64" i="18"/>
  <c r="C114" i="23" s="1"/>
  <c r="P65" i="18"/>
  <c r="C115" i="23" s="1"/>
  <c r="P66" i="18"/>
  <c r="C116" i="23" s="1"/>
  <c r="P67" i="18"/>
  <c r="C117" i="23" s="1"/>
  <c r="P68" i="18"/>
  <c r="C118" i="23" s="1"/>
  <c r="P69" i="18"/>
  <c r="C119" i="23" s="1"/>
  <c r="P70" i="18"/>
  <c r="C120" i="23" s="1"/>
  <c r="P71" i="18"/>
  <c r="C121" i="23" s="1"/>
  <c r="P72" i="18"/>
  <c r="C122" i="23" s="1"/>
  <c r="P73" i="18"/>
  <c r="C123" i="23" s="1"/>
  <c r="P74" i="18"/>
  <c r="C124" i="23" s="1"/>
  <c r="P75" i="18"/>
  <c r="C125" i="23" s="1"/>
  <c r="P76" i="18"/>
  <c r="C126" i="23" s="1"/>
  <c r="P77" i="18"/>
  <c r="C127" i="23" s="1"/>
  <c r="P78" i="18"/>
  <c r="C128" i="23" s="1"/>
  <c r="P79" i="18"/>
  <c r="C129" i="23" s="1"/>
  <c r="P80" i="18"/>
  <c r="C130" i="23" s="1"/>
  <c r="P81" i="18"/>
  <c r="C131" i="23" s="1"/>
  <c r="P82" i="18"/>
  <c r="C132" i="23" s="1"/>
  <c r="P83" i="18"/>
  <c r="C133" i="23" s="1"/>
  <c r="P84" i="18"/>
  <c r="C134" i="23" s="1"/>
  <c r="P85" i="18"/>
  <c r="C135" i="23" s="1"/>
  <c r="P86" i="18"/>
  <c r="C136" i="23" s="1"/>
  <c r="P87" i="18"/>
  <c r="C137" i="23" s="1"/>
  <c r="P88" i="18"/>
  <c r="P89" i="18"/>
  <c r="C138" i="23" s="1"/>
  <c r="P90" i="18"/>
  <c r="C139" i="23" s="1"/>
  <c r="P91" i="18"/>
  <c r="C140" i="23" s="1"/>
  <c r="P92" i="18"/>
  <c r="C141" i="23" s="1"/>
  <c r="P93" i="18"/>
  <c r="C142" i="23" s="1"/>
  <c r="P94" i="18"/>
  <c r="C143" i="23" s="1"/>
  <c r="P95" i="18"/>
  <c r="C144" i="23" s="1"/>
  <c r="P96" i="18"/>
  <c r="C145" i="23" s="1"/>
  <c r="P97" i="18"/>
  <c r="C146" i="23" s="1"/>
  <c r="P98" i="18"/>
  <c r="C147" i="23" s="1"/>
  <c r="P99" i="18"/>
  <c r="C148" i="23" s="1"/>
  <c r="P100" i="18"/>
  <c r="C149" i="23" s="1"/>
  <c r="P101" i="18"/>
  <c r="C150" i="23" s="1"/>
  <c r="P102" i="18"/>
  <c r="C151" i="23" s="1"/>
  <c r="P103" i="18"/>
  <c r="C152" i="23" s="1"/>
  <c r="P104" i="18"/>
  <c r="C153" i="23" s="1"/>
  <c r="P105" i="18"/>
  <c r="C154" i="23" s="1"/>
  <c r="P106" i="18"/>
  <c r="C155" i="23" s="1"/>
  <c r="P107" i="18"/>
  <c r="C156" i="23" s="1"/>
  <c r="P108" i="18"/>
  <c r="C157" i="23" s="1"/>
  <c r="P109" i="18"/>
  <c r="C158" i="23" s="1"/>
  <c r="P110" i="18"/>
  <c r="C159" i="23" s="1"/>
  <c r="P111" i="18"/>
  <c r="C160" i="23" s="1"/>
  <c r="P112" i="18"/>
  <c r="C161" i="23" s="1"/>
  <c r="P113" i="18"/>
  <c r="C162" i="23" s="1"/>
  <c r="P114" i="18"/>
  <c r="C163" i="23" s="1"/>
  <c r="P115" i="18"/>
  <c r="C164" i="23" s="1"/>
  <c r="P116" i="18"/>
  <c r="C165" i="23" s="1"/>
  <c r="P117" i="18"/>
  <c r="C166" i="23" s="1"/>
  <c r="P118" i="18"/>
  <c r="C167" i="23" s="1"/>
  <c r="P119" i="18"/>
  <c r="C168" i="23" s="1"/>
  <c r="P120" i="18"/>
  <c r="C169" i="23" s="1"/>
  <c r="P121" i="18"/>
  <c r="C170" i="23" s="1"/>
  <c r="P122" i="18"/>
  <c r="P123" i="18"/>
  <c r="P124" i="18"/>
  <c r="C171" i="23" s="1"/>
  <c r="P125" i="18"/>
  <c r="C172" i="23" s="1"/>
  <c r="P126" i="18"/>
  <c r="C173" i="23" s="1"/>
  <c r="P127" i="18"/>
  <c r="C174" i="23" s="1"/>
  <c r="P128" i="18"/>
  <c r="C175" i="23" s="1"/>
  <c r="P129" i="18"/>
  <c r="C176" i="23" s="1"/>
  <c r="P130" i="18"/>
  <c r="C177" i="23" s="1"/>
  <c r="P131" i="18"/>
  <c r="C178" i="23" s="1"/>
  <c r="P132" i="18"/>
  <c r="C179" i="23" s="1"/>
  <c r="P133" i="18"/>
  <c r="C180" i="23" s="1"/>
  <c r="P134" i="18"/>
  <c r="C181" i="23" s="1"/>
  <c r="P135" i="18"/>
  <c r="C182" i="23" s="1"/>
  <c r="P136" i="18"/>
  <c r="C183" i="23" s="1"/>
  <c r="P137" i="18"/>
  <c r="C184" i="23" s="1"/>
  <c r="P138" i="18"/>
  <c r="C185" i="23" s="1"/>
  <c r="P139" i="18"/>
  <c r="C186" i="23" s="1"/>
  <c r="P140" i="18"/>
  <c r="C187" i="23" s="1"/>
  <c r="P141" i="18"/>
  <c r="C188" i="23" s="1"/>
  <c r="P142" i="18"/>
  <c r="C189" i="23" s="1"/>
  <c r="P143" i="18"/>
  <c r="C190" i="23" s="1"/>
  <c r="P144" i="18"/>
  <c r="C191" i="23" s="1"/>
  <c r="P145" i="18"/>
  <c r="C192" i="23" s="1"/>
  <c r="P146" i="18"/>
  <c r="C193" i="23" s="1"/>
  <c r="P147" i="18"/>
  <c r="C194" i="23" s="1"/>
  <c r="P148" i="18"/>
  <c r="C195" i="23" s="1"/>
  <c r="P149" i="18"/>
  <c r="P150" i="18"/>
  <c r="C196" i="23" s="1"/>
  <c r="P151" i="18"/>
  <c r="C197" i="23" s="1"/>
  <c r="P152" i="18"/>
  <c r="C198" i="23" s="1"/>
  <c r="P153" i="18"/>
  <c r="C199" i="23" s="1"/>
  <c r="P154" i="18"/>
  <c r="C200" i="23" s="1"/>
  <c r="P155" i="18"/>
  <c r="C201" i="23" s="1"/>
  <c r="P156" i="18"/>
  <c r="C202" i="23" s="1"/>
  <c r="P157" i="18"/>
  <c r="C203" i="23" s="1"/>
  <c r="P158" i="18"/>
  <c r="C204" i="23" s="1"/>
  <c r="P159" i="18"/>
  <c r="C205" i="23" s="1"/>
  <c r="P160" i="18"/>
  <c r="C206" i="23" s="1"/>
  <c r="P161" i="18"/>
  <c r="C207" i="23" s="1"/>
  <c r="P162" i="18"/>
  <c r="C208" i="23" s="1"/>
  <c r="P163" i="18"/>
  <c r="C209" i="23" s="1"/>
  <c r="P164" i="18"/>
  <c r="C210" i="23" s="1"/>
  <c r="P165" i="18"/>
  <c r="C211" i="23" s="1"/>
  <c r="P166" i="18"/>
  <c r="C212" i="23" s="1"/>
  <c r="P167" i="18"/>
  <c r="C213" i="23" s="1"/>
  <c r="P168" i="18"/>
  <c r="C214" i="23" s="1"/>
  <c r="P169" i="18"/>
  <c r="C215" i="23" s="1"/>
  <c r="P170" i="18"/>
  <c r="C216" i="23" s="1"/>
  <c r="P171" i="18"/>
  <c r="C217" i="23" s="1"/>
  <c r="P172" i="18"/>
  <c r="C218" i="23" s="1"/>
  <c r="P173" i="18"/>
  <c r="C219" i="23" s="1"/>
  <c r="P174" i="18"/>
  <c r="C220" i="23" s="1"/>
  <c r="P175" i="18"/>
  <c r="C221" i="23" s="1"/>
  <c r="P176" i="18"/>
  <c r="C222" i="23" s="1"/>
  <c r="P177" i="18"/>
  <c r="C223" i="23" s="1"/>
  <c r="P178" i="18"/>
  <c r="C224" i="23" s="1"/>
  <c r="P179" i="18"/>
  <c r="C225" i="23" s="1"/>
  <c r="P180" i="18"/>
  <c r="C226" i="23" s="1"/>
  <c r="P181" i="18"/>
  <c r="C227" i="23" s="1"/>
  <c r="P182" i="18"/>
  <c r="C228" i="23" s="1"/>
  <c r="P183" i="18"/>
  <c r="P184" i="18"/>
  <c r="C229" i="23" s="1"/>
  <c r="P185" i="18"/>
  <c r="C230" i="23" s="1"/>
  <c r="P186" i="18"/>
  <c r="C231" i="23" s="1"/>
  <c r="P187" i="18"/>
  <c r="C232" i="23" s="1"/>
  <c r="P188" i="18"/>
  <c r="C233" i="23" s="1"/>
  <c r="P189" i="18"/>
  <c r="C234" i="23" s="1"/>
  <c r="P190" i="18"/>
  <c r="C235" i="23" s="1"/>
  <c r="P191" i="18"/>
  <c r="C236" i="23" s="1"/>
  <c r="P192" i="18"/>
  <c r="C237" i="23" s="1"/>
  <c r="P193" i="18"/>
  <c r="C238" i="23" s="1"/>
  <c r="P194" i="18"/>
  <c r="C239" i="23" s="1"/>
  <c r="P195" i="18"/>
  <c r="C240" i="23" s="1"/>
  <c r="P196" i="18"/>
  <c r="C241" i="23" s="1"/>
  <c r="P197" i="18"/>
  <c r="C242" i="23" s="1"/>
  <c r="P198" i="18"/>
  <c r="C243" i="23" s="1"/>
  <c r="P199" i="18"/>
  <c r="P200" i="18"/>
  <c r="P201" i="18"/>
  <c r="P202" i="18"/>
  <c r="P203" i="18"/>
  <c r="C244" i="23" s="1"/>
  <c r="P204" i="18"/>
  <c r="C245" i="23" s="1"/>
  <c r="P205" i="18"/>
  <c r="C246" i="23" s="1"/>
  <c r="P206" i="18"/>
  <c r="C247" i="23" s="1"/>
  <c r="P207" i="18"/>
  <c r="C248" i="23" s="1"/>
  <c r="P208" i="18"/>
  <c r="C249" i="23" s="1"/>
  <c r="P209" i="18"/>
  <c r="C250" i="23" s="1"/>
  <c r="P210" i="18"/>
  <c r="C251" i="23" s="1"/>
  <c r="P211" i="18"/>
  <c r="C252" i="23" s="1"/>
  <c r="P212" i="18"/>
  <c r="C253" i="23" s="1"/>
  <c r="P213" i="18"/>
  <c r="C254" i="23" s="1"/>
  <c r="P214" i="18"/>
  <c r="C255" i="23" s="1"/>
  <c r="P215" i="18"/>
  <c r="C256" i="23" s="1"/>
  <c r="P216" i="18"/>
  <c r="C257" i="23" s="1"/>
  <c r="P217" i="18"/>
  <c r="C258" i="23" s="1"/>
  <c r="P218" i="18"/>
  <c r="C259" i="23" s="1"/>
  <c r="P219" i="18"/>
  <c r="C260" i="23" s="1"/>
  <c r="P220" i="18"/>
  <c r="C261" i="23" s="1"/>
  <c r="P221" i="18"/>
  <c r="C262" i="23" s="1"/>
  <c r="P222" i="18"/>
  <c r="P223" i="18"/>
  <c r="C263" i="23" s="1"/>
  <c r="P224" i="18"/>
  <c r="C264" i="23" s="1"/>
  <c r="P225" i="18"/>
  <c r="C265" i="23" s="1"/>
  <c r="P226" i="18"/>
  <c r="C266" i="23" s="1"/>
  <c r="P227" i="18"/>
  <c r="C267" i="23" s="1"/>
  <c r="P228" i="18"/>
  <c r="C268" i="23" s="1"/>
  <c r="P229" i="18"/>
  <c r="C269" i="23" s="1"/>
  <c r="P230" i="18"/>
  <c r="C270" i="23" s="1"/>
  <c r="P231" i="18"/>
  <c r="C271" i="23" s="1"/>
  <c r="P232" i="18"/>
  <c r="C272" i="23" s="1"/>
  <c r="P233" i="18"/>
  <c r="C273" i="23" s="1"/>
  <c r="P234" i="18"/>
  <c r="C274" i="23" s="1"/>
  <c r="P235" i="18"/>
  <c r="C275" i="23" s="1"/>
  <c r="P236" i="18"/>
  <c r="C276" i="23" s="1"/>
  <c r="P237" i="18"/>
  <c r="C277" i="23" s="1"/>
  <c r="P238" i="18"/>
  <c r="C278" i="23" s="1"/>
  <c r="P239" i="18"/>
  <c r="C279" i="23" s="1"/>
  <c r="P240" i="18"/>
  <c r="C280" i="23" s="1"/>
  <c r="P241" i="18"/>
  <c r="C281" i="23" s="1"/>
  <c r="P242" i="18"/>
  <c r="C282" i="23" s="1"/>
  <c r="P243" i="18"/>
  <c r="C283" i="23" s="1"/>
  <c r="P244" i="18"/>
  <c r="C284" i="23" s="1"/>
  <c r="P245" i="18"/>
  <c r="C285" i="23" s="1"/>
  <c r="P246" i="18"/>
  <c r="C286" i="23" s="1"/>
  <c r="P247" i="18"/>
  <c r="C287" i="23" s="1"/>
  <c r="P248" i="18"/>
  <c r="C288" i="23" s="1"/>
  <c r="P249" i="18"/>
  <c r="C289" i="23" s="1"/>
  <c r="P250" i="18"/>
  <c r="C290" i="23" s="1"/>
  <c r="P251" i="18"/>
  <c r="C291" i="23" s="1"/>
  <c r="P252" i="18"/>
  <c r="C292" i="23" s="1"/>
  <c r="P253" i="18"/>
  <c r="C293" i="23" s="1"/>
  <c r="P254" i="18"/>
  <c r="C294" i="23" s="1"/>
  <c r="P255" i="18"/>
  <c r="C295" i="23" s="1"/>
  <c r="P256" i="18"/>
  <c r="C296" i="23" s="1"/>
  <c r="P257" i="18"/>
  <c r="C297" i="23" s="1"/>
  <c r="P258" i="18"/>
  <c r="P259" i="18"/>
  <c r="C298" i="23" s="1"/>
  <c r="P260" i="18"/>
  <c r="C299" i="23" s="1"/>
  <c r="P261" i="18"/>
  <c r="C300" i="23" s="1"/>
  <c r="P262" i="18"/>
  <c r="C301" i="23" s="1"/>
  <c r="P263" i="18"/>
  <c r="C302" i="23" s="1"/>
  <c r="P264" i="18"/>
  <c r="C303" i="23" s="1"/>
  <c r="P265" i="18"/>
  <c r="C304" i="23" s="1"/>
  <c r="P266" i="18"/>
  <c r="C305" i="23" s="1"/>
  <c r="P267" i="18"/>
  <c r="C306" i="23" s="1"/>
  <c r="P268" i="18"/>
  <c r="C307" i="23" s="1"/>
  <c r="P269" i="18"/>
  <c r="C308" i="23" s="1"/>
  <c r="P270" i="18"/>
  <c r="P271" i="18"/>
  <c r="C309" i="23" s="1"/>
  <c r="P272" i="18"/>
  <c r="C310" i="23" s="1"/>
  <c r="P273" i="18"/>
  <c r="C311" i="23" s="1"/>
  <c r="P274" i="18"/>
  <c r="C312" i="23" s="1"/>
  <c r="P275" i="18"/>
  <c r="C313" i="23" s="1"/>
  <c r="P276" i="18"/>
  <c r="C314" i="23" s="1"/>
  <c r="P277" i="18"/>
  <c r="C315" i="23" s="1"/>
  <c r="P278" i="18"/>
  <c r="C316" i="23" s="1"/>
  <c r="P279" i="18"/>
  <c r="C317" i="23" s="1"/>
  <c r="P280" i="18"/>
  <c r="C318" i="23" s="1"/>
  <c r="P281" i="18"/>
  <c r="C319" i="23" s="1"/>
  <c r="P282" i="18"/>
  <c r="C320" i="23" s="1"/>
  <c r="P283" i="18"/>
  <c r="C321" i="23" s="1"/>
  <c r="P284" i="18"/>
  <c r="C322" i="23" s="1"/>
  <c r="P285" i="18"/>
  <c r="C323" i="23" s="1"/>
  <c r="P286" i="18"/>
  <c r="C324" i="23" s="1"/>
  <c r="P287" i="18"/>
  <c r="C325" i="23" s="1"/>
  <c r="P288" i="18"/>
  <c r="C326" i="23" s="1"/>
  <c r="P289" i="18"/>
  <c r="C327" i="23" s="1"/>
  <c r="P290" i="18"/>
  <c r="C328" i="23" s="1"/>
  <c r="P291" i="18"/>
  <c r="C329" i="23" s="1"/>
  <c r="P292" i="18"/>
  <c r="C330" i="23" s="1"/>
  <c r="P293" i="18"/>
  <c r="C331" i="23" s="1"/>
  <c r="P294" i="18"/>
  <c r="C332" i="23" s="1"/>
  <c r="P295" i="18"/>
  <c r="C333" i="23" s="1"/>
  <c r="P296" i="18"/>
  <c r="C334" i="23" s="1"/>
  <c r="P297" i="18"/>
  <c r="C335" i="23" s="1"/>
  <c r="P298" i="18"/>
  <c r="C336" i="23" s="1"/>
  <c r="P299" i="18"/>
  <c r="C337" i="23" s="1"/>
  <c r="P300" i="18"/>
  <c r="C338" i="23" s="1"/>
  <c r="P301" i="18"/>
  <c r="C339" i="23" s="1"/>
  <c r="P302" i="18"/>
  <c r="C340" i="23" s="1"/>
  <c r="P303" i="18"/>
  <c r="C341" i="23" s="1"/>
  <c r="P304" i="18"/>
  <c r="C342" i="23" s="1"/>
  <c r="P305" i="18"/>
  <c r="C343" i="23" s="1"/>
  <c r="P306" i="18"/>
  <c r="C344" i="23" s="1"/>
  <c r="P307" i="18"/>
  <c r="C345" i="23" s="1"/>
  <c r="P308" i="18"/>
  <c r="C346" i="23" s="1"/>
  <c r="P309" i="18"/>
  <c r="C347" i="23" s="1"/>
  <c r="P310" i="18"/>
  <c r="C348" i="23" s="1"/>
  <c r="P311" i="18"/>
  <c r="C349" i="23" s="1"/>
  <c r="P312" i="18"/>
  <c r="C350" i="23" s="1"/>
  <c r="P313" i="18"/>
  <c r="P314" i="18"/>
  <c r="C351" i="23" s="1"/>
  <c r="P315" i="18"/>
  <c r="C352" i="23" s="1"/>
  <c r="P316" i="18"/>
  <c r="C353" i="23" s="1"/>
  <c r="P317" i="18"/>
  <c r="C354" i="23" s="1"/>
  <c r="P318" i="18"/>
  <c r="C355" i="23" s="1"/>
  <c r="P319" i="18"/>
  <c r="C356" i="23" s="1"/>
  <c r="P320" i="18"/>
  <c r="C357" i="23" s="1"/>
  <c r="P321" i="18"/>
  <c r="C358" i="23" s="1"/>
  <c r="P322" i="18"/>
  <c r="P323" i="18"/>
  <c r="C359" i="23" s="1"/>
  <c r="P324" i="18"/>
  <c r="C360" i="23" s="1"/>
  <c r="P325" i="18"/>
  <c r="C361" i="23" s="1"/>
  <c r="P326" i="18"/>
  <c r="C362" i="23" s="1"/>
  <c r="P327" i="18"/>
  <c r="C363" i="23" s="1"/>
  <c r="P328" i="18"/>
  <c r="C364" i="23" s="1"/>
  <c r="P329" i="18"/>
  <c r="C365" i="23" s="1"/>
  <c r="P330" i="18"/>
  <c r="C366" i="23" s="1"/>
  <c r="P331" i="18"/>
  <c r="C367" i="23" s="1"/>
  <c r="P332" i="18"/>
  <c r="P333" i="18"/>
  <c r="C368" i="23" s="1"/>
  <c r="P334" i="18"/>
  <c r="C369" i="23" s="1"/>
  <c r="P335" i="18"/>
  <c r="C370" i="23" s="1"/>
  <c r="P336" i="18"/>
  <c r="C371" i="23" s="1"/>
  <c r="P337" i="18"/>
  <c r="C372" i="23" s="1"/>
  <c r="P338" i="18"/>
  <c r="C373" i="23" s="1"/>
  <c r="P339" i="18"/>
  <c r="P340" i="18"/>
  <c r="C374" i="23" s="1"/>
  <c r="P341" i="18"/>
  <c r="C375" i="23" s="1"/>
  <c r="P342" i="18"/>
  <c r="C376" i="23" s="1"/>
  <c r="P343" i="18"/>
  <c r="C377" i="23" s="1"/>
  <c r="P344" i="18"/>
  <c r="P345" i="18"/>
  <c r="C378" i="23" s="1"/>
  <c r="P346" i="18"/>
  <c r="C379" i="23" s="1"/>
  <c r="P347" i="18"/>
  <c r="C380" i="23" s="1"/>
  <c r="P348" i="18"/>
  <c r="C381" i="23" s="1"/>
  <c r="P349" i="18"/>
  <c r="C382" i="23" s="1"/>
  <c r="P350" i="18"/>
  <c r="C383" i="23" s="1"/>
  <c r="P351" i="18"/>
  <c r="C384" i="23" s="1"/>
  <c r="P352" i="18"/>
  <c r="C385" i="23" s="1"/>
  <c r="P353" i="18"/>
  <c r="C386" i="23" s="1"/>
  <c r="P354" i="18"/>
  <c r="P355" i="18"/>
  <c r="C387" i="23" s="1"/>
  <c r="P356" i="18"/>
  <c r="C388" i="23" s="1"/>
  <c r="P357" i="18"/>
  <c r="C389" i="23" s="1"/>
  <c r="P358" i="18"/>
  <c r="C390" i="23" s="1"/>
  <c r="P359" i="18"/>
  <c r="C391" i="23" s="1"/>
  <c r="P360" i="18"/>
  <c r="C392" i="23" s="1"/>
  <c r="P361" i="18"/>
  <c r="C393" i="23" s="1"/>
  <c r="P362" i="18"/>
  <c r="C394" i="23" s="1"/>
  <c r="P363" i="18"/>
  <c r="P364" i="18"/>
  <c r="C395" i="23" s="1"/>
  <c r="P365" i="18"/>
  <c r="C396" i="23" s="1"/>
  <c r="P366" i="18"/>
  <c r="C397" i="23" s="1"/>
  <c r="P367" i="18"/>
  <c r="C398" i="23" s="1"/>
  <c r="P368" i="18"/>
  <c r="C399" i="23" s="1"/>
  <c r="P369" i="18"/>
  <c r="C400" i="23" s="1"/>
  <c r="P370" i="18"/>
  <c r="C401" i="23" s="1"/>
  <c r="P371" i="18"/>
  <c r="C402" i="23" s="1"/>
  <c r="P372" i="18"/>
  <c r="C403" i="23" s="1"/>
  <c r="P373" i="18"/>
  <c r="C404" i="23" s="1"/>
  <c r="P374" i="18"/>
  <c r="C405" i="23" s="1"/>
  <c r="P375" i="18"/>
  <c r="C406" i="23" s="1"/>
  <c r="P376" i="18"/>
  <c r="C407" i="23" s="1"/>
  <c r="P377" i="18"/>
  <c r="C408" i="23" s="1"/>
  <c r="P378" i="18"/>
  <c r="C409" i="23" s="1"/>
  <c r="P379" i="18"/>
  <c r="C410" i="23" s="1"/>
  <c r="P380" i="18"/>
  <c r="C411" i="23" s="1"/>
  <c r="P381" i="18"/>
  <c r="C412" i="23" s="1"/>
  <c r="P382" i="18"/>
  <c r="P383" i="18"/>
  <c r="C413" i="23" s="1"/>
  <c r="P384" i="18"/>
  <c r="C414" i="23" s="1"/>
  <c r="P385" i="18"/>
  <c r="C415" i="23" s="1"/>
  <c r="P386" i="18"/>
  <c r="C416" i="23" s="1"/>
  <c r="P387" i="18"/>
  <c r="C417" i="23" s="1"/>
  <c r="P388" i="18"/>
  <c r="C418" i="23" s="1"/>
  <c r="P389" i="18"/>
  <c r="C419" i="23" s="1"/>
  <c r="P390" i="18"/>
  <c r="C420" i="23" s="1"/>
  <c r="P391" i="18"/>
  <c r="C421" i="23" s="1"/>
  <c r="P392" i="18"/>
  <c r="C422" i="23" s="1"/>
  <c r="P393" i="18"/>
  <c r="C423" i="23" s="1"/>
  <c r="P394" i="18"/>
  <c r="C424" i="23" s="1"/>
  <c r="P395" i="18"/>
  <c r="P396" i="18"/>
  <c r="C425" i="23" s="1"/>
  <c r="P397" i="18"/>
  <c r="C426" i="23" s="1"/>
  <c r="P398" i="18"/>
  <c r="C427" i="23" s="1"/>
  <c r="P399" i="18"/>
  <c r="C428" i="23" s="1"/>
  <c r="P400" i="18"/>
  <c r="C429" i="23" s="1"/>
  <c r="P401" i="18"/>
  <c r="C430" i="23" s="1"/>
  <c r="P402" i="18"/>
  <c r="C431" i="23" s="1"/>
  <c r="P403" i="18"/>
  <c r="C432" i="23" s="1"/>
  <c r="P404" i="18"/>
  <c r="C433" i="23" s="1"/>
  <c r="P405" i="18"/>
  <c r="C434" i="23" s="1"/>
  <c r="P406" i="18"/>
  <c r="C435" i="23" s="1"/>
  <c r="P407" i="18"/>
  <c r="C436" i="23" s="1"/>
  <c r="P408" i="18"/>
  <c r="C437" i="23" s="1"/>
  <c r="P409" i="18"/>
  <c r="C438" i="23" s="1"/>
  <c r="P410" i="18"/>
  <c r="C439" i="23" s="1"/>
  <c r="P411" i="18"/>
  <c r="C440" i="23" s="1"/>
  <c r="P412" i="18"/>
  <c r="C441" i="23" s="1"/>
  <c r="P413" i="18"/>
  <c r="C442" i="23" s="1"/>
  <c r="P414" i="18"/>
  <c r="C443" i="23" s="1"/>
  <c r="P415" i="18"/>
  <c r="C444" i="23" s="1"/>
  <c r="P416" i="18"/>
  <c r="C445" i="23" s="1"/>
  <c r="P417" i="18"/>
  <c r="C446" i="23" s="1"/>
  <c r="P418" i="18"/>
  <c r="C447" i="23" s="1"/>
  <c r="P419" i="18"/>
  <c r="C448" i="23" s="1"/>
  <c r="P420" i="18"/>
  <c r="C449" i="23" s="1"/>
  <c r="P421" i="18"/>
  <c r="C450" i="23" s="1"/>
  <c r="P422" i="18"/>
  <c r="P423" i="18"/>
  <c r="P424" i="18"/>
  <c r="C451" i="23" s="1"/>
  <c r="P425" i="18"/>
  <c r="C452" i="23" s="1"/>
  <c r="P426" i="18"/>
  <c r="C453" i="23" s="1"/>
  <c r="P427" i="18"/>
  <c r="C454" i="23" s="1"/>
  <c r="P428" i="18"/>
  <c r="C455" i="23" s="1"/>
  <c r="P429" i="18"/>
  <c r="C456" i="23" s="1"/>
  <c r="P430" i="18"/>
  <c r="C457" i="23" s="1"/>
  <c r="P431" i="18"/>
  <c r="P432" i="18"/>
  <c r="C458" i="23" s="1"/>
  <c r="P433" i="18"/>
  <c r="C459" i="23" s="1"/>
  <c r="P434" i="18"/>
  <c r="C460" i="23" s="1"/>
  <c r="P435" i="18"/>
  <c r="C461" i="23" s="1"/>
  <c r="P436" i="18"/>
  <c r="C462" i="23" s="1"/>
  <c r="P437" i="18"/>
  <c r="C463" i="23" s="1"/>
  <c r="P438" i="18"/>
  <c r="C464" i="23" s="1"/>
  <c r="P439" i="18"/>
  <c r="C465" i="23" s="1"/>
  <c r="P440" i="18"/>
  <c r="C466" i="23" s="1"/>
  <c r="P441" i="18"/>
  <c r="C467" i="23" s="1"/>
  <c r="P442" i="18"/>
  <c r="C468" i="23" s="1"/>
  <c r="P443" i="18"/>
  <c r="C469" i="23" s="1"/>
  <c r="P444" i="18"/>
  <c r="C470" i="23" s="1"/>
  <c r="P445" i="18"/>
  <c r="C471" i="23" s="1"/>
  <c r="P446" i="18"/>
  <c r="C472" i="23" s="1"/>
  <c r="P447" i="18"/>
  <c r="C473" i="23" s="1"/>
  <c r="P448" i="18"/>
  <c r="C474" i="23" s="1"/>
  <c r="P449" i="18"/>
  <c r="C475" i="23" s="1"/>
  <c r="P450" i="18"/>
  <c r="C476" i="23" s="1"/>
  <c r="P451" i="18"/>
  <c r="C477" i="23" s="1"/>
  <c r="P452" i="18"/>
  <c r="C478" i="23" s="1"/>
  <c r="P453" i="18"/>
  <c r="C479" i="23" s="1"/>
  <c r="P454" i="18"/>
  <c r="P455" i="18"/>
  <c r="C480" i="23" s="1"/>
  <c r="P456" i="18"/>
  <c r="C481" i="23" s="1"/>
  <c r="P457" i="18"/>
  <c r="C482" i="23" s="1"/>
  <c r="P458" i="18"/>
  <c r="C483" i="23" s="1"/>
  <c r="P459" i="18"/>
  <c r="C484" i="23" s="1"/>
  <c r="P460" i="18"/>
  <c r="C485" i="23" s="1"/>
  <c r="P461" i="18"/>
  <c r="C486" i="23" s="1"/>
  <c r="P462" i="18"/>
  <c r="C487" i="23" s="1"/>
  <c r="P463" i="18"/>
  <c r="C488" i="23" s="1"/>
  <c r="P464" i="18"/>
  <c r="C489" i="23" s="1"/>
  <c r="P465" i="18"/>
  <c r="C490" i="23" s="1"/>
  <c r="P466" i="18"/>
  <c r="C491" i="23" s="1"/>
  <c r="P467" i="18"/>
  <c r="C492" i="23" s="1"/>
  <c r="P468" i="18"/>
  <c r="C493" i="23" s="1"/>
  <c r="P469" i="18"/>
  <c r="C494" i="23" s="1"/>
  <c r="P470" i="18"/>
  <c r="C495" i="23" s="1"/>
  <c r="P471" i="18"/>
  <c r="C496" i="23" s="1"/>
  <c r="P472" i="18"/>
  <c r="C497" i="23" s="1"/>
  <c r="P473" i="18"/>
  <c r="C498" i="23" s="1"/>
  <c r="P474" i="18"/>
  <c r="C499" i="23" s="1"/>
  <c r="P475" i="18"/>
  <c r="C500" i="23" s="1"/>
  <c r="P476" i="18"/>
  <c r="C501" i="23" s="1"/>
  <c r="P477" i="18"/>
  <c r="C502" i="23" s="1"/>
  <c r="P478" i="18"/>
  <c r="C503" i="23" s="1"/>
  <c r="P479" i="18"/>
  <c r="C504" i="23" s="1"/>
  <c r="P480" i="18"/>
  <c r="P481" i="18"/>
  <c r="P482" i="18"/>
  <c r="P483" i="18"/>
  <c r="C505" i="23" s="1"/>
  <c r="P484" i="18"/>
  <c r="C506" i="23" s="1"/>
  <c r="P485" i="18"/>
  <c r="C507" i="23" s="1"/>
  <c r="P486" i="18"/>
  <c r="C508" i="23" s="1"/>
  <c r="P487" i="18"/>
  <c r="C509" i="23" s="1"/>
  <c r="P488" i="18"/>
  <c r="C510" i="23" s="1"/>
  <c r="P489" i="18"/>
  <c r="C511" i="23" s="1"/>
  <c r="P490" i="18"/>
  <c r="C512" i="23" s="1"/>
  <c r="P491" i="18"/>
  <c r="C513" i="23" s="1"/>
  <c r="P492" i="18"/>
  <c r="C514" i="23" s="1"/>
  <c r="P493" i="18"/>
  <c r="C515" i="23" s="1"/>
  <c r="P494" i="18"/>
  <c r="C516" i="23" s="1"/>
  <c r="P495" i="18"/>
  <c r="C517" i="23" s="1"/>
  <c r="P496" i="18"/>
  <c r="C518" i="23" s="1"/>
  <c r="P497" i="18"/>
  <c r="C519" i="23" s="1"/>
  <c r="P498" i="18"/>
  <c r="C520" i="23" s="1"/>
  <c r="P499" i="18"/>
  <c r="C521" i="23" s="1"/>
  <c r="P500" i="18"/>
  <c r="C522" i="23" s="1"/>
  <c r="P501" i="18"/>
  <c r="C523" i="23" s="1"/>
  <c r="P502" i="18"/>
  <c r="C524" i="23" s="1"/>
  <c r="P503" i="18"/>
  <c r="C525" i="23" s="1"/>
  <c r="P504" i="18"/>
  <c r="P505" i="18"/>
  <c r="P506" i="18"/>
  <c r="P507" i="18"/>
  <c r="C526" i="23" s="1"/>
  <c r="P508" i="18"/>
  <c r="C527" i="23" s="1"/>
  <c r="P509" i="18"/>
  <c r="C528" i="23" s="1"/>
  <c r="P510" i="18"/>
  <c r="C529" i="23" s="1"/>
  <c r="P511" i="18"/>
  <c r="P512" i="18"/>
  <c r="C530" i="23" s="1"/>
  <c r="P513" i="18"/>
  <c r="C531" i="23" s="1"/>
  <c r="P514" i="18"/>
  <c r="C532" i="23" s="1"/>
  <c r="P515" i="18"/>
  <c r="C533" i="23" s="1"/>
  <c r="P516" i="18"/>
  <c r="C534" i="23" s="1"/>
  <c r="P517" i="18"/>
  <c r="C535" i="23" s="1"/>
  <c r="P518" i="18"/>
  <c r="C536" i="23" s="1"/>
  <c r="P519" i="18"/>
  <c r="C537" i="23" s="1"/>
  <c r="P520" i="18"/>
  <c r="C538" i="23" s="1"/>
  <c r="P521" i="18"/>
  <c r="P522" i="18"/>
  <c r="C539" i="23" s="1"/>
  <c r="P523" i="18"/>
  <c r="P524" i="18"/>
  <c r="C540" i="23" s="1"/>
  <c r="P525" i="18"/>
  <c r="C541" i="23" s="1"/>
  <c r="P526" i="18"/>
  <c r="C542" i="23" s="1"/>
  <c r="P527" i="18"/>
  <c r="C543" i="23" s="1"/>
  <c r="P528" i="18"/>
  <c r="C544" i="23" s="1"/>
  <c r="P529" i="18"/>
  <c r="C545" i="23" s="1"/>
  <c r="P530" i="18"/>
  <c r="C546" i="23" s="1"/>
  <c r="P531" i="18"/>
  <c r="C547" i="23" s="1"/>
  <c r="P532" i="18"/>
  <c r="C548" i="23" s="1"/>
  <c r="P533" i="18"/>
  <c r="C549" i="23" s="1"/>
  <c r="P534" i="18"/>
  <c r="C550" i="23" s="1"/>
  <c r="P535" i="18"/>
  <c r="C551" i="23" s="1"/>
  <c r="P536" i="18"/>
  <c r="C552" i="23" s="1"/>
  <c r="P537" i="18"/>
  <c r="C553" i="23" s="1"/>
  <c r="P538" i="18"/>
  <c r="P539" i="18"/>
  <c r="C554" i="23" s="1"/>
  <c r="P540" i="18"/>
  <c r="C555" i="23" s="1"/>
  <c r="P541" i="18"/>
  <c r="C556" i="23" s="1"/>
  <c r="P542" i="18"/>
  <c r="C557" i="23" s="1"/>
  <c r="P543" i="18"/>
  <c r="C558" i="23" s="1"/>
  <c r="P544" i="18"/>
  <c r="C559" i="23" s="1"/>
  <c r="P545" i="18"/>
  <c r="C560" i="23" s="1"/>
  <c r="P546" i="18"/>
  <c r="C561" i="23" s="1"/>
  <c r="P547" i="18"/>
  <c r="C562" i="23" s="1"/>
  <c r="P548" i="18"/>
  <c r="C563" i="23" s="1"/>
  <c r="P549" i="18"/>
  <c r="C564" i="23" s="1"/>
  <c r="P550" i="18"/>
  <c r="C565" i="23" s="1"/>
  <c r="P551" i="18"/>
  <c r="P552" i="18"/>
  <c r="C566" i="23" s="1"/>
  <c r="P553" i="18"/>
  <c r="C567" i="23" s="1"/>
  <c r="P554" i="18"/>
  <c r="C568" i="23" s="1"/>
  <c r="P555" i="18"/>
  <c r="C569" i="23" s="1"/>
  <c r="P556" i="18"/>
  <c r="C570" i="23" s="1"/>
  <c r="P557" i="18"/>
  <c r="C571" i="23" s="1"/>
  <c r="P558" i="18"/>
  <c r="C572" i="23" s="1"/>
  <c r="P559" i="18"/>
  <c r="P560" i="18"/>
  <c r="C573" i="23" s="1"/>
  <c r="P561" i="18"/>
  <c r="C574" i="23" s="1"/>
  <c r="P562" i="18"/>
  <c r="C575" i="23" s="1"/>
  <c r="P563" i="18"/>
  <c r="C576" i="23" s="1"/>
  <c r="P564" i="18"/>
  <c r="C577" i="23" s="1"/>
  <c r="P565" i="18"/>
  <c r="C578" i="23" s="1"/>
  <c r="P566" i="18"/>
  <c r="C579" i="23" s="1"/>
  <c r="P567" i="18"/>
  <c r="C580" i="23" s="1"/>
  <c r="P568" i="18"/>
  <c r="C581" i="23" s="1"/>
  <c r="P569" i="18"/>
  <c r="C582" i="23" s="1"/>
  <c r="P570" i="18"/>
  <c r="C583" i="23" s="1"/>
  <c r="P571" i="18"/>
  <c r="P572" i="18"/>
  <c r="C584" i="23" s="1"/>
  <c r="P573" i="18"/>
  <c r="C585" i="23" s="1"/>
  <c r="P574" i="18"/>
  <c r="C586" i="23" s="1"/>
  <c r="P575" i="18"/>
  <c r="C587" i="23" s="1"/>
  <c r="P576" i="18"/>
  <c r="C588" i="23" s="1"/>
  <c r="P577" i="18"/>
  <c r="C589" i="23" s="1"/>
  <c r="P578" i="18"/>
  <c r="C590" i="23" s="1"/>
  <c r="P579" i="18"/>
  <c r="P580" i="18"/>
  <c r="C591" i="23" s="1"/>
  <c r="P581" i="18"/>
  <c r="P582" i="18"/>
  <c r="C592" i="23" s="1"/>
  <c r="P583" i="18"/>
  <c r="C593" i="23" s="1"/>
  <c r="P584" i="18"/>
  <c r="C594" i="23" s="1"/>
  <c r="P585" i="18"/>
  <c r="C595" i="23" s="1"/>
  <c r="P586" i="18"/>
  <c r="C596" i="23" s="1"/>
  <c r="P587" i="18"/>
  <c r="C597" i="23" s="1"/>
  <c r="P588" i="18"/>
  <c r="C598" i="23" s="1"/>
  <c r="P589" i="18"/>
  <c r="C599" i="23" s="1"/>
  <c r="P590" i="18"/>
  <c r="C600" i="23" s="1"/>
  <c r="P591" i="18"/>
  <c r="C601" i="23" s="1"/>
  <c r="P592" i="18"/>
  <c r="C602" i="23" s="1"/>
  <c r="P593" i="18"/>
  <c r="C603" i="23" s="1"/>
  <c r="P594" i="18"/>
  <c r="C604" i="23" s="1"/>
  <c r="P595" i="18"/>
  <c r="P596" i="18"/>
  <c r="C605" i="23" s="1"/>
  <c r="P597" i="18"/>
  <c r="C606" i="23" s="1"/>
  <c r="P598" i="18"/>
  <c r="C607" i="23" s="1"/>
  <c r="P599" i="18"/>
  <c r="C608" i="23" s="1"/>
  <c r="P600" i="18"/>
  <c r="C609" i="23" s="1"/>
  <c r="P601" i="18"/>
  <c r="C610" i="23" s="1"/>
  <c r="P602" i="18"/>
  <c r="C611" i="23" s="1"/>
  <c r="P603" i="18"/>
  <c r="C612" i="23" s="1"/>
  <c r="P604" i="18"/>
  <c r="C613" i="23" s="1"/>
  <c r="P605" i="18"/>
  <c r="C614" i="23" s="1"/>
  <c r="P606" i="18"/>
  <c r="C615" i="23" s="1"/>
  <c r="P607" i="18"/>
  <c r="C616" i="23" s="1"/>
  <c r="P608" i="18"/>
  <c r="P609" i="18"/>
  <c r="C617" i="23" s="1"/>
  <c r="P610" i="18"/>
  <c r="C618" i="23" s="1"/>
  <c r="P611" i="18"/>
  <c r="C619" i="23" s="1"/>
  <c r="P612" i="18"/>
  <c r="C620" i="23" s="1"/>
  <c r="P613" i="18"/>
  <c r="C621" i="23" s="1"/>
  <c r="P614" i="18"/>
  <c r="C622" i="23" s="1"/>
  <c r="P615" i="18"/>
  <c r="C623" i="23" s="1"/>
  <c r="P616" i="18"/>
  <c r="P617" i="18"/>
  <c r="C624" i="23" s="1"/>
  <c r="P618" i="18"/>
  <c r="C625" i="23" s="1"/>
  <c r="P619" i="18"/>
  <c r="C626" i="23" s="1"/>
  <c r="P620" i="18"/>
  <c r="C627" i="23" s="1"/>
  <c r="P621" i="18"/>
  <c r="C628" i="23" s="1"/>
  <c r="P622" i="18"/>
  <c r="C629" i="23" s="1"/>
  <c r="P623" i="18"/>
  <c r="C630" i="23" s="1"/>
  <c r="P624" i="18"/>
  <c r="C631" i="23" s="1"/>
  <c r="P625" i="18"/>
  <c r="C632" i="23" s="1"/>
  <c r="P626" i="18"/>
  <c r="C633" i="23" s="1"/>
  <c r="P627" i="18"/>
  <c r="C634" i="23" s="1"/>
  <c r="P628" i="18"/>
  <c r="C635" i="23" s="1"/>
  <c r="P629" i="18"/>
  <c r="C636" i="23" s="1"/>
  <c r="P630" i="18"/>
  <c r="C637" i="23" s="1"/>
  <c r="P631" i="18"/>
  <c r="P632" i="18"/>
  <c r="P633" i="18"/>
  <c r="P634" i="18"/>
  <c r="C638" i="23" s="1"/>
  <c r="P635" i="18"/>
  <c r="C639" i="23" s="1"/>
  <c r="P636" i="18"/>
  <c r="C640" i="23" s="1"/>
  <c r="P637" i="18"/>
  <c r="C641" i="23" s="1"/>
  <c r="P638" i="18"/>
  <c r="C642" i="23" s="1"/>
  <c r="P639" i="18"/>
  <c r="C643" i="23" s="1"/>
  <c r="P640" i="18"/>
  <c r="C644" i="23" s="1"/>
  <c r="P641" i="18"/>
  <c r="C645" i="23" s="1"/>
  <c r="P642" i="18"/>
  <c r="C646" i="23" s="1"/>
  <c r="P643" i="18"/>
  <c r="C647" i="23" s="1"/>
  <c r="P644" i="18"/>
  <c r="C648" i="23" s="1"/>
  <c r="P645" i="18"/>
  <c r="C649" i="23" s="1"/>
  <c r="P646" i="18"/>
  <c r="C650" i="23" s="1"/>
  <c r="P647" i="18"/>
  <c r="C651" i="23" s="1"/>
  <c r="P648" i="18"/>
  <c r="C652" i="23" s="1"/>
  <c r="P649" i="18"/>
  <c r="C653" i="23" s="1"/>
  <c r="P650" i="18"/>
  <c r="P651" i="18"/>
  <c r="C654" i="23" s="1"/>
  <c r="P652" i="18"/>
  <c r="C655" i="23" s="1"/>
  <c r="P653" i="18"/>
  <c r="C656" i="23" s="1"/>
  <c r="P654" i="18"/>
  <c r="C657" i="23" s="1"/>
  <c r="P655" i="18"/>
  <c r="C658" i="23" s="1"/>
  <c r="P656" i="18"/>
  <c r="C659" i="23" s="1"/>
  <c r="P657" i="18"/>
  <c r="C660" i="23" s="1"/>
  <c r="P658" i="18"/>
  <c r="C661" i="23" s="1"/>
  <c r="P659" i="18"/>
  <c r="C662" i="23" s="1"/>
  <c r="P660" i="18"/>
  <c r="C663" i="23" s="1"/>
  <c r="P661" i="18"/>
  <c r="C664" i="23" s="1"/>
  <c r="P662" i="18"/>
  <c r="C665" i="23" s="1"/>
  <c r="P663" i="18"/>
  <c r="C666" i="23" s="1"/>
  <c r="P664" i="18"/>
  <c r="C667" i="23" s="1"/>
  <c r="P665" i="18"/>
  <c r="C668" i="23" s="1"/>
  <c r="P666" i="18"/>
  <c r="C669" i="23" s="1"/>
  <c r="P667" i="18"/>
  <c r="P668" i="18"/>
  <c r="C670" i="23" s="1"/>
  <c r="P669" i="18"/>
  <c r="C671" i="23" s="1"/>
  <c r="P670" i="18"/>
  <c r="P671" i="18"/>
  <c r="C672" i="23" s="1"/>
  <c r="P672" i="18"/>
  <c r="C673" i="23" s="1"/>
  <c r="P673" i="18"/>
  <c r="C674" i="23" s="1"/>
  <c r="P674" i="18"/>
  <c r="C675" i="23" s="1"/>
  <c r="P675" i="18"/>
  <c r="C676" i="23" s="1"/>
  <c r="P676" i="18"/>
  <c r="C677" i="23" s="1"/>
  <c r="P677" i="18"/>
  <c r="C678" i="23" s="1"/>
  <c r="P678" i="18"/>
  <c r="C679" i="23" s="1"/>
  <c r="P679" i="18"/>
  <c r="C680" i="23" s="1"/>
  <c r="P680" i="18"/>
  <c r="C681" i="23" s="1"/>
  <c r="P681" i="18"/>
  <c r="C682" i="23" s="1"/>
  <c r="P682" i="18"/>
  <c r="C683" i="23" s="1"/>
  <c r="P683" i="18"/>
  <c r="C684" i="23" s="1"/>
  <c r="P684" i="18"/>
  <c r="C685" i="23" s="1"/>
  <c r="P685" i="18"/>
  <c r="C686" i="23" s="1"/>
  <c r="P686" i="18"/>
  <c r="C687" i="23" s="1"/>
  <c r="P687" i="18"/>
  <c r="C688" i="23" s="1"/>
  <c r="P688" i="18"/>
  <c r="C689" i="23" s="1"/>
  <c r="P689" i="18"/>
  <c r="C690" i="23" s="1"/>
  <c r="P690" i="18"/>
  <c r="C691" i="23" s="1"/>
  <c r="P691" i="18"/>
  <c r="C692" i="23" s="1"/>
  <c r="P692" i="18"/>
  <c r="C693" i="23" s="1"/>
  <c r="P693" i="18"/>
  <c r="C694" i="23" s="1"/>
  <c r="P694" i="18"/>
  <c r="C695" i="23" s="1"/>
  <c r="P695" i="18"/>
  <c r="C696" i="23" s="1"/>
  <c r="P696" i="18"/>
  <c r="C697" i="23" s="1"/>
  <c r="P697" i="18"/>
  <c r="C698" i="23" s="1"/>
  <c r="P698" i="18"/>
  <c r="C699" i="23" s="1"/>
  <c r="P699" i="18"/>
  <c r="C700" i="23" s="1"/>
  <c r="P700" i="18"/>
  <c r="P701" i="18"/>
  <c r="C701" i="23" s="1"/>
  <c r="P702" i="18"/>
  <c r="C702" i="23" s="1"/>
  <c r="P703" i="18"/>
  <c r="C703" i="23" s="1"/>
  <c r="P704" i="18"/>
  <c r="C704" i="23" s="1"/>
  <c r="P705" i="18"/>
  <c r="C705" i="23" s="1"/>
  <c r="P706" i="18"/>
  <c r="C706" i="23" s="1"/>
  <c r="P707" i="18"/>
  <c r="C707" i="23" s="1"/>
  <c r="P708" i="18"/>
  <c r="C708" i="23" s="1"/>
  <c r="P709" i="18"/>
  <c r="C709" i="23" s="1"/>
  <c r="P710" i="18"/>
  <c r="C710" i="23" s="1"/>
  <c r="P711" i="18"/>
  <c r="C711" i="23" s="1"/>
  <c r="P712" i="18"/>
  <c r="C712" i="23" s="1"/>
  <c r="P713" i="18"/>
  <c r="C713" i="23" s="1"/>
  <c r="P714" i="18"/>
  <c r="C714" i="23" s="1"/>
  <c r="P715" i="18"/>
  <c r="C715" i="23" s="1"/>
  <c r="P716" i="18"/>
  <c r="C716" i="23" s="1"/>
  <c r="P717" i="18"/>
  <c r="C717" i="23" s="1"/>
  <c r="P718" i="18"/>
  <c r="P719" i="18"/>
  <c r="C718" i="23" s="1"/>
  <c r="P720" i="18"/>
  <c r="C719" i="23" s="1"/>
  <c r="P721" i="18"/>
  <c r="C720" i="23" s="1"/>
  <c r="P722" i="18"/>
  <c r="C721" i="23" s="1"/>
  <c r="P723" i="18"/>
  <c r="C722" i="23" s="1"/>
  <c r="P724" i="18"/>
  <c r="C723" i="23" s="1"/>
  <c r="P725" i="18"/>
  <c r="C724" i="23" s="1"/>
  <c r="P726" i="18"/>
  <c r="C725" i="23" s="1"/>
  <c r="P727" i="18"/>
  <c r="C726" i="23" s="1"/>
  <c r="P728" i="18"/>
  <c r="C727" i="23" s="1"/>
  <c r="P729" i="18"/>
  <c r="C728" i="23" s="1"/>
  <c r="P730" i="18"/>
  <c r="C729" i="23" s="1"/>
  <c r="P731" i="18"/>
  <c r="C730" i="23" s="1"/>
  <c r="P732" i="18"/>
  <c r="C731" i="23" s="1"/>
  <c r="P733" i="18"/>
  <c r="C732" i="23" s="1"/>
  <c r="P734" i="18"/>
  <c r="C733" i="23" s="1"/>
  <c r="P735" i="18"/>
  <c r="C734" i="23" s="1"/>
  <c r="P736" i="18"/>
  <c r="C735" i="23" s="1"/>
  <c r="P737" i="18"/>
  <c r="C736" i="23" s="1"/>
  <c r="P738" i="18"/>
  <c r="C737" i="23" s="1"/>
  <c r="P739" i="18"/>
  <c r="C738" i="23" s="1"/>
  <c r="P740" i="18"/>
  <c r="C739" i="23" s="1"/>
  <c r="P741" i="18"/>
  <c r="P742" i="18"/>
  <c r="C740" i="23" s="1"/>
  <c r="P743" i="18"/>
  <c r="C741" i="23" s="1"/>
  <c r="P744" i="18"/>
  <c r="C742" i="23" s="1"/>
  <c r="P745" i="18"/>
  <c r="C743" i="23" s="1"/>
  <c r="P746" i="18"/>
  <c r="C744" i="23" s="1"/>
  <c r="P747" i="18"/>
  <c r="C745" i="23" s="1"/>
  <c r="P748" i="18"/>
  <c r="C746" i="23" s="1"/>
  <c r="P749" i="18"/>
  <c r="C747" i="23" s="1"/>
  <c r="P750" i="18"/>
  <c r="C748" i="23" s="1"/>
  <c r="P751" i="18"/>
  <c r="C749" i="23" s="1"/>
  <c r="P752" i="18"/>
  <c r="C750" i="23" s="1"/>
  <c r="P753" i="18"/>
  <c r="C751" i="23" s="1"/>
  <c r="P754" i="18"/>
  <c r="C752" i="23" s="1"/>
  <c r="P755" i="18"/>
  <c r="C753" i="23" s="1"/>
  <c r="P756" i="18"/>
  <c r="P757" i="18"/>
  <c r="C754" i="23" s="1"/>
  <c r="P758" i="18"/>
  <c r="C755" i="23" s="1"/>
  <c r="P759" i="18"/>
  <c r="C756" i="23" s="1"/>
  <c r="P760" i="18"/>
  <c r="C757" i="23" s="1"/>
  <c r="P761" i="18"/>
  <c r="C758" i="23" s="1"/>
  <c r="P762" i="18"/>
  <c r="C759" i="23" s="1"/>
  <c r="P763" i="18"/>
  <c r="C760" i="23" s="1"/>
  <c r="P764" i="18"/>
  <c r="C761" i="23" s="1"/>
  <c r="P765" i="18"/>
  <c r="C762" i="23" s="1"/>
  <c r="P766" i="18"/>
  <c r="C763" i="23" s="1"/>
  <c r="P767" i="18"/>
  <c r="C764" i="23" s="1"/>
  <c r="P768" i="18"/>
  <c r="P769" i="18"/>
  <c r="P770" i="18"/>
  <c r="P771" i="18"/>
  <c r="C765" i="23" s="1"/>
  <c r="P772" i="18"/>
  <c r="C766" i="23" s="1"/>
  <c r="P773" i="18"/>
  <c r="C767" i="23" s="1"/>
  <c r="P774" i="18"/>
  <c r="C768" i="23" s="1"/>
  <c r="P775" i="18"/>
  <c r="C769" i="23" s="1"/>
  <c r="P776" i="18"/>
  <c r="C770" i="23" s="1"/>
  <c r="P777" i="18"/>
  <c r="C771" i="23" s="1"/>
  <c r="P778" i="18"/>
  <c r="C772" i="23" s="1"/>
  <c r="P779" i="18"/>
  <c r="C773" i="23" s="1"/>
  <c r="P780" i="18"/>
  <c r="C774" i="23" s="1"/>
  <c r="P781" i="18"/>
  <c r="C775" i="23" s="1"/>
  <c r="P782" i="18"/>
  <c r="C776" i="23" s="1"/>
  <c r="P783" i="18"/>
  <c r="C777" i="23" s="1"/>
  <c r="P784" i="18"/>
  <c r="C778" i="23" s="1"/>
  <c r="P785" i="18"/>
  <c r="C779" i="23" s="1"/>
  <c r="P786" i="18"/>
  <c r="C780" i="23" s="1"/>
  <c r="P787" i="18"/>
  <c r="C781" i="23" s="1"/>
  <c r="P788" i="18"/>
  <c r="P789" i="18"/>
  <c r="C782" i="23" s="1"/>
  <c r="P790" i="18"/>
  <c r="C783" i="23" s="1"/>
  <c r="P791" i="18"/>
  <c r="C784" i="23" s="1"/>
  <c r="P792" i="18"/>
  <c r="C785" i="23" s="1"/>
  <c r="P793" i="18"/>
  <c r="C786" i="23" s="1"/>
  <c r="P794" i="18"/>
  <c r="C787" i="23" s="1"/>
  <c r="P795" i="18"/>
  <c r="C788" i="23" s="1"/>
  <c r="P796" i="18"/>
  <c r="C789" i="23" s="1"/>
  <c r="P797" i="18"/>
  <c r="C790" i="23" s="1"/>
  <c r="P798" i="18"/>
  <c r="C791" i="23" s="1"/>
  <c r="P799" i="18"/>
  <c r="C792" i="23" s="1"/>
  <c r="P800" i="18"/>
  <c r="C793" i="23" s="1"/>
  <c r="P801" i="18"/>
  <c r="C794" i="23" s="1"/>
  <c r="P802" i="18"/>
  <c r="C795" i="23" s="1"/>
  <c r="P803" i="18"/>
  <c r="C796" i="23" s="1"/>
  <c r="P804" i="18"/>
  <c r="C797" i="23" s="1"/>
  <c r="P805" i="18"/>
  <c r="C798" i="23" s="1"/>
  <c r="P806" i="18"/>
  <c r="C799" i="23" s="1"/>
  <c r="P807" i="18"/>
  <c r="C800" i="23" s="1"/>
  <c r="P808" i="18"/>
  <c r="C801" i="23" s="1"/>
  <c r="P809" i="18"/>
  <c r="C802" i="23" s="1"/>
  <c r="P810" i="18"/>
  <c r="C803" i="23" s="1"/>
  <c r="P811" i="18"/>
  <c r="C804" i="23" s="1"/>
  <c r="P812" i="18"/>
  <c r="C805" i="23" s="1"/>
  <c r="P813" i="18"/>
  <c r="C806" i="23" s="1"/>
  <c r="P814" i="18"/>
  <c r="P815" i="18"/>
  <c r="C807" i="23" s="1"/>
  <c r="P816" i="18"/>
  <c r="C808" i="23" s="1"/>
  <c r="P817" i="18"/>
  <c r="C809" i="23" s="1"/>
  <c r="P818" i="18"/>
  <c r="C810" i="23" s="1"/>
  <c r="P819" i="18"/>
  <c r="C811" i="23" s="1"/>
  <c r="P820" i="18"/>
  <c r="P821" i="18"/>
  <c r="C812" i="23" s="1"/>
  <c r="P822" i="18"/>
  <c r="C813" i="23" s="1"/>
  <c r="P823" i="18"/>
  <c r="C814" i="23" s="1"/>
  <c r="P824" i="18"/>
  <c r="C815" i="23" s="1"/>
  <c r="P825" i="18"/>
  <c r="C816" i="23" s="1"/>
  <c r="P826" i="18"/>
  <c r="C817" i="23" s="1"/>
  <c r="P827" i="18"/>
  <c r="C818" i="23" s="1"/>
  <c r="P828" i="18"/>
  <c r="C819" i="23" s="1"/>
  <c r="P829" i="18"/>
  <c r="C820" i="23" s="1"/>
  <c r="P830" i="18"/>
  <c r="C821" i="23" s="1"/>
  <c r="P831" i="18"/>
  <c r="C822" i="23" s="1"/>
  <c r="P832" i="18"/>
  <c r="C823" i="23" s="1"/>
  <c r="P833" i="18"/>
  <c r="P834" i="18"/>
  <c r="C824" i="23" s="1"/>
  <c r="P835" i="18"/>
  <c r="C825" i="23" s="1"/>
  <c r="P836" i="18"/>
  <c r="C826" i="23" s="1"/>
  <c r="P837" i="18"/>
  <c r="C827" i="23" s="1"/>
  <c r="P838" i="18"/>
  <c r="C828" i="23" s="1"/>
  <c r="P839" i="18"/>
  <c r="P840" i="18"/>
  <c r="C829" i="23" s="1"/>
  <c r="P841" i="18"/>
  <c r="C830" i="23" s="1"/>
  <c r="P842" i="18"/>
  <c r="C831" i="23" s="1"/>
  <c r="P843" i="18"/>
  <c r="C832" i="23" s="1"/>
  <c r="P844" i="18"/>
  <c r="P845" i="18"/>
  <c r="C833" i="23" s="1"/>
  <c r="P846" i="18"/>
  <c r="C834" i="23" s="1"/>
  <c r="P847" i="18"/>
  <c r="C835" i="23" s="1"/>
  <c r="P848" i="18"/>
  <c r="C836" i="23" s="1"/>
  <c r="P849" i="18"/>
  <c r="C837" i="23" s="1"/>
  <c r="P850" i="18"/>
  <c r="C838" i="23" s="1"/>
  <c r="P851" i="18"/>
  <c r="C839" i="23" s="1"/>
  <c r="P852" i="18"/>
  <c r="P853" i="18"/>
  <c r="C840" i="23" s="1"/>
  <c r="P854" i="18"/>
  <c r="C841" i="23" s="1"/>
  <c r="P855" i="18"/>
  <c r="C842" i="23" s="1"/>
  <c r="P856" i="18"/>
  <c r="C843" i="23" s="1"/>
  <c r="P857" i="18"/>
  <c r="C844" i="23" s="1"/>
  <c r="P858" i="18"/>
  <c r="P859" i="18"/>
  <c r="C845" i="23" s="1"/>
  <c r="P860" i="18"/>
  <c r="C846" i="23" s="1"/>
  <c r="P861" i="18"/>
  <c r="C847" i="23" s="1"/>
  <c r="P862" i="18"/>
  <c r="C848" i="23" s="1"/>
  <c r="P863" i="18"/>
  <c r="C849" i="23" s="1"/>
  <c r="P864" i="18"/>
  <c r="C850" i="23" s="1"/>
  <c r="P865" i="18"/>
  <c r="C851" i="23" s="1"/>
  <c r="P866" i="18"/>
  <c r="C852" i="23" s="1"/>
  <c r="P867" i="18"/>
  <c r="C853" i="23" s="1"/>
  <c r="P868" i="18"/>
  <c r="C854" i="23" s="1"/>
  <c r="P869" i="18"/>
  <c r="C855" i="23" s="1"/>
  <c r="P870" i="18"/>
  <c r="C856" i="23" s="1"/>
  <c r="P871" i="18"/>
  <c r="C857" i="23" s="1"/>
  <c r="P872" i="18"/>
  <c r="C858" i="23" s="1"/>
  <c r="P873" i="18"/>
  <c r="C859" i="23" s="1"/>
  <c r="P874" i="18"/>
  <c r="C860" i="23" s="1"/>
  <c r="P875" i="18"/>
  <c r="P876" i="18"/>
  <c r="C861" i="23" s="1"/>
  <c r="P877" i="18"/>
  <c r="C862" i="23" s="1"/>
  <c r="P878" i="18"/>
  <c r="P879" i="18"/>
  <c r="C863" i="23" s="1"/>
  <c r="P880" i="18"/>
  <c r="C864" i="23" s="1"/>
  <c r="P881" i="18"/>
  <c r="C865" i="23" s="1"/>
  <c r="P882" i="18"/>
  <c r="C866" i="23" s="1"/>
  <c r="P883" i="18"/>
  <c r="C867" i="23" s="1"/>
  <c r="P884" i="18"/>
  <c r="C868" i="23" s="1"/>
  <c r="P885" i="18"/>
  <c r="C869" i="23" s="1"/>
  <c r="P886" i="18"/>
  <c r="C870" i="23" s="1"/>
  <c r="P887" i="18"/>
  <c r="C871" i="23" s="1"/>
  <c r="P888" i="18"/>
  <c r="C872" i="23" s="1"/>
  <c r="P889" i="18"/>
  <c r="C873" i="23" s="1"/>
  <c r="P890" i="18"/>
  <c r="C874" i="23" s="1"/>
  <c r="P891" i="18"/>
  <c r="C875" i="23" s="1"/>
  <c r="P892" i="18"/>
  <c r="P893" i="18"/>
  <c r="C876" i="23" s="1"/>
  <c r="P894" i="18"/>
  <c r="C877" i="23" s="1"/>
  <c r="P895" i="18"/>
  <c r="C878" i="23" s="1"/>
  <c r="P896" i="18"/>
  <c r="C879" i="23" s="1"/>
  <c r="P897" i="18"/>
  <c r="C880" i="23" s="1"/>
  <c r="P898" i="18"/>
  <c r="C881" i="23" s="1"/>
  <c r="P899" i="18"/>
  <c r="C882" i="23" s="1"/>
  <c r="P900" i="18"/>
  <c r="C883" i="23" s="1"/>
  <c r="P901" i="18"/>
  <c r="P902" i="18"/>
  <c r="C884" i="23" s="1"/>
  <c r="P903" i="18"/>
  <c r="C885" i="23" s="1"/>
  <c r="P904" i="18"/>
  <c r="C886" i="23" s="1"/>
  <c r="P905" i="18"/>
  <c r="C887" i="23" s="1"/>
  <c r="P906" i="18"/>
  <c r="C888" i="23" s="1"/>
  <c r="P907" i="18"/>
  <c r="C889" i="23" s="1"/>
  <c r="P908" i="18"/>
  <c r="C890" i="23" s="1"/>
  <c r="P909" i="18"/>
  <c r="C891" i="23" s="1"/>
  <c r="P910" i="18"/>
  <c r="C892" i="23" s="1"/>
  <c r="P911" i="18"/>
  <c r="C893" i="23" s="1"/>
  <c r="P912" i="18"/>
  <c r="C894" i="23" s="1"/>
  <c r="P913" i="18"/>
  <c r="C895" i="23" s="1"/>
  <c r="P914" i="18"/>
  <c r="C896" i="23" s="1"/>
  <c r="P915" i="18"/>
  <c r="C897" i="23" s="1"/>
  <c r="P916" i="18"/>
  <c r="C898" i="23" s="1"/>
  <c r="P917" i="18"/>
  <c r="C899" i="23" s="1"/>
  <c r="P918" i="18"/>
  <c r="C900" i="23" s="1"/>
  <c r="P919" i="18"/>
  <c r="C901" i="23" s="1"/>
  <c r="P920" i="18"/>
  <c r="P921" i="18"/>
  <c r="C902" i="23" s="1"/>
  <c r="P922" i="18"/>
  <c r="C903" i="23" s="1"/>
  <c r="P923" i="18"/>
  <c r="C904" i="23" s="1"/>
  <c r="P924" i="18"/>
  <c r="C905" i="23" s="1"/>
  <c r="P925" i="18"/>
  <c r="C906" i="23" s="1"/>
  <c r="P926" i="18"/>
  <c r="C907" i="23" s="1"/>
  <c r="P927" i="18"/>
  <c r="P928" i="18"/>
  <c r="C908" i="23" s="1"/>
  <c r="P929" i="18"/>
  <c r="C909" i="23" s="1"/>
  <c r="P930" i="18"/>
  <c r="C910" i="23" s="1"/>
  <c r="P931" i="18"/>
  <c r="C911" i="23" s="1"/>
  <c r="P932" i="18"/>
  <c r="C912" i="23" s="1"/>
  <c r="P933" i="18"/>
  <c r="C913" i="23" s="1"/>
  <c r="P934" i="18"/>
  <c r="C914" i="23" s="1"/>
  <c r="P935" i="18"/>
  <c r="C915" i="23" s="1"/>
  <c r="P936" i="18"/>
  <c r="C916" i="23" s="1"/>
  <c r="P937" i="18"/>
  <c r="C917" i="23" s="1"/>
  <c r="P938" i="18"/>
  <c r="C918" i="23" s="1"/>
  <c r="P939" i="18"/>
  <c r="P940" i="18"/>
  <c r="C919" i="23" s="1"/>
  <c r="P941" i="18"/>
  <c r="C920" i="23" s="1"/>
  <c r="P942" i="18"/>
  <c r="C921" i="23" s="1"/>
  <c r="P943" i="18"/>
  <c r="C922" i="23" s="1"/>
  <c r="P944" i="18"/>
  <c r="C923" i="23" s="1"/>
  <c r="P945" i="18"/>
  <c r="C924" i="23" s="1"/>
  <c r="P946" i="18"/>
  <c r="C925" i="23" s="1"/>
  <c r="P947" i="18"/>
  <c r="C926" i="23" s="1"/>
  <c r="P948" i="18"/>
  <c r="C927" i="23" s="1"/>
  <c r="P949" i="18"/>
  <c r="C928" i="23" s="1"/>
  <c r="P950" i="18"/>
  <c r="C929" i="23" s="1"/>
  <c r="P951" i="18"/>
  <c r="C930" i="23" s="1"/>
  <c r="P952" i="18"/>
  <c r="C931" i="23" s="1"/>
  <c r="P953" i="18"/>
  <c r="C932" i="23" s="1"/>
  <c r="P954" i="18"/>
  <c r="C933" i="23" s="1"/>
  <c r="P955" i="18"/>
  <c r="P956" i="18"/>
  <c r="P957" i="18"/>
  <c r="P958" i="18"/>
  <c r="P959" i="18"/>
  <c r="P960" i="18"/>
  <c r="P961" i="18"/>
  <c r="C934" i="23" s="1"/>
  <c r="P962" i="18"/>
  <c r="C935" i="23" s="1"/>
  <c r="P963" i="18"/>
  <c r="C936" i="23" s="1"/>
  <c r="P964" i="18"/>
  <c r="C937" i="23" s="1"/>
  <c r="P965" i="18"/>
  <c r="C938" i="23" s="1"/>
  <c r="P966" i="18"/>
  <c r="C939" i="23" s="1"/>
  <c r="P967" i="18"/>
  <c r="C940" i="23" s="1"/>
  <c r="P968" i="18"/>
  <c r="C941" i="23" s="1"/>
  <c r="P969" i="18"/>
  <c r="C942" i="23" s="1"/>
  <c r="P970" i="18"/>
  <c r="C943" i="23" s="1"/>
  <c r="P971" i="18"/>
  <c r="C944" i="23" s="1"/>
  <c r="P972" i="18"/>
  <c r="C945" i="23" s="1"/>
  <c r="P973" i="18"/>
  <c r="C946" i="23" s="1"/>
  <c r="P974" i="18"/>
  <c r="C947" i="23" s="1"/>
  <c r="P975" i="18"/>
  <c r="C948" i="23" s="1"/>
  <c r="P976" i="18"/>
  <c r="C949" i="23" s="1"/>
  <c r="P977" i="18"/>
  <c r="C950" i="23" s="1"/>
  <c r="P978" i="18"/>
  <c r="C951" i="23" s="1"/>
  <c r="P979" i="18"/>
  <c r="C952" i="23" s="1"/>
  <c r="P980" i="18"/>
  <c r="P981" i="18"/>
  <c r="C953" i="23" s="1"/>
  <c r="P982" i="18"/>
  <c r="C954" i="23" s="1"/>
  <c r="P983" i="18"/>
  <c r="C955" i="23" s="1"/>
  <c r="P984" i="18"/>
  <c r="C956" i="23" s="1"/>
  <c r="P985" i="18"/>
  <c r="C957" i="23" s="1"/>
  <c r="P986" i="18"/>
  <c r="C958" i="23" s="1"/>
  <c r="P987" i="18"/>
  <c r="C959" i="23" s="1"/>
  <c r="P988" i="18"/>
  <c r="C960" i="23" s="1"/>
  <c r="P989" i="18"/>
  <c r="C961" i="23" s="1"/>
  <c r="P990" i="18"/>
  <c r="C962" i="23" s="1"/>
  <c r="P991" i="18"/>
  <c r="C963" i="23" s="1"/>
  <c r="P992" i="18"/>
  <c r="C964" i="23" s="1"/>
  <c r="P993" i="18"/>
  <c r="P994" i="18"/>
  <c r="C965" i="23" s="1"/>
  <c r="P995" i="18"/>
  <c r="C966" i="23" s="1"/>
  <c r="P996" i="18"/>
  <c r="C967" i="23" s="1"/>
  <c r="P997" i="18"/>
  <c r="C968" i="23" s="1"/>
  <c r="P998" i="18"/>
  <c r="P999" i="18"/>
  <c r="P1000" i="18"/>
  <c r="C969" i="23" s="1"/>
  <c r="P1001" i="18"/>
  <c r="C970" i="23" s="1"/>
  <c r="I3" i="18"/>
  <c r="J3" i="18" s="1"/>
  <c r="K3" i="18"/>
  <c r="L3" i="18" s="1"/>
  <c r="M3" i="18"/>
  <c r="N3" i="18"/>
  <c r="O3" i="18" s="1"/>
  <c r="I4" i="18"/>
  <c r="J4" i="18" s="1"/>
  <c r="K4" i="18"/>
  <c r="L4" i="18" s="1"/>
  <c r="M4" i="18"/>
  <c r="N4" i="18"/>
  <c r="O4" i="18" s="1"/>
  <c r="I5" i="18"/>
  <c r="J5" i="18" s="1"/>
  <c r="K5" i="18"/>
  <c r="L5" i="18" s="1"/>
  <c r="M5" i="18"/>
  <c r="N5" i="18"/>
  <c r="O5" i="18" s="1"/>
  <c r="I6" i="18"/>
  <c r="J6" i="18" s="1"/>
  <c r="K6" i="18"/>
  <c r="L6" i="18" s="1"/>
  <c r="M6" i="18"/>
  <c r="N6" i="18"/>
  <c r="O6" i="18" s="1"/>
  <c r="I7" i="18"/>
  <c r="J7" i="18" s="1"/>
  <c r="K7" i="18"/>
  <c r="L7" i="18" s="1"/>
  <c r="M7" i="18"/>
  <c r="N7" i="18"/>
  <c r="O7" i="18" s="1"/>
  <c r="I8" i="18"/>
  <c r="J8" i="18" s="1"/>
  <c r="K8" i="18"/>
  <c r="L8" i="18" s="1"/>
  <c r="M8" i="18"/>
  <c r="N8" i="18"/>
  <c r="O8" i="18" s="1"/>
  <c r="I9" i="18"/>
  <c r="J9" i="18" s="1"/>
  <c r="K9" i="18"/>
  <c r="L9" i="18" s="1"/>
  <c r="M9" i="18"/>
  <c r="N9" i="18"/>
  <c r="O9" i="18" s="1"/>
  <c r="I10" i="18"/>
  <c r="J10" i="18" s="1"/>
  <c r="K10" i="18"/>
  <c r="L10" i="18" s="1"/>
  <c r="M10" i="18"/>
  <c r="N10" i="18"/>
  <c r="O10" i="18" s="1"/>
  <c r="I11" i="18"/>
  <c r="J11" i="18" s="1"/>
  <c r="K11" i="18"/>
  <c r="L11" i="18" s="1"/>
  <c r="M11" i="18"/>
  <c r="N11" i="18"/>
  <c r="O11" i="18" s="1"/>
  <c r="I12" i="18"/>
  <c r="J12" i="18" s="1"/>
  <c r="K12" i="18"/>
  <c r="L12" i="18" s="1"/>
  <c r="M12" i="18"/>
  <c r="N12" i="18"/>
  <c r="O12" i="18" s="1"/>
  <c r="I13" i="18"/>
  <c r="J13" i="18" s="1"/>
  <c r="K13" i="18"/>
  <c r="L13" i="18" s="1"/>
  <c r="M13" i="18"/>
  <c r="N13" i="18"/>
  <c r="O13" i="18" s="1"/>
  <c r="I14" i="18"/>
  <c r="J14" i="18" s="1"/>
  <c r="K14" i="18"/>
  <c r="L14" i="18" s="1"/>
  <c r="M14" i="18"/>
  <c r="N14" i="18"/>
  <c r="O14" i="18" s="1"/>
  <c r="I15" i="18"/>
  <c r="J15" i="18" s="1"/>
  <c r="K15" i="18"/>
  <c r="L15" i="18" s="1"/>
  <c r="M15" i="18"/>
  <c r="N15" i="18"/>
  <c r="O15" i="18" s="1"/>
  <c r="I16" i="18"/>
  <c r="J16" i="18" s="1"/>
  <c r="K16" i="18"/>
  <c r="L16" i="18" s="1"/>
  <c r="M16" i="18"/>
  <c r="N16" i="18"/>
  <c r="O16" i="18" s="1"/>
  <c r="I17" i="18"/>
  <c r="J17" i="18" s="1"/>
  <c r="K17" i="18"/>
  <c r="L17" i="18" s="1"/>
  <c r="M17" i="18"/>
  <c r="N17" i="18"/>
  <c r="O17" i="18" s="1"/>
  <c r="I18" i="18"/>
  <c r="J18" i="18" s="1"/>
  <c r="K18" i="18"/>
  <c r="L18" i="18" s="1"/>
  <c r="M18" i="18"/>
  <c r="N18" i="18"/>
  <c r="O18" i="18" s="1"/>
  <c r="I19" i="18"/>
  <c r="J19" i="18" s="1"/>
  <c r="K19" i="18"/>
  <c r="L19" i="18" s="1"/>
  <c r="M19" i="18"/>
  <c r="N19" i="18"/>
  <c r="O19" i="18" s="1"/>
  <c r="I20" i="18"/>
  <c r="J20" i="18" s="1"/>
  <c r="K20" i="18"/>
  <c r="L20" i="18" s="1"/>
  <c r="M20" i="18"/>
  <c r="N20" i="18"/>
  <c r="O20" i="18" s="1"/>
  <c r="I21" i="18"/>
  <c r="J21" i="18" s="1"/>
  <c r="K21" i="18"/>
  <c r="L21" i="18" s="1"/>
  <c r="M21" i="18"/>
  <c r="N21" i="18"/>
  <c r="O21" i="18" s="1"/>
  <c r="I22" i="18"/>
  <c r="J22" i="18" s="1"/>
  <c r="K22" i="18"/>
  <c r="L22" i="18" s="1"/>
  <c r="M22" i="18"/>
  <c r="N22" i="18"/>
  <c r="O22" i="18" s="1"/>
  <c r="I23" i="18"/>
  <c r="J23" i="18" s="1"/>
  <c r="K23" i="18"/>
  <c r="L23" i="18" s="1"/>
  <c r="M23" i="18"/>
  <c r="N23" i="18"/>
  <c r="O23" i="18" s="1"/>
  <c r="I24" i="18"/>
  <c r="J24" i="18" s="1"/>
  <c r="K24" i="18"/>
  <c r="L24" i="18" s="1"/>
  <c r="M24" i="18"/>
  <c r="N24" i="18"/>
  <c r="O24" i="18" s="1"/>
  <c r="I25" i="18"/>
  <c r="J25" i="18" s="1"/>
  <c r="K25" i="18"/>
  <c r="L25" i="18" s="1"/>
  <c r="M25" i="18"/>
  <c r="N25" i="18"/>
  <c r="O25" i="18" s="1"/>
  <c r="I26" i="18"/>
  <c r="J26" i="18" s="1"/>
  <c r="K26" i="18"/>
  <c r="L26" i="18" s="1"/>
  <c r="M26" i="18"/>
  <c r="N26" i="18"/>
  <c r="O26" i="18" s="1"/>
  <c r="I27" i="18"/>
  <c r="J27" i="18" s="1"/>
  <c r="K27" i="18"/>
  <c r="L27" i="18" s="1"/>
  <c r="M27" i="18"/>
  <c r="N27" i="18"/>
  <c r="O27" i="18" s="1"/>
  <c r="I28" i="18"/>
  <c r="J28" i="18" s="1"/>
  <c r="K28" i="18"/>
  <c r="L28" i="18" s="1"/>
  <c r="M28" i="18"/>
  <c r="N28" i="18"/>
  <c r="O28" i="18" s="1"/>
  <c r="I29" i="18"/>
  <c r="J29" i="18" s="1"/>
  <c r="K29" i="18"/>
  <c r="L29" i="18" s="1"/>
  <c r="M29" i="18"/>
  <c r="N29" i="18"/>
  <c r="O29" i="18" s="1"/>
  <c r="I30" i="18"/>
  <c r="J30" i="18" s="1"/>
  <c r="K30" i="18"/>
  <c r="L30" i="18" s="1"/>
  <c r="M30" i="18"/>
  <c r="N30" i="18"/>
  <c r="O30" i="18" s="1"/>
  <c r="I31" i="18"/>
  <c r="J31" i="18" s="1"/>
  <c r="K31" i="18"/>
  <c r="L31" i="18" s="1"/>
  <c r="M31" i="18"/>
  <c r="N31" i="18"/>
  <c r="O31" i="18" s="1"/>
  <c r="I32" i="18"/>
  <c r="J32" i="18" s="1"/>
  <c r="K32" i="18"/>
  <c r="L32" i="18" s="1"/>
  <c r="M32" i="18"/>
  <c r="N32" i="18"/>
  <c r="O32" i="18" s="1"/>
  <c r="I33" i="18"/>
  <c r="J33" i="18" s="1"/>
  <c r="K33" i="18"/>
  <c r="L33" i="18" s="1"/>
  <c r="M33" i="18"/>
  <c r="N33" i="18"/>
  <c r="O33" i="18" s="1"/>
  <c r="I34" i="18"/>
  <c r="J34" i="18" s="1"/>
  <c r="K34" i="18"/>
  <c r="L34" i="18" s="1"/>
  <c r="M34" i="18"/>
  <c r="N34" i="18"/>
  <c r="O34" i="18" s="1"/>
  <c r="I35" i="18"/>
  <c r="J35" i="18" s="1"/>
  <c r="K35" i="18"/>
  <c r="L35" i="18" s="1"/>
  <c r="M35" i="18"/>
  <c r="N35" i="18"/>
  <c r="O35" i="18" s="1"/>
  <c r="I36" i="18"/>
  <c r="J36" i="18" s="1"/>
  <c r="K36" i="18"/>
  <c r="L36" i="18" s="1"/>
  <c r="M36" i="18"/>
  <c r="N36" i="18"/>
  <c r="O36" i="18" s="1"/>
  <c r="I37" i="18"/>
  <c r="J37" i="18" s="1"/>
  <c r="K37" i="18"/>
  <c r="L37" i="18" s="1"/>
  <c r="M37" i="18"/>
  <c r="N37" i="18"/>
  <c r="O37" i="18" s="1"/>
  <c r="I38" i="18"/>
  <c r="J38" i="18" s="1"/>
  <c r="K38" i="18"/>
  <c r="L38" i="18" s="1"/>
  <c r="M38" i="18"/>
  <c r="N38" i="18"/>
  <c r="O38" i="18" s="1"/>
  <c r="I39" i="18"/>
  <c r="J39" i="18" s="1"/>
  <c r="K39" i="18"/>
  <c r="L39" i="18" s="1"/>
  <c r="M39" i="18"/>
  <c r="N39" i="18"/>
  <c r="O39" i="18" s="1"/>
  <c r="I40" i="18"/>
  <c r="J40" i="18" s="1"/>
  <c r="K40" i="18"/>
  <c r="L40" i="18" s="1"/>
  <c r="M40" i="18"/>
  <c r="N40" i="18"/>
  <c r="O40" i="18" s="1"/>
  <c r="I41" i="18"/>
  <c r="J41" i="18" s="1"/>
  <c r="K41" i="18"/>
  <c r="L41" i="18" s="1"/>
  <c r="M41" i="18"/>
  <c r="N41" i="18"/>
  <c r="O41" i="18" s="1"/>
  <c r="I42" i="18"/>
  <c r="J42" i="18" s="1"/>
  <c r="K42" i="18"/>
  <c r="L42" i="18" s="1"/>
  <c r="M42" i="18"/>
  <c r="N42" i="18"/>
  <c r="O42" i="18" s="1"/>
  <c r="I43" i="18"/>
  <c r="J43" i="18" s="1"/>
  <c r="K43" i="18"/>
  <c r="L43" i="18" s="1"/>
  <c r="M43" i="18"/>
  <c r="N43" i="18"/>
  <c r="O43" i="18" s="1"/>
  <c r="I44" i="18"/>
  <c r="J44" i="18" s="1"/>
  <c r="K44" i="18"/>
  <c r="L44" i="18" s="1"/>
  <c r="M44" i="18"/>
  <c r="N44" i="18"/>
  <c r="O44" i="18" s="1"/>
  <c r="I45" i="18"/>
  <c r="J45" i="18" s="1"/>
  <c r="K45" i="18"/>
  <c r="L45" i="18" s="1"/>
  <c r="M45" i="18"/>
  <c r="N45" i="18"/>
  <c r="O45" i="18" s="1"/>
  <c r="I46" i="18"/>
  <c r="J46" i="18" s="1"/>
  <c r="K46" i="18"/>
  <c r="L46" i="18" s="1"/>
  <c r="M46" i="18"/>
  <c r="N46" i="18"/>
  <c r="O46" i="18" s="1"/>
  <c r="I47" i="18"/>
  <c r="J47" i="18" s="1"/>
  <c r="K47" i="18"/>
  <c r="L47" i="18" s="1"/>
  <c r="M47" i="18"/>
  <c r="N47" i="18"/>
  <c r="O47" i="18" s="1"/>
  <c r="I48" i="18"/>
  <c r="J48" i="18" s="1"/>
  <c r="K48" i="18"/>
  <c r="L48" i="18" s="1"/>
  <c r="M48" i="18"/>
  <c r="N48" i="18"/>
  <c r="O48" i="18" s="1"/>
  <c r="I49" i="18"/>
  <c r="J49" i="18" s="1"/>
  <c r="K49" i="18"/>
  <c r="L49" i="18" s="1"/>
  <c r="M49" i="18"/>
  <c r="N49" i="18"/>
  <c r="O49" i="18" s="1"/>
  <c r="I50" i="18"/>
  <c r="J50" i="18" s="1"/>
  <c r="K50" i="18"/>
  <c r="L50" i="18" s="1"/>
  <c r="M50" i="18"/>
  <c r="N50" i="18"/>
  <c r="O50" i="18" s="1"/>
  <c r="I51" i="18"/>
  <c r="J51" i="18" s="1"/>
  <c r="K51" i="18"/>
  <c r="L51" i="18" s="1"/>
  <c r="M51" i="18"/>
  <c r="N51" i="18"/>
  <c r="O51" i="18" s="1"/>
  <c r="I52" i="18"/>
  <c r="J52" i="18" s="1"/>
  <c r="K52" i="18"/>
  <c r="L52" i="18" s="1"/>
  <c r="M52" i="18"/>
  <c r="N52" i="18"/>
  <c r="O52" i="18" s="1"/>
  <c r="I53" i="18"/>
  <c r="J53" i="18" s="1"/>
  <c r="K53" i="18"/>
  <c r="L53" i="18" s="1"/>
  <c r="M53" i="18"/>
  <c r="N53" i="18"/>
  <c r="O53" i="18" s="1"/>
  <c r="I54" i="18"/>
  <c r="J54" i="18" s="1"/>
  <c r="K54" i="18"/>
  <c r="L54" i="18" s="1"/>
  <c r="M54" i="18"/>
  <c r="N54" i="18"/>
  <c r="O54" i="18" s="1"/>
  <c r="I55" i="18"/>
  <c r="J55" i="18" s="1"/>
  <c r="K55" i="18"/>
  <c r="L55" i="18" s="1"/>
  <c r="M55" i="18"/>
  <c r="N55" i="18"/>
  <c r="O55" i="18" s="1"/>
  <c r="I56" i="18"/>
  <c r="J56" i="18" s="1"/>
  <c r="K56" i="18"/>
  <c r="L56" i="18" s="1"/>
  <c r="M56" i="18"/>
  <c r="N56" i="18"/>
  <c r="O56" i="18" s="1"/>
  <c r="I57" i="18"/>
  <c r="J57" i="18" s="1"/>
  <c r="K57" i="18"/>
  <c r="L57" i="18" s="1"/>
  <c r="M57" i="18"/>
  <c r="N57" i="18"/>
  <c r="O57" i="18" s="1"/>
  <c r="I58" i="18"/>
  <c r="J58" i="18" s="1"/>
  <c r="K58" i="18"/>
  <c r="L58" i="18" s="1"/>
  <c r="M58" i="18"/>
  <c r="N58" i="18"/>
  <c r="O58" i="18" s="1"/>
  <c r="I59" i="18"/>
  <c r="J59" i="18" s="1"/>
  <c r="K59" i="18"/>
  <c r="L59" i="18" s="1"/>
  <c r="M59" i="18"/>
  <c r="N59" i="18"/>
  <c r="O59" i="18" s="1"/>
  <c r="I60" i="18"/>
  <c r="J60" i="18" s="1"/>
  <c r="K60" i="18"/>
  <c r="L60" i="18" s="1"/>
  <c r="M60" i="18"/>
  <c r="N60" i="18"/>
  <c r="O60" i="18" s="1"/>
  <c r="I61" i="18"/>
  <c r="J61" i="18" s="1"/>
  <c r="K61" i="18"/>
  <c r="L61" i="18" s="1"/>
  <c r="M61" i="18"/>
  <c r="N61" i="18"/>
  <c r="O61" i="18" s="1"/>
  <c r="I62" i="18"/>
  <c r="J62" i="18" s="1"/>
  <c r="K62" i="18"/>
  <c r="L62" i="18" s="1"/>
  <c r="M62" i="18"/>
  <c r="N62" i="18"/>
  <c r="O62" i="18" s="1"/>
  <c r="I63" i="18"/>
  <c r="J63" i="18" s="1"/>
  <c r="K63" i="18"/>
  <c r="L63" i="18" s="1"/>
  <c r="M63" i="18"/>
  <c r="N63" i="18"/>
  <c r="O63" i="18" s="1"/>
  <c r="I64" i="18"/>
  <c r="J64" i="18" s="1"/>
  <c r="K64" i="18"/>
  <c r="L64" i="18" s="1"/>
  <c r="M64" i="18"/>
  <c r="N64" i="18"/>
  <c r="O64" i="18" s="1"/>
  <c r="I65" i="18"/>
  <c r="J65" i="18" s="1"/>
  <c r="K65" i="18"/>
  <c r="L65" i="18" s="1"/>
  <c r="M65" i="18"/>
  <c r="N65" i="18"/>
  <c r="O65" i="18" s="1"/>
  <c r="I66" i="18"/>
  <c r="J66" i="18" s="1"/>
  <c r="K66" i="18"/>
  <c r="L66" i="18" s="1"/>
  <c r="M66" i="18"/>
  <c r="N66" i="18"/>
  <c r="O66" i="18" s="1"/>
  <c r="I67" i="18"/>
  <c r="J67" i="18" s="1"/>
  <c r="K67" i="18"/>
  <c r="L67" i="18" s="1"/>
  <c r="M67" i="18"/>
  <c r="N67" i="18"/>
  <c r="O67" i="18" s="1"/>
  <c r="I68" i="18"/>
  <c r="J68" i="18" s="1"/>
  <c r="K68" i="18"/>
  <c r="L68" i="18" s="1"/>
  <c r="M68" i="18"/>
  <c r="N68" i="18"/>
  <c r="O68" i="18" s="1"/>
  <c r="I69" i="18"/>
  <c r="J69" i="18" s="1"/>
  <c r="K69" i="18"/>
  <c r="L69" i="18" s="1"/>
  <c r="M69" i="18"/>
  <c r="N69" i="18"/>
  <c r="O69" i="18" s="1"/>
  <c r="I70" i="18"/>
  <c r="J70" i="18" s="1"/>
  <c r="K70" i="18"/>
  <c r="L70" i="18" s="1"/>
  <c r="M70" i="18"/>
  <c r="N70" i="18"/>
  <c r="O70" i="18" s="1"/>
  <c r="I71" i="18"/>
  <c r="J71" i="18" s="1"/>
  <c r="K71" i="18"/>
  <c r="L71" i="18" s="1"/>
  <c r="M71" i="18"/>
  <c r="N71" i="18"/>
  <c r="O71" i="18" s="1"/>
  <c r="I72" i="18"/>
  <c r="J72" i="18" s="1"/>
  <c r="K72" i="18"/>
  <c r="L72" i="18" s="1"/>
  <c r="M72" i="18"/>
  <c r="N72" i="18"/>
  <c r="O72" i="18" s="1"/>
  <c r="I73" i="18"/>
  <c r="J73" i="18" s="1"/>
  <c r="K73" i="18"/>
  <c r="L73" i="18" s="1"/>
  <c r="M73" i="18"/>
  <c r="N73" i="18"/>
  <c r="O73" i="18" s="1"/>
  <c r="I74" i="18"/>
  <c r="J74" i="18" s="1"/>
  <c r="K74" i="18"/>
  <c r="L74" i="18" s="1"/>
  <c r="M74" i="18"/>
  <c r="N74" i="18"/>
  <c r="O74" i="18" s="1"/>
  <c r="I75" i="18"/>
  <c r="J75" i="18" s="1"/>
  <c r="K75" i="18"/>
  <c r="L75" i="18" s="1"/>
  <c r="M75" i="18"/>
  <c r="N75" i="18"/>
  <c r="O75" i="18" s="1"/>
  <c r="I76" i="18"/>
  <c r="J76" i="18" s="1"/>
  <c r="K76" i="18"/>
  <c r="L76" i="18" s="1"/>
  <c r="M76" i="18"/>
  <c r="N76" i="18"/>
  <c r="O76" i="18" s="1"/>
  <c r="I77" i="18"/>
  <c r="J77" i="18" s="1"/>
  <c r="K77" i="18"/>
  <c r="L77" i="18" s="1"/>
  <c r="M77" i="18"/>
  <c r="N77" i="18"/>
  <c r="O77" i="18" s="1"/>
  <c r="I78" i="18"/>
  <c r="J78" i="18" s="1"/>
  <c r="K78" i="18"/>
  <c r="L78" i="18" s="1"/>
  <c r="M78" i="18"/>
  <c r="N78" i="18"/>
  <c r="O78" i="18" s="1"/>
  <c r="I79" i="18"/>
  <c r="J79" i="18" s="1"/>
  <c r="K79" i="18"/>
  <c r="L79" i="18" s="1"/>
  <c r="M79" i="18"/>
  <c r="N79" i="18"/>
  <c r="O79" i="18" s="1"/>
  <c r="I80" i="18"/>
  <c r="J80" i="18" s="1"/>
  <c r="K80" i="18"/>
  <c r="L80" i="18" s="1"/>
  <c r="M80" i="18"/>
  <c r="N80" i="18"/>
  <c r="O80" i="18" s="1"/>
  <c r="I81" i="18"/>
  <c r="J81" i="18" s="1"/>
  <c r="K81" i="18"/>
  <c r="L81" i="18" s="1"/>
  <c r="M81" i="18"/>
  <c r="N81" i="18"/>
  <c r="O81" i="18" s="1"/>
  <c r="I82" i="18"/>
  <c r="J82" i="18" s="1"/>
  <c r="K82" i="18"/>
  <c r="L82" i="18" s="1"/>
  <c r="M82" i="18"/>
  <c r="N82" i="18"/>
  <c r="O82" i="18" s="1"/>
  <c r="I83" i="18"/>
  <c r="J83" i="18" s="1"/>
  <c r="K83" i="18"/>
  <c r="L83" i="18" s="1"/>
  <c r="M83" i="18"/>
  <c r="N83" i="18"/>
  <c r="O83" i="18" s="1"/>
  <c r="I84" i="18"/>
  <c r="J84" i="18" s="1"/>
  <c r="K84" i="18"/>
  <c r="L84" i="18" s="1"/>
  <c r="M84" i="18"/>
  <c r="N84" i="18"/>
  <c r="O84" i="18" s="1"/>
  <c r="I85" i="18"/>
  <c r="J85" i="18" s="1"/>
  <c r="K85" i="18"/>
  <c r="L85" i="18" s="1"/>
  <c r="M85" i="18"/>
  <c r="N85" i="18"/>
  <c r="O85" i="18" s="1"/>
  <c r="I86" i="18"/>
  <c r="J86" i="18" s="1"/>
  <c r="K86" i="18"/>
  <c r="L86" i="18" s="1"/>
  <c r="M86" i="18"/>
  <c r="N86" i="18"/>
  <c r="O86" i="18" s="1"/>
  <c r="I87" i="18"/>
  <c r="J87" i="18" s="1"/>
  <c r="K87" i="18"/>
  <c r="L87" i="18" s="1"/>
  <c r="M87" i="18"/>
  <c r="N87" i="18"/>
  <c r="O87" i="18" s="1"/>
  <c r="I88" i="18"/>
  <c r="J88" i="18" s="1"/>
  <c r="K88" i="18"/>
  <c r="L88" i="18" s="1"/>
  <c r="M88" i="18"/>
  <c r="N88" i="18"/>
  <c r="O88" i="18" s="1"/>
  <c r="I89" i="18"/>
  <c r="J89" i="18" s="1"/>
  <c r="K89" i="18"/>
  <c r="L89" i="18" s="1"/>
  <c r="M89" i="18"/>
  <c r="N89" i="18"/>
  <c r="O89" i="18" s="1"/>
  <c r="I90" i="18"/>
  <c r="J90" i="18" s="1"/>
  <c r="K90" i="18"/>
  <c r="L90" i="18" s="1"/>
  <c r="M90" i="18"/>
  <c r="N90" i="18"/>
  <c r="O90" i="18" s="1"/>
  <c r="I91" i="18"/>
  <c r="J91" i="18" s="1"/>
  <c r="K91" i="18"/>
  <c r="L91" i="18" s="1"/>
  <c r="M91" i="18"/>
  <c r="N91" i="18"/>
  <c r="O91" i="18" s="1"/>
  <c r="I92" i="18"/>
  <c r="J92" i="18" s="1"/>
  <c r="K92" i="18"/>
  <c r="L92" i="18" s="1"/>
  <c r="M92" i="18"/>
  <c r="N92" i="18"/>
  <c r="O92" i="18" s="1"/>
  <c r="I93" i="18"/>
  <c r="J93" i="18" s="1"/>
  <c r="K93" i="18"/>
  <c r="L93" i="18" s="1"/>
  <c r="M93" i="18"/>
  <c r="N93" i="18"/>
  <c r="O93" i="18" s="1"/>
  <c r="I94" i="18"/>
  <c r="J94" i="18" s="1"/>
  <c r="K94" i="18"/>
  <c r="L94" i="18" s="1"/>
  <c r="M94" i="18"/>
  <c r="N94" i="18"/>
  <c r="O94" i="18" s="1"/>
  <c r="I95" i="18"/>
  <c r="J95" i="18" s="1"/>
  <c r="K95" i="18"/>
  <c r="L95" i="18" s="1"/>
  <c r="M95" i="18"/>
  <c r="N95" i="18"/>
  <c r="O95" i="18" s="1"/>
  <c r="I96" i="18"/>
  <c r="J96" i="18" s="1"/>
  <c r="K96" i="18"/>
  <c r="L96" i="18" s="1"/>
  <c r="M96" i="18"/>
  <c r="N96" i="18"/>
  <c r="O96" i="18" s="1"/>
  <c r="I97" i="18"/>
  <c r="J97" i="18" s="1"/>
  <c r="K97" i="18"/>
  <c r="L97" i="18" s="1"/>
  <c r="M97" i="18"/>
  <c r="N97" i="18"/>
  <c r="O97" i="18" s="1"/>
  <c r="I98" i="18"/>
  <c r="J98" i="18" s="1"/>
  <c r="K98" i="18"/>
  <c r="L98" i="18" s="1"/>
  <c r="M98" i="18"/>
  <c r="N98" i="18"/>
  <c r="O98" i="18" s="1"/>
  <c r="I99" i="18"/>
  <c r="J99" i="18" s="1"/>
  <c r="K99" i="18"/>
  <c r="L99" i="18" s="1"/>
  <c r="M99" i="18"/>
  <c r="N99" i="18"/>
  <c r="O99" i="18" s="1"/>
  <c r="I100" i="18"/>
  <c r="J100" i="18" s="1"/>
  <c r="K100" i="18"/>
  <c r="L100" i="18" s="1"/>
  <c r="M100" i="18"/>
  <c r="N100" i="18"/>
  <c r="O100" i="18" s="1"/>
  <c r="I101" i="18"/>
  <c r="J101" i="18" s="1"/>
  <c r="K101" i="18"/>
  <c r="L101" i="18" s="1"/>
  <c r="M101" i="18"/>
  <c r="N101" i="18"/>
  <c r="O101" i="18" s="1"/>
  <c r="I102" i="18"/>
  <c r="J102" i="18" s="1"/>
  <c r="K102" i="18"/>
  <c r="L102" i="18" s="1"/>
  <c r="M102" i="18"/>
  <c r="N102" i="18"/>
  <c r="O102" i="18" s="1"/>
  <c r="I103" i="18"/>
  <c r="J103" i="18" s="1"/>
  <c r="K103" i="18"/>
  <c r="L103" i="18" s="1"/>
  <c r="M103" i="18"/>
  <c r="N103" i="18"/>
  <c r="O103" i="18" s="1"/>
  <c r="I104" i="18"/>
  <c r="J104" i="18" s="1"/>
  <c r="K104" i="18"/>
  <c r="L104" i="18" s="1"/>
  <c r="M104" i="18"/>
  <c r="N104" i="18"/>
  <c r="O104" i="18" s="1"/>
  <c r="I105" i="18"/>
  <c r="J105" i="18" s="1"/>
  <c r="K105" i="18"/>
  <c r="L105" i="18" s="1"/>
  <c r="M105" i="18"/>
  <c r="N105" i="18"/>
  <c r="O105" i="18" s="1"/>
  <c r="I106" i="18"/>
  <c r="J106" i="18" s="1"/>
  <c r="K106" i="18"/>
  <c r="L106" i="18" s="1"/>
  <c r="M106" i="18"/>
  <c r="N106" i="18"/>
  <c r="O106" i="18" s="1"/>
  <c r="I107" i="18"/>
  <c r="J107" i="18" s="1"/>
  <c r="K107" i="18"/>
  <c r="L107" i="18" s="1"/>
  <c r="M107" i="18"/>
  <c r="N107" i="18"/>
  <c r="O107" i="18" s="1"/>
  <c r="I108" i="18"/>
  <c r="J108" i="18" s="1"/>
  <c r="K108" i="18"/>
  <c r="L108" i="18" s="1"/>
  <c r="M108" i="18"/>
  <c r="N108" i="18"/>
  <c r="O108" i="18" s="1"/>
  <c r="I109" i="18"/>
  <c r="J109" i="18" s="1"/>
  <c r="K109" i="18"/>
  <c r="L109" i="18" s="1"/>
  <c r="M109" i="18"/>
  <c r="N109" i="18"/>
  <c r="O109" i="18" s="1"/>
  <c r="I110" i="18"/>
  <c r="J110" i="18" s="1"/>
  <c r="K110" i="18"/>
  <c r="L110" i="18" s="1"/>
  <c r="M110" i="18"/>
  <c r="N110" i="18"/>
  <c r="O110" i="18" s="1"/>
  <c r="I111" i="18"/>
  <c r="J111" i="18" s="1"/>
  <c r="K111" i="18"/>
  <c r="L111" i="18" s="1"/>
  <c r="M111" i="18"/>
  <c r="N111" i="18"/>
  <c r="O111" i="18" s="1"/>
  <c r="I112" i="18"/>
  <c r="J112" i="18" s="1"/>
  <c r="K112" i="18"/>
  <c r="L112" i="18" s="1"/>
  <c r="M112" i="18"/>
  <c r="N112" i="18"/>
  <c r="O112" i="18" s="1"/>
  <c r="I113" i="18"/>
  <c r="J113" i="18" s="1"/>
  <c r="K113" i="18"/>
  <c r="L113" i="18" s="1"/>
  <c r="M113" i="18"/>
  <c r="N113" i="18"/>
  <c r="O113" i="18" s="1"/>
  <c r="I114" i="18"/>
  <c r="J114" i="18" s="1"/>
  <c r="K114" i="18"/>
  <c r="L114" i="18" s="1"/>
  <c r="M114" i="18"/>
  <c r="N114" i="18"/>
  <c r="O114" i="18" s="1"/>
  <c r="I115" i="18"/>
  <c r="J115" i="18" s="1"/>
  <c r="K115" i="18"/>
  <c r="L115" i="18" s="1"/>
  <c r="M115" i="18"/>
  <c r="N115" i="18"/>
  <c r="O115" i="18" s="1"/>
  <c r="I116" i="18"/>
  <c r="J116" i="18" s="1"/>
  <c r="K116" i="18"/>
  <c r="L116" i="18" s="1"/>
  <c r="M116" i="18"/>
  <c r="N116" i="18"/>
  <c r="O116" i="18" s="1"/>
  <c r="I117" i="18"/>
  <c r="J117" i="18" s="1"/>
  <c r="K117" i="18"/>
  <c r="L117" i="18" s="1"/>
  <c r="M117" i="18"/>
  <c r="N117" i="18"/>
  <c r="O117" i="18" s="1"/>
  <c r="I118" i="18"/>
  <c r="J118" i="18" s="1"/>
  <c r="K118" i="18"/>
  <c r="L118" i="18" s="1"/>
  <c r="M118" i="18"/>
  <c r="N118" i="18"/>
  <c r="O118" i="18" s="1"/>
  <c r="I119" i="18"/>
  <c r="J119" i="18" s="1"/>
  <c r="K119" i="18"/>
  <c r="L119" i="18" s="1"/>
  <c r="M119" i="18"/>
  <c r="N119" i="18"/>
  <c r="O119" i="18" s="1"/>
  <c r="I120" i="18"/>
  <c r="J120" i="18" s="1"/>
  <c r="K120" i="18"/>
  <c r="L120" i="18" s="1"/>
  <c r="M120" i="18"/>
  <c r="N120" i="18"/>
  <c r="O120" i="18" s="1"/>
  <c r="I121" i="18"/>
  <c r="J121" i="18" s="1"/>
  <c r="K121" i="18"/>
  <c r="L121" i="18" s="1"/>
  <c r="M121" i="18"/>
  <c r="N121" i="18"/>
  <c r="O121" i="18" s="1"/>
  <c r="I122" i="18"/>
  <c r="J122" i="18" s="1"/>
  <c r="K122" i="18"/>
  <c r="L122" i="18" s="1"/>
  <c r="M122" i="18"/>
  <c r="N122" i="18"/>
  <c r="O122" i="18" s="1"/>
  <c r="I123" i="18"/>
  <c r="J123" i="18" s="1"/>
  <c r="K123" i="18"/>
  <c r="L123" i="18" s="1"/>
  <c r="M123" i="18"/>
  <c r="N123" i="18"/>
  <c r="O123" i="18" s="1"/>
  <c r="I124" i="18"/>
  <c r="J124" i="18" s="1"/>
  <c r="K124" i="18"/>
  <c r="L124" i="18" s="1"/>
  <c r="M124" i="18"/>
  <c r="N124" i="18"/>
  <c r="O124" i="18" s="1"/>
  <c r="I125" i="18"/>
  <c r="J125" i="18" s="1"/>
  <c r="K125" i="18"/>
  <c r="L125" i="18" s="1"/>
  <c r="M125" i="18"/>
  <c r="N125" i="18"/>
  <c r="O125" i="18" s="1"/>
  <c r="I126" i="18"/>
  <c r="J126" i="18" s="1"/>
  <c r="K126" i="18"/>
  <c r="L126" i="18" s="1"/>
  <c r="M126" i="18"/>
  <c r="N126" i="18"/>
  <c r="O126" i="18" s="1"/>
  <c r="I127" i="18"/>
  <c r="J127" i="18" s="1"/>
  <c r="K127" i="18"/>
  <c r="L127" i="18" s="1"/>
  <c r="M127" i="18"/>
  <c r="N127" i="18"/>
  <c r="O127" i="18" s="1"/>
  <c r="I128" i="18"/>
  <c r="J128" i="18" s="1"/>
  <c r="K128" i="18"/>
  <c r="L128" i="18" s="1"/>
  <c r="M128" i="18"/>
  <c r="N128" i="18"/>
  <c r="O128" i="18" s="1"/>
  <c r="I129" i="18"/>
  <c r="J129" i="18" s="1"/>
  <c r="K129" i="18"/>
  <c r="L129" i="18" s="1"/>
  <c r="M129" i="18"/>
  <c r="N129" i="18"/>
  <c r="O129" i="18" s="1"/>
  <c r="I130" i="18"/>
  <c r="J130" i="18" s="1"/>
  <c r="K130" i="18"/>
  <c r="L130" i="18" s="1"/>
  <c r="M130" i="18"/>
  <c r="N130" i="18"/>
  <c r="O130" i="18" s="1"/>
  <c r="I131" i="18"/>
  <c r="J131" i="18" s="1"/>
  <c r="K131" i="18"/>
  <c r="L131" i="18" s="1"/>
  <c r="M131" i="18"/>
  <c r="N131" i="18"/>
  <c r="O131" i="18" s="1"/>
  <c r="I132" i="18"/>
  <c r="J132" i="18" s="1"/>
  <c r="K132" i="18"/>
  <c r="L132" i="18" s="1"/>
  <c r="M132" i="18"/>
  <c r="N132" i="18"/>
  <c r="O132" i="18" s="1"/>
  <c r="I133" i="18"/>
  <c r="J133" i="18" s="1"/>
  <c r="K133" i="18"/>
  <c r="L133" i="18" s="1"/>
  <c r="M133" i="18"/>
  <c r="N133" i="18"/>
  <c r="O133" i="18" s="1"/>
  <c r="I134" i="18"/>
  <c r="J134" i="18" s="1"/>
  <c r="K134" i="18"/>
  <c r="L134" i="18" s="1"/>
  <c r="M134" i="18"/>
  <c r="N134" i="18"/>
  <c r="O134" i="18" s="1"/>
  <c r="I135" i="18"/>
  <c r="J135" i="18" s="1"/>
  <c r="K135" i="18"/>
  <c r="L135" i="18" s="1"/>
  <c r="M135" i="18"/>
  <c r="N135" i="18"/>
  <c r="O135" i="18" s="1"/>
  <c r="I136" i="18"/>
  <c r="J136" i="18" s="1"/>
  <c r="K136" i="18"/>
  <c r="L136" i="18" s="1"/>
  <c r="M136" i="18"/>
  <c r="N136" i="18"/>
  <c r="O136" i="18" s="1"/>
  <c r="I137" i="18"/>
  <c r="J137" i="18" s="1"/>
  <c r="K137" i="18"/>
  <c r="L137" i="18" s="1"/>
  <c r="M137" i="18"/>
  <c r="N137" i="18"/>
  <c r="O137" i="18" s="1"/>
  <c r="I138" i="18"/>
  <c r="J138" i="18" s="1"/>
  <c r="K138" i="18"/>
  <c r="L138" i="18" s="1"/>
  <c r="M138" i="18"/>
  <c r="N138" i="18"/>
  <c r="O138" i="18" s="1"/>
  <c r="I139" i="18"/>
  <c r="J139" i="18" s="1"/>
  <c r="K139" i="18"/>
  <c r="L139" i="18" s="1"/>
  <c r="M139" i="18"/>
  <c r="N139" i="18"/>
  <c r="O139" i="18" s="1"/>
  <c r="I140" i="18"/>
  <c r="J140" i="18" s="1"/>
  <c r="K140" i="18"/>
  <c r="L140" i="18" s="1"/>
  <c r="M140" i="18"/>
  <c r="N140" i="18"/>
  <c r="O140" i="18" s="1"/>
  <c r="I141" i="18"/>
  <c r="J141" i="18" s="1"/>
  <c r="K141" i="18"/>
  <c r="L141" i="18" s="1"/>
  <c r="M141" i="18"/>
  <c r="N141" i="18"/>
  <c r="O141" i="18" s="1"/>
  <c r="I142" i="18"/>
  <c r="J142" i="18" s="1"/>
  <c r="K142" i="18"/>
  <c r="L142" i="18" s="1"/>
  <c r="M142" i="18"/>
  <c r="N142" i="18"/>
  <c r="O142" i="18" s="1"/>
  <c r="I143" i="18"/>
  <c r="J143" i="18" s="1"/>
  <c r="K143" i="18"/>
  <c r="L143" i="18" s="1"/>
  <c r="M143" i="18"/>
  <c r="N143" i="18"/>
  <c r="O143" i="18" s="1"/>
  <c r="I144" i="18"/>
  <c r="J144" i="18" s="1"/>
  <c r="K144" i="18"/>
  <c r="L144" i="18" s="1"/>
  <c r="M144" i="18"/>
  <c r="N144" i="18"/>
  <c r="O144" i="18" s="1"/>
  <c r="I145" i="18"/>
  <c r="J145" i="18" s="1"/>
  <c r="K145" i="18"/>
  <c r="L145" i="18" s="1"/>
  <c r="M145" i="18"/>
  <c r="N145" i="18"/>
  <c r="O145" i="18" s="1"/>
  <c r="I146" i="18"/>
  <c r="J146" i="18" s="1"/>
  <c r="K146" i="18"/>
  <c r="L146" i="18" s="1"/>
  <c r="M146" i="18"/>
  <c r="N146" i="18"/>
  <c r="O146" i="18" s="1"/>
  <c r="I147" i="18"/>
  <c r="J147" i="18" s="1"/>
  <c r="K147" i="18"/>
  <c r="L147" i="18" s="1"/>
  <c r="M147" i="18"/>
  <c r="N147" i="18"/>
  <c r="O147" i="18" s="1"/>
  <c r="I148" i="18"/>
  <c r="J148" i="18" s="1"/>
  <c r="K148" i="18"/>
  <c r="L148" i="18" s="1"/>
  <c r="M148" i="18"/>
  <c r="N148" i="18"/>
  <c r="O148" i="18" s="1"/>
  <c r="I149" i="18"/>
  <c r="J149" i="18" s="1"/>
  <c r="K149" i="18"/>
  <c r="L149" i="18" s="1"/>
  <c r="M149" i="18"/>
  <c r="N149" i="18"/>
  <c r="O149" i="18" s="1"/>
  <c r="I150" i="18"/>
  <c r="J150" i="18" s="1"/>
  <c r="K150" i="18"/>
  <c r="L150" i="18" s="1"/>
  <c r="M150" i="18"/>
  <c r="N150" i="18"/>
  <c r="O150" i="18" s="1"/>
  <c r="I151" i="18"/>
  <c r="J151" i="18" s="1"/>
  <c r="K151" i="18"/>
  <c r="L151" i="18" s="1"/>
  <c r="M151" i="18"/>
  <c r="N151" i="18"/>
  <c r="O151" i="18" s="1"/>
  <c r="I152" i="18"/>
  <c r="J152" i="18" s="1"/>
  <c r="K152" i="18"/>
  <c r="L152" i="18" s="1"/>
  <c r="M152" i="18"/>
  <c r="N152" i="18"/>
  <c r="O152" i="18" s="1"/>
  <c r="I153" i="18"/>
  <c r="J153" i="18" s="1"/>
  <c r="K153" i="18"/>
  <c r="L153" i="18" s="1"/>
  <c r="M153" i="18"/>
  <c r="N153" i="18"/>
  <c r="O153" i="18" s="1"/>
  <c r="I154" i="18"/>
  <c r="J154" i="18" s="1"/>
  <c r="K154" i="18"/>
  <c r="L154" i="18" s="1"/>
  <c r="M154" i="18"/>
  <c r="N154" i="18"/>
  <c r="O154" i="18" s="1"/>
  <c r="I155" i="18"/>
  <c r="J155" i="18" s="1"/>
  <c r="K155" i="18"/>
  <c r="L155" i="18" s="1"/>
  <c r="M155" i="18"/>
  <c r="N155" i="18"/>
  <c r="O155" i="18" s="1"/>
  <c r="I156" i="18"/>
  <c r="J156" i="18" s="1"/>
  <c r="K156" i="18"/>
  <c r="L156" i="18" s="1"/>
  <c r="M156" i="18"/>
  <c r="N156" i="18"/>
  <c r="O156" i="18" s="1"/>
  <c r="I157" i="18"/>
  <c r="J157" i="18" s="1"/>
  <c r="K157" i="18"/>
  <c r="L157" i="18" s="1"/>
  <c r="M157" i="18"/>
  <c r="N157" i="18"/>
  <c r="O157" i="18" s="1"/>
  <c r="I158" i="18"/>
  <c r="J158" i="18" s="1"/>
  <c r="K158" i="18"/>
  <c r="L158" i="18" s="1"/>
  <c r="M158" i="18"/>
  <c r="N158" i="18"/>
  <c r="O158" i="18" s="1"/>
  <c r="I159" i="18"/>
  <c r="J159" i="18" s="1"/>
  <c r="K159" i="18"/>
  <c r="L159" i="18" s="1"/>
  <c r="M159" i="18"/>
  <c r="N159" i="18"/>
  <c r="O159" i="18" s="1"/>
  <c r="I160" i="18"/>
  <c r="J160" i="18" s="1"/>
  <c r="K160" i="18"/>
  <c r="L160" i="18" s="1"/>
  <c r="M160" i="18"/>
  <c r="N160" i="18"/>
  <c r="O160" i="18" s="1"/>
  <c r="I161" i="18"/>
  <c r="J161" i="18" s="1"/>
  <c r="K161" i="18"/>
  <c r="L161" i="18" s="1"/>
  <c r="M161" i="18"/>
  <c r="N161" i="18"/>
  <c r="O161" i="18" s="1"/>
  <c r="I162" i="18"/>
  <c r="J162" i="18" s="1"/>
  <c r="K162" i="18"/>
  <c r="L162" i="18" s="1"/>
  <c r="M162" i="18"/>
  <c r="N162" i="18"/>
  <c r="O162" i="18" s="1"/>
  <c r="I163" i="18"/>
  <c r="J163" i="18" s="1"/>
  <c r="K163" i="18"/>
  <c r="L163" i="18" s="1"/>
  <c r="M163" i="18"/>
  <c r="N163" i="18"/>
  <c r="O163" i="18" s="1"/>
  <c r="I164" i="18"/>
  <c r="J164" i="18" s="1"/>
  <c r="K164" i="18"/>
  <c r="L164" i="18" s="1"/>
  <c r="M164" i="18"/>
  <c r="N164" i="18"/>
  <c r="O164" i="18" s="1"/>
  <c r="I165" i="18"/>
  <c r="J165" i="18" s="1"/>
  <c r="K165" i="18"/>
  <c r="L165" i="18" s="1"/>
  <c r="M165" i="18"/>
  <c r="N165" i="18"/>
  <c r="O165" i="18" s="1"/>
  <c r="I166" i="18"/>
  <c r="J166" i="18" s="1"/>
  <c r="K166" i="18"/>
  <c r="L166" i="18" s="1"/>
  <c r="M166" i="18"/>
  <c r="N166" i="18"/>
  <c r="O166" i="18" s="1"/>
  <c r="I167" i="18"/>
  <c r="J167" i="18" s="1"/>
  <c r="K167" i="18"/>
  <c r="L167" i="18" s="1"/>
  <c r="M167" i="18"/>
  <c r="N167" i="18"/>
  <c r="O167" i="18" s="1"/>
  <c r="I168" i="18"/>
  <c r="J168" i="18" s="1"/>
  <c r="K168" i="18"/>
  <c r="L168" i="18" s="1"/>
  <c r="M168" i="18"/>
  <c r="N168" i="18"/>
  <c r="O168" i="18" s="1"/>
  <c r="I169" i="18"/>
  <c r="J169" i="18" s="1"/>
  <c r="K169" i="18"/>
  <c r="L169" i="18" s="1"/>
  <c r="M169" i="18"/>
  <c r="N169" i="18"/>
  <c r="O169" i="18" s="1"/>
  <c r="I170" i="18"/>
  <c r="J170" i="18" s="1"/>
  <c r="K170" i="18"/>
  <c r="L170" i="18" s="1"/>
  <c r="M170" i="18"/>
  <c r="N170" i="18"/>
  <c r="O170" i="18" s="1"/>
  <c r="I171" i="18"/>
  <c r="J171" i="18" s="1"/>
  <c r="K171" i="18"/>
  <c r="L171" i="18" s="1"/>
  <c r="M171" i="18"/>
  <c r="N171" i="18"/>
  <c r="O171" i="18" s="1"/>
  <c r="I172" i="18"/>
  <c r="J172" i="18" s="1"/>
  <c r="K172" i="18"/>
  <c r="L172" i="18" s="1"/>
  <c r="M172" i="18"/>
  <c r="N172" i="18"/>
  <c r="O172" i="18" s="1"/>
  <c r="I173" i="18"/>
  <c r="J173" i="18" s="1"/>
  <c r="K173" i="18"/>
  <c r="L173" i="18" s="1"/>
  <c r="M173" i="18"/>
  <c r="N173" i="18"/>
  <c r="O173" i="18" s="1"/>
  <c r="I174" i="18"/>
  <c r="J174" i="18" s="1"/>
  <c r="K174" i="18"/>
  <c r="L174" i="18" s="1"/>
  <c r="M174" i="18"/>
  <c r="N174" i="18"/>
  <c r="O174" i="18" s="1"/>
  <c r="I175" i="18"/>
  <c r="J175" i="18" s="1"/>
  <c r="K175" i="18"/>
  <c r="L175" i="18" s="1"/>
  <c r="M175" i="18"/>
  <c r="N175" i="18"/>
  <c r="O175" i="18" s="1"/>
  <c r="I176" i="18"/>
  <c r="J176" i="18" s="1"/>
  <c r="K176" i="18"/>
  <c r="L176" i="18" s="1"/>
  <c r="M176" i="18"/>
  <c r="N176" i="18"/>
  <c r="O176" i="18" s="1"/>
  <c r="I177" i="18"/>
  <c r="J177" i="18" s="1"/>
  <c r="K177" i="18"/>
  <c r="L177" i="18" s="1"/>
  <c r="M177" i="18"/>
  <c r="N177" i="18"/>
  <c r="O177" i="18" s="1"/>
  <c r="I178" i="18"/>
  <c r="J178" i="18" s="1"/>
  <c r="K178" i="18"/>
  <c r="L178" i="18" s="1"/>
  <c r="M178" i="18"/>
  <c r="N178" i="18"/>
  <c r="O178" i="18" s="1"/>
  <c r="I179" i="18"/>
  <c r="J179" i="18" s="1"/>
  <c r="K179" i="18"/>
  <c r="L179" i="18" s="1"/>
  <c r="M179" i="18"/>
  <c r="N179" i="18"/>
  <c r="O179" i="18" s="1"/>
  <c r="I180" i="18"/>
  <c r="J180" i="18" s="1"/>
  <c r="K180" i="18"/>
  <c r="L180" i="18" s="1"/>
  <c r="M180" i="18"/>
  <c r="N180" i="18"/>
  <c r="O180" i="18" s="1"/>
  <c r="I181" i="18"/>
  <c r="J181" i="18" s="1"/>
  <c r="K181" i="18"/>
  <c r="L181" i="18" s="1"/>
  <c r="M181" i="18"/>
  <c r="N181" i="18"/>
  <c r="O181" i="18" s="1"/>
  <c r="I182" i="18"/>
  <c r="J182" i="18" s="1"/>
  <c r="K182" i="18"/>
  <c r="L182" i="18" s="1"/>
  <c r="M182" i="18"/>
  <c r="N182" i="18"/>
  <c r="O182" i="18" s="1"/>
  <c r="I183" i="18"/>
  <c r="J183" i="18" s="1"/>
  <c r="K183" i="18"/>
  <c r="L183" i="18" s="1"/>
  <c r="M183" i="18"/>
  <c r="N183" i="18"/>
  <c r="O183" i="18" s="1"/>
  <c r="I184" i="18"/>
  <c r="J184" i="18" s="1"/>
  <c r="K184" i="18"/>
  <c r="L184" i="18" s="1"/>
  <c r="M184" i="18"/>
  <c r="N184" i="18"/>
  <c r="O184" i="18" s="1"/>
  <c r="I185" i="18"/>
  <c r="J185" i="18" s="1"/>
  <c r="K185" i="18"/>
  <c r="L185" i="18" s="1"/>
  <c r="M185" i="18"/>
  <c r="N185" i="18"/>
  <c r="O185" i="18" s="1"/>
  <c r="I186" i="18"/>
  <c r="J186" i="18" s="1"/>
  <c r="K186" i="18"/>
  <c r="L186" i="18" s="1"/>
  <c r="M186" i="18"/>
  <c r="N186" i="18"/>
  <c r="O186" i="18" s="1"/>
  <c r="I187" i="18"/>
  <c r="J187" i="18" s="1"/>
  <c r="K187" i="18"/>
  <c r="L187" i="18" s="1"/>
  <c r="M187" i="18"/>
  <c r="N187" i="18"/>
  <c r="O187" i="18" s="1"/>
  <c r="I188" i="18"/>
  <c r="J188" i="18" s="1"/>
  <c r="K188" i="18"/>
  <c r="L188" i="18" s="1"/>
  <c r="M188" i="18"/>
  <c r="N188" i="18"/>
  <c r="O188" i="18" s="1"/>
  <c r="I189" i="18"/>
  <c r="J189" i="18" s="1"/>
  <c r="K189" i="18"/>
  <c r="L189" i="18" s="1"/>
  <c r="M189" i="18"/>
  <c r="N189" i="18"/>
  <c r="O189" i="18" s="1"/>
  <c r="I190" i="18"/>
  <c r="J190" i="18" s="1"/>
  <c r="K190" i="18"/>
  <c r="L190" i="18" s="1"/>
  <c r="M190" i="18"/>
  <c r="N190" i="18"/>
  <c r="O190" i="18" s="1"/>
  <c r="I191" i="18"/>
  <c r="J191" i="18" s="1"/>
  <c r="K191" i="18"/>
  <c r="L191" i="18" s="1"/>
  <c r="M191" i="18"/>
  <c r="N191" i="18"/>
  <c r="O191" i="18" s="1"/>
  <c r="I192" i="18"/>
  <c r="J192" i="18" s="1"/>
  <c r="K192" i="18"/>
  <c r="L192" i="18" s="1"/>
  <c r="M192" i="18"/>
  <c r="N192" i="18"/>
  <c r="O192" i="18" s="1"/>
  <c r="I193" i="18"/>
  <c r="J193" i="18" s="1"/>
  <c r="K193" i="18"/>
  <c r="L193" i="18" s="1"/>
  <c r="M193" i="18"/>
  <c r="N193" i="18"/>
  <c r="O193" i="18" s="1"/>
  <c r="I194" i="18"/>
  <c r="J194" i="18" s="1"/>
  <c r="K194" i="18"/>
  <c r="L194" i="18" s="1"/>
  <c r="M194" i="18"/>
  <c r="N194" i="18"/>
  <c r="O194" i="18" s="1"/>
  <c r="I195" i="18"/>
  <c r="J195" i="18" s="1"/>
  <c r="K195" i="18"/>
  <c r="L195" i="18" s="1"/>
  <c r="M195" i="18"/>
  <c r="N195" i="18"/>
  <c r="O195" i="18" s="1"/>
  <c r="I196" i="18"/>
  <c r="J196" i="18" s="1"/>
  <c r="K196" i="18"/>
  <c r="L196" i="18" s="1"/>
  <c r="M196" i="18"/>
  <c r="N196" i="18"/>
  <c r="O196" i="18" s="1"/>
  <c r="I197" i="18"/>
  <c r="J197" i="18" s="1"/>
  <c r="K197" i="18"/>
  <c r="L197" i="18" s="1"/>
  <c r="M197" i="18"/>
  <c r="N197" i="18"/>
  <c r="O197" i="18" s="1"/>
  <c r="I198" i="18"/>
  <c r="J198" i="18" s="1"/>
  <c r="K198" i="18"/>
  <c r="L198" i="18" s="1"/>
  <c r="M198" i="18"/>
  <c r="N198" i="18"/>
  <c r="O198" i="18" s="1"/>
  <c r="I199" i="18"/>
  <c r="J199" i="18" s="1"/>
  <c r="K199" i="18"/>
  <c r="L199" i="18" s="1"/>
  <c r="M199" i="18"/>
  <c r="N199" i="18"/>
  <c r="O199" i="18" s="1"/>
  <c r="I200" i="18"/>
  <c r="J200" i="18" s="1"/>
  <c r="K200" i="18"/>
  <c r="L200" i="18" s="1"/>
  <c r="M200" i="18"/>
  <c r="N200" i="18"/>
  <c r="O200" i="18" s="1"/>
  <c r="I201" i="18"/>
  <c r="J201" i="18" s="1"/>
  <c r="K201" i="18"/>
  <c r="L201" i="18" s="1"/>
  <c r="M201" i="18"/>
  <c r="N201" i="18"/>
  <c r="O201" i="18" s="1"/>
  <c r="I202" i="18"/>
  <c r="J202" i="18" s="1"/>
  <c r="K202" i="18"/>
  <c r="L202" i="18" s="1"/>
  <c r="M202" i="18"/>
  <c r="N202" i="18"/>
  <c r="O202" i="18" s="1"/>
  <c r="I203" i="18"/>
  <c r="J203" i="18" s="1"/>
  <c r="K203" i="18"/>
  <c r="L203" i="18" s="1"/>
  <c r="M203" i="18"/>
  <c r="N203" i="18"/>
  <c r="O203" i="18" s="1"/>
  <c r="I204" i="18"/>
  <c r="J204" i="18" s="1"/>
  <c r="K204" i="18"/>
  <c r="L204" i="18" s="1"/>
  <c r="M204" i="18"/>
  <c r="N204" i="18"/>
  <c r="O204" i="18" s="1"/>
  <c r="I205" i="18"/>
  <c r="J205" i="18" s="1"/>
  <c r="K205" i="18"/>
  <c r="L205" i="18" s="1"/>
  <c r="M205" i="18"/>
  <c r="N205" i="18"/>
  <c r="O205" i="18" s="1"/>
  <c r="I206" i="18"/>
  <c r="J206" i="18" s="1"/>
  <c r="K206" i="18"/>
  <c r="L206" i="18" s="1"/>
  <c r="M206" i="18"/>
  <c r="N206" i="18"/>
  <c r="O206" i="18" s="1"/>
  <c r="I207" i="18"/>
  <c r="J207" i="18" s="1"/>
  <c r="K207" i="18"/>
  <c r="L207" i="18" s="1"/>
  <c r="M207" i="18"/>
  <c r="N207" i="18"/>
  <c r="O207" i="18" s="1"/>
  <c r="I208" i="18"/>
  <c r="J208" i="18" s="1"/>
  <c r="K208" i="18"/>
  <c r="L208" i="18" s="1"/>
  <c r="M208" i="18"/>
  <c r="N208" i="18"/>
  <c r="O208" i="18" s="1"/>
  <c r="I209" i="18"/>
  <c r="J209" i="18" s="1"/>
  <c r="K209" i="18"/>
  <c r="L209" i="18" s="1"/>
  <c r="M209" i="18"/>
  <c r="N209" i="18"/>
  <c r="O209" i="18" s="1"/>
  <c r="I210" i="18"/>
  <c r="J210" i="18" s="1"/>
  <c r="K210" i="18"/>
  <c r="L210" i="18" s="1"/>
  <c r="M210" i="18"/>
  <c r="N210" i="18"/>
  <c r="O210" i="18" s="1"/>
  <c r="I211" i="18"/>
  <c r="J211" i="18" s="1"/>
  <c r="K211" i="18"/>
  <c r="L211" i="18" s="1"/>
  <c r="M211" i="18"/>
  <c r="N211" i="18"/>
  <c r="O211" i="18" s="1"/>
  <c r="I212" i="18"/>
  <c r="J212" i="18" s="1"/>
  <c r="K212" i="18"/>
  <c r="L212" i="18" s="1"/>
  <c r="M212" i="18"/>
  <c r="N212" i="18"/>
  <c r="O212" i="18" s="1"/>
  <c r="I213" i="18"/>
  <c r="J213" i="18" s="1"/>
  <c r="K213" i="18"/>
  <c r="L213" i="18" s="1"/>
  <c r="M213" i="18"/>
  <c r="N213" i="18"/>
  <c r="O213" i="18" s="1"/>
  <c r="I214" i="18"/>
  <c r="J214" i="18" s="1"/>
  <c r="K214" i="18"/>
  <c r="L214" i="18" s="1"/>
  <c r="M214" i="18"/>
  <c r="N214" i="18"/>
  <c r="O214" i="18" s="1"/>
  <c r="I215" i="18"/>
  <c r="J215" i="18" s="1"/>
  <c r="K215" i="18"/>
  <c r="L215" i="18" s="1"/>
  <c r="M215" i="18"/>
  <c r="N215" i="18"/>
  <c r="O215" i="18" s="1"/>
  <c r="I216" i="18"/>
  <c r="J216" i="18" s="1"/>
  <c r="K216" i="18"/>
  <c r="L216" i="18" s="1"/>
  <c r="M216" i="18"/>
  <c r="N216" i="18"/>
  <c r="O216" i="18" s="1"/>
  <c r="I217" i="18"/>
  <c r="J217" i="18" s="1"/>
  <c r="K217" i="18"/>
  <c r="L217" i="18" s="1"/>
  <c r="M217" i="18"/>
  <c r="N217" i="18"/>
  <c r="O217" i="18" s="1"/>
  <c r="I218" i="18"/>
  <c r="J218" i="18" s="1"/>
  <c r="K218" i="18"/>
  <c r="L218" i="18" s="1"/>
  <c r="M218" i="18"/>
  <c r="N218" i="18"/>
  <c r="O218" i="18" s="1"/>
  <c r="I219" i="18"/>
  <c r="J219" i="18" s="1"/>
  <c r="K219" i="18"/>
  <c r="L219" i="18" s="1"/>
  <c r="M219" i="18"/>
  <c r="N219" i="18"/>
  <c r="O219" i="18" s="1"/>
  <c r="I220" i="18"/>
  <c r="J220" i="18" s="1"/>
  <c r="K220" i="18"/>
  <c r="L220" i="18" s="1"/>
  <c r="M220" i="18"/>
  <c r="N220" i="18"/>
  <c r="O220" i="18" s="1"/>
  <c r="I221" i="18"/>
  <c r="J221" i="18" s="1"/>
  <c r="K221" i="18"/>
  <c r="L221" i="18" s="1"/>
  <c r="M221" i="18"/>
  <c r="N221" i="18"/>
  <c r="O221" i="18" s="1"/>
  <c r="I222" i="18"/>
  <c r="J222" i="18" s="1"/>
  <c r="K222" i="18"/>
  <c r="L222" i="18" s="1"/>
  <c r="M222" i="18"/>
  <c r="N222" i="18"/>
  <c r="O222" i="18" s="1"/>
  <c r="I223" i="18"/>
  <c r="J223" i="18" s="1"/>
  <c r="K223" i="18"/>
  <c r="L223" i="18" s="1"/>
  <c r="M223" i="18"/>
  <c r="N223" i="18"/>
  <c r="O223" i="18" s="1"/>
  <c r="I224" i="18"/>
  <c r="J224" i="18" s="1"/>
  <c r="K224" i="18"/>
  <c r="L224" i="18" s="1"/>
  <c r="M224" i="18"/>
  <c r="N224" i="18"/>
  <c r="O224" i="18" s="1"/>
  <c r="I225" i="18"/>
  <c r="J225" i="18" s="1"/>
  <c r="K225" i="18"/>
  <c r="L225" i="18" s="1"/>
  <c r="M225" i="18"/>
  <c r="N225" i="18"/>
  <c r="O225" i="18" s="1"/>
  <c r="I226" i="18"/>
  <c r="J226" i="18" s="1"/>
  <c r="K226" i="18"/>
  <c r="L226" i="18" s="1"/>
  <c r="M226" i="18"/>
  <c r="N226" i="18"/>
  <c r="O226" i="18" s="1"/>
  <c r="I227" i="18"/>
  <c r="J227" i="18" s="1"/>
  <c r="K227" i="18"/>
  <c r="L227" i="18" s="1"/>
  <c r="M227" i="18"/>
  <c r="N227" i="18"/>
  <c r="O227" i="18" s="1"/>
  <c r="I228" i="18"/>
  <c r="J228" i="18" s="1"/>
  <c r="K228" i="18"/>
  <c r="L228" i="18" s="1"/>
  <c r="M228" i="18"/>
  <c r="N228" i="18"/>
  <c r="O228" i="18" s="1"/>
  <c r="I229" i="18"/>
  <c r="J229" i="18" s="1"/>
  <c r="K229" i="18"/>
  <c r="L229" i="18" s="1"/>
  <c r="M229" i="18"/>
  <c r="N229" i="18"/>
  <c r="O229" i="18" s="1"/>
  <c r="I230" i="18"/>
  <c r="J230" i="18" s="1"/>
  <c r="K230" i="18"/>
  <c r="L230" i="18" s="1"/>
  <c r="M230" i="18"/>
  <c r="N230" i="18"/>
  <c r="O230" i="18" s="1"/>
  <c r="I231" i="18"/>
  <c r="J231" i="18" s="1"/>
  <c r="K231" i="18"/>
  <c r="L231" i="18" s="1"/>
  <c r="M231" i="18"/>
  <c r="N231" i="18"/>
  <c r="O231" i="18" s="1"/>
  <c r="I232" i="18"/>
  <c r="J232" i="18" s="1"/>
  <c r="K232" i="18"/>
  <c r="L232" i="18" s="1"/>
  <c r="M232" i="18"/>
  <c r="N232" i="18"/>
  <c r="O232" i="18" s="1"/>
  <c r="I233" i="18"/>
  <c r="J233" i="18" s="1"/>
  <c r="K233" i="18"/>
  <c r="L233" i="18" s="1"/>
  <c r="M233" i="18"/>
  <c r="N233" i="18"/>
  <c r="O233" i="18" s="1"/>
  <c r="I234" i="18"/>
  <c r="J234" i="18" s="1"/>
  <c r="K234" i="18"/>
  <c r="L234" i="18" s="1"/>
  <c r="M234" i="18"/>
  <c r="N234" i="18"/>
  <c r="O234" i="18" s="1"/>
  <c r="I235" i="18"/>
  <c r="J235" i="18" s="1"/>
  <c r="K235" i="18"/>
  <c r="L235" i="18" s="1"/>
  <c r="M235" i="18"/>
  <c r="N235" i="18"/>
  <c r="O235" i="18" s="1"/>
  <c r="I236" i="18"/>
  <c r="J236" i="18" s="1"/>
  <c r="K236" i="18"/>
  <c r="L236" i="18" s="1"/>
  <c r="M236" i="18"/>
  <c r="N236" i="18"/>
  <c r="O236" i="18" s="1"/>
  <c r="I237" i="18"/>
  <c r="J237" i="18" s="1"/>
  <c r="K237" i="18"/>
  <c r="L237" i="18" s="1"/>
  <c r="M237" i="18"/>
  <c r="N237" i="18"/>
  <c r="O237" i="18" s="1"/>
  <c r="I238" i="18"/>
  <c r="J238" i="18" s="1"/>
  <c r="K238" i="18"/>
  <c r="L238" i="18" s="1"/>
  <c r="M238" i="18"/>
  <c r="N238" i="18"/>
  <c r="O238" i="18" s="1"/>
  <c r="I239" i="18"/>
  <c r="J239" i="18" s="1"/>
  <c r="K239" i="18"/>
  <c r="L239" i="18" s="1"/>
  <c r="M239" i="18"/>
  <c r="N239" i="18"/>
  <c r="O239" i="18" s="1"/>
  <c r="I240" i="18"/>
  <c r="J240" i="18" s="1"/>
  <c r="K240" i="18"/>
  <c r="L240" i="18" s="1"/>
  <c r="M240" i="18"/>
  <c r="N240" i="18"/>
  <c r="O240" i="18" s="1"/>
  <c r="I241" i="18"/>
  <c r="J241" i="18" s="1"/>
  <c r="K241" i="18"/>
  <c r="L241" i="18" s="1"/>
  <c r="M241" i="18"/>
  <c r="N241" i="18"/>
  <c r="O241" i="18" s="1"/>
  <c r="I242" i="18"/>
  <c r="J242" i="18" s="1"/>
  <c r="K242" i="18"/>
  <c r="L242" i="18" s="1"/>
  <c r="M242" i="18"/>
  <c r="N242" i="18"/>
  <c r="O242" i="18" s="1"/>
  <c r="I243" i="18"/>
  <c r="J243" i="18" s="1"/>
  <c r="K243" i="18"/>
  <c r="L243" i="18" s="1"/>
  <c r="M243" i="18"/>
  <c r="N243" i="18"/>
  <c r="O243" i="18" s="1"/>
  <c r="I244" i="18"/>
  <c r="J244" i="18" s="1"/>
  <c r="K244" i="18"/>
  <c r="L244" i="18" s="1"/>
  <c r="M244" i="18"/>
  <c r="N244" i="18"/>
  <c r="O244" i="18" s="1"/>
  <c r="I245" i="18"/>
  <c r="J245" i="18" s="1"/>
  <c r="K245" i="18"/>
  <c r="L245" i="18" s="1"/>
  <c r="M245" i="18"/>
  <c r="N245" i="18"/>
  <c r="O245" i="18" s="1"/>
  <c r="I246" i="18"/>
  <c r="J246" i="18" s="1"/>
  <c r="K246" i="18"/>
  <c r="L246" i="18" s="1"/>
  <c r="M246" i="18"/>
  <c r="N246" i="18"/>
  <c r="O246" i="18" s="1"/>
  <c r="I247" i="18"/>
  <c r="J247" i="18" s="1"/>
  <c r="K247" i="18"/>
  <c r="L247" i="18" s="1"/>
  <c r="M247" i="18"/>
  <c r="N247" i="18"/>
  <c r="O247" i="18" s="1"/>
  <c r="I248" i="18"/>
  <c r="J248" i="18" s="1"/>
  <c r="K248" i="18"/>
  <c r="L248" i="18" s="1"/>
  <c r="M248" i="18"/>
  <c r="N248" i="18"/>
  <c r="O248" i="18" s="1"/>
  <c r="I249" i="18"/>
  <c r="J249" i="18" s="1"/>
  <c r="K249" i="18"/>
  <c r="L249" i="18" s="1"/>
  <c r="M249" i="18"/>
  <c r="N249" i="18"/>
  <c r="O249" i="18" s="1"/>
  <c r="I250" i="18"/>
  <c r="J250" i="18" s="1"/>
  <c r="K250" i="18"/>
  <c r="L250" i="18" s="1"/>
  <c r="M250" i="18"/>
  <c r="N250" i="18"/>
  <c r="O250" i="18" s="1"/>
  <c r="I251" i="18"/>
  <c r="J251" i="18" s="1"/>
  <c r="K251" i="18"/>
  <c r="L251" i="18" s="1"/>
  <c r="M251" i="18"/>
  <c r="N251" i="18"/>
  <c r="O251" i="18" s="1"/>
  <c r="I252" i="18"/>
  <c r="J252" i="18" s="1"/>
  <c r="K252" i="18"/>
  <c r="L252" i="18" s="1"/>
  <c r="M252" i="18"/>
  <c r="N252" i="18"/>
  <c r="O252" i="18" s="1"/>
  <c r="I253" i="18"/>
  <c r="J253" i="18" s="1"/>
  <c r="K253" i="18"/>
  <c r="L253" i="18" s="1"/>
  <c r="M253" i="18"/>
  <c r="N253" i="18"/>
  <c r="O253" i="18" s="1"/>
  <c r="I254" i="18"/>
  <c r="J254" i="18" s="1"/>
  <c r="K254" i="18"/>
  <c r="L254" i="18" s="1"/>
  <c r="M254" i="18"/>
  <c r="N254" i="18"/>
  <c r="O254" i="18" s="1"/>
  <c r="I255" i="18"/>
  <c r="J255" i="18" s="1"/>
  <c r="K255" i="18"/>
  <c r="L255" i="18" s="1"/>
  <c r="M255" i="18"/>
  <c r="N255" i="18"/>
  <c r="O255" i="18" s="1"/>
  <c r="I256" i="18"/>
  <c r="J256" i="18" s="1"/>
  <c r="K256" i="18"/>
  <c r="L256" i="18" s="1"/>
  <c r="M256" i="18"/>
  <c r="N256" i="18"/>
  <c r="O256" i="18" s="1"/>
  <c r="I257" i="18"/>
  <c r="J257" i="18" s="1"/>
  <c r="K257" i="18"/>
  <c r="L257" i="18" s="1"/>
  <c r="M257" i="18"/>
  <c r="N257" i="18"/>
  <c r="O257" i="18" s="1"/>
  <c r="I258" i="18"/>
  <c r="J258" i="18" s="1"/>
  <c r="K258" i="18"/>
  <c r="L258" i="18" s="1"/>
  <c r="M258" i="18"/>
  <c r="N258" i="18"/>
  <c r="O258" i="18" s="1"/>
  <c r="I259" i="18"/>
  <c r="J259" i="18" s="1"/>
  <c r="K259" i="18"/>
  <c r="L259" i="18" s="1"/>
  <c r="M259" i="18"/>
  <c r="N259" i="18"/>
  <c r="O259" i="18" s="1"/>
  <c r="I260" i="18"/>
  <c r="J260" i="18" s="1"/>
  <c r="K260" i="18"/>
  <c r="L260" i="18" s="1"/>
  <c r="M260" i="18"/>
  <c r="N260" i="18"/>
  <c r="O260" i="18" s="1"/>
  <c r="I261" i="18"/>
  <c r="J261" i="18" s="1"/>
  <c r="K261" i="18"/>
  <c r="L261" i="18" s="1"/>
  <c r="M261" i="18"/>
  <c r="N261" i="18"/>
  <c r="O261" i="18" s="1"/>
  <c r="I262" i="18"/>
  <c r="J262" i="18" s="1"/>
  <c r="K262" i="18"/>
  <c r="L262" i="18" s="1"/>
  <c r="M262" i="18"/>
  <c r="N262" i="18"/>
  <c r="O262" i="18" s="1"/>
  <c r="I263" i="18"/>
  <c r="J263" i="18" s="1"/>
  <c r="K263" i="18"/>
  <c r="L263" i="18" s="1"/>
  <c r="M263" i="18"/>
  <c r="N263" i="18"/>
  <c r="O263" i="18" s="1"/>
  <c r="I264" i="18"/>
  <c r="J264" i="18" s="1"/>
  <c r="K264" i="18"/>
  <c r="L264" i="18" s="1"/>
  <c r="M264" i="18"/>
  <c r="N264" i="18"/>
  <c r="O264" i="18" s="1"/>
  <c r="I265" i="18"/>
  <c r="J265" i="18" s="1"/>
  <c r="K265" i="18"/>
  <c r="L265" i="18" s="1"/>
  <c r="M265" i="18"/>
  <c r="N265" i="18"/>
  <c r="O265" i="18" s="1"/>
  <c r="I266" i="18"/>
  <c r="J266" i="18" s="1"/>
  <c r="K266" i="18"/>
  <c r="L266" i="18" s="1"/>
  <c r="M266" i="18"/>
  <c r="N266" i="18"/>
  <c r="O266" i="18" s="1"/>
  <c r="I267" i="18"/>
  <c r="J267" i="18" s="1"/>
  <c r="K267" i="18"/>
  <c r="L267" i="18" s="1"/>
  <c r="M267" i="18"/>
  <c r="N267" i="18"/>
  <c r="O267" i="18" s="1"/>
  <c r="I268" i="18"/>
  <c r="J268" i="18" s="1"/>
  <c r="K268" i="18"/>
  <c r="L268" i="18" s="1"/>
  <c r="M268" i="18"/>
  <c r="N268" i="18"/>
  <c r="O268" i="18" s="1"/>
  <c r="I269" i="18"/>
  <c r="J269" i="18" s="1"/>
  <c r="K269" i="18"/>
  <c r="L269" i="18" s="1"/>
  <c r="M269" i="18"/>
  <c r="N269" i="18"/>
  <c r="O269" i="18" s="1"/>
  <c r="I270" i="18"/>
  <c r="J270" i="18" s="1"/>
  <c r="K270" i="18"/>
  <c r="L270" i="18" s="1"/>
  <c r="M270" i="18"/>
  <c r="N270" i="18"/>
  <c r="O270" i="18" s="1"/>
  <c r="I271" i="18"/>
  <c r="J271" i="18" s="1"/>
  <c r="K271" i="18"/>
  <c r="L271" i="18" s="1"/>
  <c r="M271" i="18"/>
  <c r="N271" i="18"/>
  <c r="O271" i="18" s="1"/>
  <c r="I272" i="18"/>
  <c r="J272" i="18" s="1"/>
  <c r="K272" i="18"/>
  <c r="L272" i="18" s="1"/>
  <c r="M272" i="18"/>
  <c r="N272" i="18"/>
  <c r="O272" i="18" s="1"/>
  <c r="I273" i="18"/>
  <c r="J273" i="18" s="1"/>
  <c r="K273" i="18"/>
  <c r="L273" i="18" s="1"/>
  <c r="M273" i="18"/>
  <c r="N273" i="18"/>
  <c r="O273" i="18" s="1"/>
  <c r="I274" i="18"/>
  <c r="J274" i="18" s="1"/>
  <c r="K274" i="18"/>
  <c r="L274" i="18" s="1"/>
  <c r="M274" i="18"/>
  <c r="N274" i="18"/>
  <c r="O274" i="18" s="1"/>
  <c r="I275" i="18"/>
  <c r="J275" i="18" s="1"/>
  <c r="K275" i="18"/>
  <c r="L275" i="18" s="1"/>
  <c r="M275" i="18"/>
  <c r="N275" i="18"/>
  <c r="O275" i="18" s="1"/>
  <c r="I276" i="18"/>
  <c r="J276" i="18" s="1"/>
  <c r="K276" i="18"/>
  <c r="L276" i="18" s="1"/>
  <c r="M276" i="18"/>
  <c r="N276" i="18"/>
  <c r="O276" i="18" s="1"/>
  <c r="I277" i="18"/>
  <c r="J277" i="18" s="1"/>
  <c r="K277" i="18"/>
  <c r="L277" i="18" s="1"/>
  <c r="M277" i="18"/>
  <c r="N277" i="18"/>
  <c r="O277" i="18" s="1"/>
  <c r="I278" i="18"/>
  <c r="J278" i="18" s="1"/>
  <c r="K278" i="18"/>
  <c r="L278" i="18" s="1"/>
  <c r="M278" i="18"/>
  <c r="N278" i="18"/>
  <c r="O278" i="18" s="1"/>
  <c r="I279" i="18"/>
  <c r="J279" i="18" s="1"/>
  <c r="K279" i="18"/>
  <c r="L279" i="18" s="1"/>
  <c r="M279" i="18"/>
  <c r="N279" i="18"/>
  <c r="O279" i="18" s="1"/>
  <c r="I280" i="18"/>
  <c r="J280" i="18" s="1"/>
  <c r="K280" i="18"/>
  <c r="L280" i="18" s="1"/>
  <c r="M280" i="18"/>
  <c r="N280" i="18"/>
  <c r="O280" i="18" s="1"/>
  <c r="I281" i="18"/>
  <c r="J281" i="18" s="1"/>
  <c r="K281" i="18"/>
  <c r="L281" i="18" s="1"/>
  <c r="M281" i="18"/>
  <c r="N281" i="18"/>
  <c r="O281" i="18" s="1"/>
  <c r="I282" i="18"/>
  <c r="J282" i="18" s="1"/>
  <c r="K282" i="18"/>
  <c r="L282" i="18" s="1"/>
  <c r="M282" i="18"/>
  <c r="N282" i="18"/>
  <c r="O282" i="18" s="1"/>
  <c r="I283" i="18"/>
  <c r="J283" i="18" s="1"/>
  <c r="K283" i="18"/>
  <c r="L283" i="18" s="1"/>
  <c r="M283" i="18"/>
  <c r="N283" i="18"/>
  <c r="O283" i="18" s="1"/>
  <c r="I284" i="18"/>
  <c r="J284" i="18" s="1"/>
  <c r="K284" i="18"/>
  <c r="L284" i="18" s="1"/>
  <c r="M284" i="18"/>
  <c r="N284" i="18"/>
  <c r="O284" i="18" s="1"/>
  <c r="I285" i="18"/>
  <c r="J285" i="18" s="1"/>
  <c r="K285" i="18"/>
  <c r="L285" i="18" s="1"/>
  <c r="M285" i="18"/>
  <c r="N285" i="18"/>
  <c r="O285" i="18" s="1"/>
  <c r="I286" i="18"/>
  <c r="J286" i="18" s="1"/>
  <c r="K286" i="18"/>
  <c r="L286" i="18" s="1"/>
  <c r="M286" i="18"/>
  <c r="N286" i="18"/>
  <c r="O286" i="18" s="1"/>
  <c r="I287" i="18"/>
  <c r="J287" i="18" s="1"/>
  <c r="K287" i="18"/>
  <c r="L287" i="18" s="1"/>
  <c r="M287" i="18"/>
  <c r="N287" i="18"/>
  <c r="O287" i="18" s="1"/>
  <c r="I288" i="18"/>
  <c r="J288" i="18" s="1"/>
  <c r="K288" i="18"/>
  <c r="L288" i="18" s="1"/>
  <c r="M288" i="18"/>
  <c r="N288" i="18"/>
  <c r="O288" i="18" s="1"/>
  <c r="I289" i="18"/>
  <c r="J289" i="18" s="1"/>
  <c r="K289" i="18"/>
  <c r="L289" i="18" s="1"/>
  <c r="M289" i="18"/>
  <c r="N289" i="18"/>
  <c r="O289" i="18" s="1"/>
  <c r="I290" i="18"/>
  <c r="J290" i="18" s="1"/>
  <c r="K290" i="18"/>
  <c r="L290" i="18" s="1"/>
  <c r="M290" i="18"/>
  <c r="N290" i="18"/>
  <c r="O290" i="18" s="1"/>
  <c r="I291" i="18"/>
  <c r="J291" i="18" s="1"/>
  <c r="K291" i="18"/>
  <c r="L291" i="18" s="1"/>
  <c r="M291" i="18"/>
  <c r="N291" i="18"/>
  <c r="O291" i="18" s="1"/>
  <c r="I292" i="18"/>
  <c r="J292" i="18" s="1"/>
  <c r="K292" i="18"/>
  <c r="L292" i="18" s="1"/>
  <c r="M292" i="18"/>
  <c r="N292" i="18"/>
  <c r="O292" i="18" s="1"/>
  <c r="I293" i="18"/>
  <c r="J293" i="18" s="1"/>
  <c r="K293" i="18"/>
  <c r="L293" i="18" s="1"/>
  <c r="M293" i="18"/>
  <c r="N293" i="18"/>
  <c r="O293" i="18" s="1"/>
  <c r="I294" i="18"/>
  <c r="J294" i="18" s="1"/>
  <c r="K294" i="18"/>
  <c r="L294" i="18" s="1"/>
  <c r="M294" i="18"/>
  <c r="N294" i="18"/>
  <c r="O294" i="18" s="1"/>
  <c r="I295" i="18"/>
  <c r="J295" i="18" s="1"/>
  <c r="K295" i="18"/>
  <c r="L295" i="18" s="1"/>
  <c r="M295" i="18"/>
  <c r="N295" i="18"/>
  <c r="O295" i="18" s="1"/>
  <c r="I296" i="18"/>
  <c r="J296" i="18" s="1"/>
  <c r="K296" i="18"/>
  <c r="L296" i="18" s="1"/>
  <c r="M296" i="18"/>
  <c r="N296" i="18"/>
  <c r="O296" i="18" s="1"/>
  <c r="I297" i="18"/>
  <c r="J297" i="18" s="1"/>
  <c r="K297" i="18"/>
  <c r="L297" i="18" s="1"/>
  <c r="M297" i="18"/>
  <c r="N297" i="18"/>
  <c r="O297" i="18" s="1"/>
  <c r="I298" i="18"/>
  <c r="J298" i="18" s="1"/>
  <c r="K298" i="18"/>
  <c r="L298" i="18" s="1"/>
  <c r="M298" i="18"/>
  <c r="N298" i="18"/>
  <c r="O298" i="18" s="1"/>
  <c r="I299" i="18"/>
  <c r="J299" i="18" s="1"/>
  <c r="K299" i="18"/>
  <c r="L299" i="18" s="1"/>
  <c r="M299" i="18"/>
  <c r="N299" i="18"/>
  <c r="O299" i="18" s="1"/>
  <c r="I300" i="18"/>
  <c r="J300" i="18" s="1"/>
  <c r="K300" i="18"/>
  <c r="L300" i="18" s="1"/>
  <c r="M300" i="18"/>
  <c r="N300" i="18"/>
  <c r="O300" i="18" s="1"/>
  <c r="I301" i="18"/>
  <c r="J301" i="18" s="1"/>
  <c r="K301" i="18"/>
  <c r="L301" i="18" s="1"/>
  <c r="M301" i="18"/>
  <c r="N301" i="18"/>
  <c r="O301" i="18" s="1"/>
  <c r="I302" i="18"/>
  <c r="J302" i="18" s="1"/>
  <c r="K302" i="18"/>
  <c r="L302" i="18" s="1"/>
  <c r="M302" i="18"/>
  <c r="N302" i="18"/>
  <c r="O302" i="18" s="1"/>
  <c r="I303" i="18"/>
  <c r="J303" i="18" s="1"/>
  <c r="K303" i="18"/>
  <c r="L303" i="18" s="1"/>
  <c r="M303" i="18"/>
  <c r="N303" i="18"/>
  <c r="O303" i="18" s="1"/>
  <c r="I304" i="18"/>
  <c r="J304" i="18" s="1"/>
  <c r="K304" i="18"/>
  <c r="L304" i="18" s="1"/>
  <c r="M304" i="18"/>
  <c r="N304" i="18"/>
  <c r="O304" i="18" s="1"/>
  <c r="I305" i="18"/>
  <c r="J305" i="18" s="1"/>
  <c r="K305" i="18"/>
  <c r="L305" i="18" s="1"/>
  <c r="M305" i="18"/>
  <c r="N305" i="18"/>
  <c r="O305" i="18" s="1"/>
  <c r="I306" i="18"/>
  <c r="J306" i="18" s="1"/>
  <c r="K306" i="18"/>
  <c r="L306" i="18" s="1"/>
  <c r="M306" i="18"/>
  <c r="N306" i="18"/>
  <c r="O306" i="18" s="1"/>
  <c r="I307" i="18"/>
  <c r="J307" i="18" s="1"/>
  <c r="K307" i="18"/>
  <c r="L307" i="18" s="1"/>
  <c r="M307" i="18"/>
  <c r="N307" i="18"/>
  <c r="O307" i="18" s="1"/>
  <c r="I308" i="18"/>
  <c r="J308" i="18" s="1"/>
  <c r="K308" i="18"/>
  <c r="L308" i="18" s="1"/>
  <c r="M308" i="18"/>
  <c r="N308" i="18"/>
  <c r="O308" i="18" s="1"/>
  <c r="I309" i="18"/>
  <c r="J309" i="18" s="1"/>
  <c r="K309" i="18"/>
  <c r="L309" i="18" s="1"/>
  <c r="M309" i="18"/>
  <c r="N309" i="18"/>
  <c r="O309" i="18" s="1"/>
  <c r="I310" i="18"/>
  <c r="J310" i="18" s="1"/>
  <c r="K310" i="18"/>
  <c r="L310" i="18" s="1"/>
  <c r="M310" i="18"/>
  <c r="N310" i="18"/>
  <c r="O310" i="18" s="1"/>
  <c r="I311" i="18"/>
  <c r="J311" i="18" s="1"/>
  <c r="K311" i="18"/>
  <c r="L311" i="18" s="1"/>
  <c r="M311" i="18"/>
  <c r="N311" i="18"/>
  <c r="O311" i="18" s="1"/>
  <c r="I312" i="18"/>
  <c r="J312" i="18" s="1"/>
  <c r="K312" i="18"/>
  <c r="L312" i="18" s="1"/>
  <c r="M312" i="18"/>
  <c r="N312" i="18"/>
  <c r="O312" i="18" s="1"/>
  <c r="I313" i="18"/>
  <c r="J313" i="18" s="1"/>
  <c r="K313" i="18"/>
  <c r="L313" i="18" s="1"/>
  <c r="M313" i="18"/>
  <c r="N313" i="18"/>
  <c r="O313" i="18" s="1"/>
  <c r="I314" i="18"/>
  <c r="J314" i="18" s="1"/>
  <c r="K314" i="18"/>
  <c r="L314" i="18" s="1"/>
  <c r="M314" i="18"/>
  <c r="N314" i="18"/>
  <c r="O314" i="18" s="1"/>
  <c r="I315" i="18"/>
  <c r="J315" i="18" s="1"/>
  <c r="K315" i="18"/>
  <c r="L315" i="18" s="1"/>
  <c r="M315" i="18"/>
  <c r="N315" i="18"/>
  <c r="O315" i="18" s="1"/>
  <c r="I316" i="18"/>
  <c r="J316" i="18" s="1"/>
  <c r="K316" i="18"/>
  <c r="L316" i="18" s="1"/>
  <c r="M316" i="18"/>
  <c r="N316" i="18"/>
  <c r="O316" i="18" s="1"/>
  <c r="I317" i="18"/>
  <c r="J317" i="18" s="1"/>
  <c r="K317" i="18"/>
  <c r="L317" i="18" s="1"/>
  <c r="M317" i="18"/>
  <c r="N317" i="18"/>
  <c r="O317" i="18" s="1"/>
  <c r="I318" i="18"/>
  <c r="J318" i="18" s="1"/>
  <c r="K318" i="18"/>
  <c r="L318" i="18" s="1"/>
  <c r="M318" i="18"/>
  <c r="N318" i="18"/>
  <c r="O318" i="18" s="1"/>
  <c r="I319" i="18"/>
  <c r="J319" i="18" s="1"/>
  <c r="K319" i="18"/>
  <c r="L319" i="18" s="1"/>
  <c r="M319" i="18"/>
  <c r="N319" i="18"/>
  <c r="O319" i="18" s="1"/>
  <c r="I320" i="18"/>
  <c r="J320" i="18" s="1"/>
  <c r="K320" i="18"/>
  <c r="L320" i="18" s="1"/>
  <c r="M320" i="18"/>
  <c r="N320" i="18"/>
  <c r="O320" i="18" s="1"/>
  <c r="I321" i="18"/>
  <c r="J321" i="18" s="1"/>
  <c r="K321" i="18"/>
  <c r="L321" i="18" s="1"/>
  <c r="M321" i="18"/>
  <c r="N321" i="18"/>
  <c r="O321" i="18" s="1"/>
  <c r="I322" i="18"/>
  <c r="J322" i="18" s="1"/>
  <c r="K322" i="18"/>
  <c r="L322" i="18" s="1"/>
  <c r="M322" i="18"/>
  <c r="N322" i="18"/>
  <c r="O322" i="18" s="1"/>
  <c r="I323" i="18"/>
  <c r="J323" i="18" s="1"/>
  <c r="K323" i="18"/>
  <c r="L323" i="18" s="1"/>
  <c r="M323" i="18"/>
  <c r="N323" i="18"/>
  <c r="O323" i="18" s="1"/>
  <c r="I324" i="18"/>
  <c r="J324" i="18" s="1"/>
  <c r="K324" i="18"/>
  <c r="L324" i="18" s="1"/>
  <c r="M324" i="18"/>
  <c r="N324" i="18"/>
  <c r="O324" i="18" s="1"/>
  <c r="I325" i="18"/>
  <c r="J325" i="18" s="1"/>
  <c r="K325" i="18"/>
  <c r="L325" i="18" s="1"/>
  <c r="M325" i="18"/>
  <c r="N325" i="18"/>
  <c r="O325" i="18" s="1"/>
  <c r="I326" i="18"/>
  <c r="J326" i="18" s="1"/>
  <c r="K326" i="18"/>
  <c r="L326" i="18" s="1"/>
  <c r="M326" i="18"/>
  <c r="N326" i="18"/>
  <c r="O326" i="18" s="1"/>
  <c r="I327" i="18"/>
  <c r="J327" i="18" s="1"/>
  <c r="K327" i="18"/>
  <c r="L327" i="18" s="1"/>
  <c r="M327" i="18"/>
  <c r="N327" i="18"/>
  <c r="O327" i="18" s="1"/>
  <c r="I328" i="18"/>
  <c r="J328" i="18" s="1"/>
  <c r="K328" i="18"/>
  <c r="L328" i="18" s="1"/>
  <c r="M328" i="18"/>
  <c r="N328" i="18"/>
  <c r="O328" i="18" s="1"/>
  <c r="I329" i="18"/>
  <c r="J329" i="18" s="1"/>
  <c r="K329" i="18"/>
  <c r="L329" i="18" s="1"/>
  <c r="M329" i="18"/>
  <c r="N329" i="18"/>
  <c r="O329" i="18" s="1"/>
  <c r="I330" i="18"/>
  <c r="J330" i="18" s="1"/>
  <c r="K330" i="18"/>
  <c r="L330" i="18" s="1"/>
  <c r="M330" i="18"/>
  <c r="N330" i="18"/>
  <c r="O330" i="18" s="1"/>
  <c r="I331" i="18"/>
  <c r="J331" i="18" s="1"/>
  <c r="K331" i="18"/>
  <c r="L331" i="18" s="1"/>
  <c r="M331" i="18"/>
  <c r="N331" i="18"/>
  <c r="O331" i="18" s="1"/>
  <c r="I332" i="18"/>
  <c r="J332" i="18" s="1"/>
  <c r="K332" i="18"/>
  <c r="L332" i="18" s="1"/>
  <c r="M332" i="18"/>
  <c r="N332" i="18"/>
  <c r="O332" i="18" s="1"/>
  <c r="I333" i="18"/>
  <c r="J333" i="18" s="1"/>
  <c r="K333" i="18"/>
  <c r="L333" i="18" s="1"/>
  <c r="M333" i="18"/>
  <c r="N333" i="18"/>
  <c r="O333" i="18" s="1"/>
  <c r="I334" i="18"/>
  <c r="J334" i="18" s="1"/>
  <c r="K334" i="18"/>
  <c r="L334" i="18" s="1"/>
  <c r="M334" i="18"/>
  <c r="N334" i="18"/>
  <c r="O334" i="18" s="1"/>
  <c r="I335" i="18"/>
  <c r="J335" i="18" s="1"/>
  <c r="K335" i="18"/>
  <c r="L335" i="18" s="1"/>
  <c r="M335" i="18"/>
  <c r="N335" i="18"/>
  <c r="O335" i="18" s="1"/>
  <c r="I336" i="18"/>
  <c r="J336" i="18" s="1"/>
  <c r="K336" i="18"/>
  <c r="L336" i="18" s="1"/>
  <c r="M336" i="18"/>
  <c r="N336" i="18"/>
  <c r="O336" i="18" s="1"/>
  <c r="I337" i="18"/>
  <c r="J337" i="18" s="1"/>
  <c r="K337" i="18"/>
  <c r="L337" i="18" s="1"/>
  <c r="M337" i="18"/>
  <c r="N337" i="18"/>
  <c r="O337" i="18" s="1"/>
  <c r="I338" i="18"/>
  <c r="J338" i="18" s="1"/>
  <c r="K338" i="18"/>
  <c r="L338" i="18" s="1"/>
  <c r="M338" i="18"/>
  <c r="N338" i="18"/>
  <c r="O338" i="18" s="1"/>
  <c r="I339" i="18"/>
  <c r="J339" i="18" s="1"/>
  <c r="K339" i="18"/>
  <c r="L339" i="18" s="1"/>
  <c r="M339" i="18"/>
  <c r="N339" i="18"/>
  <c r="O339" i="18" s="1"/>
  <c r="I340" i="18"/>
  <c r="J340" i="18" s="1"/>
  <c r="K340" i="18"/>
  <c r="L340" i="18" s="1"/>
  <c r="M340" i="18"/>
  <c r="N340" i="18"/>
  <c r="O340" i="18" s="1"/>
  <c r="I341" i="18"/>
  <c r="J341" i="18" s="1"/>
  <c r="K341" i="18"/>
  <c r="L341" i="18" s="1"/>
  <c r="M341" i="18"/>
  <c r="N341" i="18"/>
  <c r="O341" i="18" s="1"/>
  <c r="I342" i="18"/>
  <c r="J342" i="18" s="1"/>
  <c r="K342" i="18"/>
  <c r="L342" i="18" s="1"/>
  <c r="M342" i="18"/>
  <c r="N342" i="18"/>
  <c r="O342" i="18" s="1"/>
  <c r="I343" i="18"/>
  <c r="J343" i="18" s="1"/>
  <c r="K343" i="18"/>
  <c r="L343" i="18" s="1"/>
  <c r="M343" i="18"/>
  <c r="N343" i="18"/>
  <c r="O343" i="18" s="1"/>
  <c r="I344" i="18"/>
  <c r="J344" i="18" s="1"/>
  <c r="K344" i="18"/>
  <c r="L344" i="18" s="1"/>
  <c r="M344" i="18"/>
  <c r="N344" i="18"/>
  <c r="O344" i="18" s="1"/>
  <c r="I345" i="18"/>
  <c r="J345" i="18" s="1"/>
  <c r="K345" i="18"/>
  <c r="L345" i="18" s="1"/>
  <c r="M345" i="18"/>
  <c r="N345" i="18"/>
  <c r="O345" i="18" s="1"/>
  <c r="I346" i="18"/>
  <c r="J346" i="18" s="1"/>
  <c r="K346" i="18"/>
  <c r="L346" i="18" s="1"/>
  <c r="M346" i="18"/>
  <c r="N346" i="18"/>
  <c r="O346" i="18" s="1"/>
  <c r="I347" i="18"/>
  <c r="J347" i="18" s="1"/>
  <c r="K347" i="18"/>
  <c r="L347" i="18" s="1"/>
  <c r="M347" i="18"/>
  <c r="N347" i="18"/>
  <c r="O347" i="18" s="1"/>
  <c r="I348" i="18"/>
  <c r="J348" i="18" s="1"/>
  <c r="K348" i="18"/>
  <c r="L348" i="18" s="1"/>
  <c r="M348" i="18"/>
  <c r="N348" i="18"/>
  <c r="O348" i="18" s="1"/>
  <c r="I349" i="18"/>
  <c r="J349" i="18" s="1"/>
  <c r="K349" i="18"/>
  <c r="L349" i="18" s="1"/>
  <c r="M349" i="18"/>
  <c r="N349" i="18"/>
  <c r="O349" i="18" s="1"/>
  <c r="I350" i="18"/>
  <c r="J350" i="18" s="1"/>
  <c r="K350" i="18"/>
  <c r="L350" i="18" s="1"/>
  <c r="M350" i="18"/>
  <c r="N350" i="18"/>
  <c r="O350" i="18" s="1"/>
  <c r="I351" i="18"/>
  <c r="J351" i="18" s="1"/>
  <c r="K351" i="18"/>
  <c r="L351" i="18" s="1"/>
  <c r="M351" i="18"/>
  <c r="N351" i="18"/>
  <c r="O351" i="18" s="1"/>
  <c r="I352" i="18"/>
  <c r="J352" i="18" s="1"/>
  <c r="K352" i="18"/>
  <c r="L352" i="18" s="1"/>
  <c r="M352" i="18"/>
  <c r="N352" i="18"/>
  <c r="O352" i="18" s="1"/>
  <c r="I353" i="18"/>
  <c r="J353" i="18" s="1"/>
  <c r="K353" i="18"/>
  <c r="L353" i="18" s="1"/>
  <c r="M353" i="18"/>
  <c r="N353" i="18"/>
  <c r="O353" i="18" s="1"/>
  <c r="I354" i="18"/>
  <c r="J354" i="18" s="1"/>
  <c r="K354" i="18"/>
  <c r="L354" i="18" s="1"/>
  <c r="M354" i="18"/>
  <c r="N354" i="18"/>
  <c r="O354" i="18" s="1"/>
  <c r="I355" i="18"/>
  <c r="J355" i="18" s="1"/>
  <c r="K355" i="18"/>
  <c r="L355" i="18" s="1"/>
  <c r="M355" i="18"/>
  <c r="N355" i="18"/>
  <c r="O355" i="18" s="1"/>
  <c r="I356" i="18"/>
  <c r="J356" i="18" s="1"/>
  <c r="K356" i="18"/>
  <c r="L356" i="18" s="1"/>
  <c r="M356" i="18"/>
  <c r="N356" i="18"/>
  <c r="O356" i="18" s="1"/>
  <c r="I357" i="18"/>
  <c r="J357" i="18" s="1"/>
  <c r="K357" i="18"/>
  <c r="L357" i="18" s="1"/>
  <c r="M357" i="18"/>
  <c r="N357" i="18"/>
  <c r="O357" i="18" s="1"/>
  <c r="I358" i="18"/>
  <c r="J358" i="18" s="1"/>
  <c r="K358" i="18"/>
  <c r="L358" i="18" s="1"/>
  <c r="M358" i="18"/>
  <c r="N358" i="18"/>
  <c r="O358" i="18" s="1"/>
  <c r="I359" i="18"/>
  <c r="J359" i="18" s="1"/>
  <c r="K359" i="18"/>
  <c r="L359" i="18" s="1"/>
  <c r="M359" i="18"/>
  <c r="N359" i="18"/>
  <c r="O359" i="18" s="1"/>
  <c r="I360" i="18"/>
  <c r="J360" i="18" s="1"/>
  <c r="K360" i="18"/>
  <c r="L360" i="18" s="1"/>
  <c r="M360" i="18"/>
  <c r="N360" i="18"/>
  <c r="O360" i="18" s="1"/>
  <c r="I361" i="18"/>
  <c r="J361" i="18" s="1"/>
  <c r="K361" i="18"/>
  <c r="L361" i="18" s="1"/>
  <c r="M361" i="18"/>
  <c r="N361" i="18"/>
  <c r="O361" i="18" s="1"/>
  <c r="I362" i="18"/>
  <c r="J362" i="18" s="1"/>
  <c r="K362" i="18"/>
  <c r="L362" i="18" s="1"/>
  <c r="M362" i="18"/>
  <c r="N362" i="18"/>
  <c r="O362" i="18" s="1"/>
  <c r="I363" i="18"/>
  <c r="J363" i="18" s="1"/>
  <c r="K363" i="18"/>
  <c r="L363" i="18" s="1"/>
  <c r="M363" i="18"/>
  <c r="N363" i="18"/>
  <c r="O363" i="18" s="1"/>
  <c r="I364" i="18"/>
  <c r="J364" i="18" s="1"/>
  <c r="K364" i="18"/>
  <c r="L364" i="18" s="1"/>
  <c r="M364" i="18"/>
  <c r="N364" i="18"/>
  <c r="O364" i="18" s="1"/>
  <c r="I365" i="18"/>
  <c r="J365" i="18" s="1"/>
  <c r="K365" i="18"/>
  <c r="L365" i="18" s="1"/>
  <c r="M365" i="18"/>
  <c r="N365" i="18"/>
  <c r="O365" i="18" s="1"/>
  <c r="I366" i="18"/>
  <c r="J366" i="18" s="1"/>
  <c r="K366" i="18"/>
  <c r="L366" i="18" s="1"/>
  <c r="M366" i="18"/>
  <c r="N366" i="18"/>
  <c r="O366" i="18" s="1"/>
  <c r="I367" i="18"/>
  <c r="J367" i="18" s="1"/>
  <c r="K367" i="18"/>
  <c r="L367" i="18" s="1"/>
  <c r="M367" i="18"/>
  <c r="N367" i="18"/>
  <c r="O367" i="18" s="1"/>
  <c r="I368" i="18"/>
  <c r="J368" i="18" s="1"/>
  <c r="K368" i="18"/>
  <c r="L368" i="18" s="1"/>
  <c r="M368" i="18"/>
  <c r="N368" i="18"/>
  <c r="O368" i="18" s="1"/>
  <c r="I369" i="18"/>
  <c r="J369" i="18" s="1"/>
  <c r="K369" i="18"/>
  <c r="L369" i="18" s="1"/>
  <c r="M369" i="18"/>
  <c r="N369" i="18"/>
  <c r="O369" i="18" s="1"/>
  <c r="I370" i="18"/>
  <c r="J370" i="18" s="1"/>
  <c r="K370" i="18"/>
  <c r="L370" i="18" s="1"/>
  <c r="M370" i="18"/>
  <c r="N370" i="18"/>
  <c r="O370" i="18" s="1"/>
  <c r="I371" i="18"/>
  <c r="J371" i="18" s="1"/>
  <c r="K371" i="18"/>
  <c r="L371" i="18" s="1"/>
  <c r="M371" i="18"/>
  <c r="N371" i="18"/>
  <c r="O371" i="18" s="1"/>
  <c r="I372" i="18"/>
  <c r="J372" i="18" s="1"/>
  <c r="K372" i="18"/>
  <c r="L372" i="18" s="1"/>
  <c r="M372" i="18"/>
  <c r="N372" i="18"/>
  <c r="O372" i="18" s="1"/>
  <c r="I373" i="18"/>
  <c r="J373" i="18" s="1"/>
  <c r="K373" i="18"/>
  <c r="L373" i="18" s="1"/>
  <c r="M373" i="18"/>
  <c r="N373" i="18"/>
  <c r="O373" i="18" s="1"/>
  <c r="I374" i="18"/>
  <c r="J374" i="18" s="1"/>
  <c r="K374" i="18"/>
  <c r="L374" i="18" s="1"/>
  <c r="M374" i="18"/>
  <c r="N374" i="18"/>
  <c r="O374" i="18" s="1"/>
  <c r="I375" i="18"/>
  <c r="J375" i="18" s="1"/>
  <c r="K375" i="18"/>
  <c r="L375" i="18" s="1"/>
  <c r="M375" i="18"/>
  <c r="N375" i="18"/>
  <c r="O375" i="18" s="1"/>
  <c r="I376" i="18"/>
  <c r="J376" i="18" s="1"/>
  <c r="K376" i="18"/>
  <c r="L376" i="18" s="1"/>
  <c r="M376" i="18"/>
  <c r="N376" i="18"/>
  <c r="O376" i="18" s="1"/>
  <c r="I377" i="18"/>
  <c r="J377" i="18" s="1"/>
  <c r="K377" i="18"/>
  <c r="L377" i="18" s="1"/>
  <c r="M377" i="18"/>
  <c r="N377" i="18"/>
  <c r="O377" i="18" s="1"/>
  <c r="I378" i="18"/>
  <c r="J378" i="18" s="1"/>
  <c r="K378" i="18"/>
  <c r="L378" i="18" s="1"/>
  <c r="M378" i="18"/>
  <c r="N378" i="18"/>
  <c r="O378" i="18" s="1"/>
  <c r="I379" i="18"/>
  <c r="J379" i="18" s="1"/>
  <c r="K379" i="18"/>
  <c r="L379" i="18" s="1"/>
  <c r="M379" i="18"/>
  <c r="N379" i="18"/>
  <c r="O379" i="18" s="1"/>
  <c r="I380" i="18"/>
  <c r="J380" i="18" s="1"/>
  <c r="K380" i="18"/>
  <c r="L380" i="18" s="1"/>
  <c r="M380" i="18"/>
  <c r="N380" i="18"/>
  <c r="O380" i="18" s="1"/>
  <c r="I381" i="18"/>
  <c r="J381" i="18" s="1"/>
  <c r="K381" i="18"/>
  <c r="L381" i="18" s="1"/>
  <c r="M381" i="18"/>
  <c r="N381" i="18"/>
  <c r="O381" i="18" s="1"/>
  <c r="I382" i="18"/>
  <c r="J382" i="18" s="1"/>
  <c r="K382" i="18"/>
  <c r="L382" i="18" s="1"/>
  <c r="M382" i="18"/>
  <c r="N382" i="18"/>
  <c r="O382" i="18" s="1"/>
  <c r="I383" i="18"/>
  <c r="J383" i="18" s="1"/>
  <c r="K383" i="18"/>
  <c r="L383" i="18" s="1"/>
  <c r="M383" i="18"/>
  <c r="N383" i="18"/>
  <c r="O383" i="18" s="1"/>
  <c r="I384" i="18"/>
  <c r="J384" i="18" s="1"/>
  <c r="K384" i="18"/>
  <c r="L384" i="18" s="1"/>
  <c r="M384" i="18"/>
  <c r="N384" i="18"/>
  <c r="O384" i="18" s="1"/>
  <c r="I385" i="18"/>
  <c r="J385" i="18" s="1"/>
  <c r="K385" i="18"/>
  <c r="L385" i="18" s="1"/>
  <c r="M385" i="18"/>
  <c r="N385" i="18"/>
  <c r="O385" i="18" s="1"/>
  <c r="I386" i="18"/>
  <c r="J386" i="18" s="1"/>
  <c r="K386" i="18"/>
  <c r="L386" i="18" s="1"/>
  <c r="M386" i="18"/>
  <c r="N386" i="18"/>
  <c r="O386" i="18" s="1"/>
  <c r="I387" i="18"/>
  <c r="J387" i="18" s="1"/>
  <c r="K387" i="18"/>
  <c r="L387" i="18" s="1"/>
  <c r="M387" i="18"/>
  <c r="N387" i="18"/>
  <c r="O387" i="18" s="1"/>
  <c r="I388" i="18"/>
  <c r="J388" i="18" s="1"/>
  <c r="K388" i="18"/>
  <c r="L388" i="18" s="1"/>
  <c r="M388" i="18"/>
  <c r="N388" i="18"/>
  <c r="O388" i="18" s="1"/>
  <c r="I389" i="18"/>
  <c r="J389" i="18" s="1"/>
  <c r="K389" i="18"/>
  <c r="L389" i="18" s="1"/>
  <c r="M389" i="18"/>
  <c r="N389" i="18"/>
  <c r="O389" i="18" s="1"/>
  <c r="I390" i="18"/>
  <c r="J390" i="18" s="1"/>
  <c r="K390" i="18"/>
  <c r="L390" i="18" s="1"/>
  <c r="M390" i="18"/>
  <c r="N390" i="18"/>
  <c r="O390" i="18" s="1"/>
  <c r="I391" i="18"/>
  <c r="J391" i="18" s="1"/>
  <c r="K391" i="18"/>
  <c r="L391" i="18" s="1"/>
  <c r="M391" i="18"/>
  <c r="N391" i="18"/>
  <c r="O391" i="18" s="1"/>
  <c r="I392" i="18"/>
  <c r="J392" i="18" s="1"/>
  <c r="K392" i="18"/>
  <c r="L392" i="18" s="1"/>
  <c r="M392" i="18"/>
  <c r="N392" i="18"/>
  <c r="O392" i="18" s="1"/>
  <c r="I393" i="18"/>
  <c r="J393" i="18" s="1"/>
  <c r="K393" i="18"/>
  <c r="L393" i="18" s="1"/>
  <c r="M393" i="18"/>
  <c r="N393" i="18"/>
  <c r="O393" i="18" s="1"/>
  <c r="I394" i="18"/>
  <c r="J394" i="18" s="1"/>
  <c r="K394" i="18"/>
  <c r="L394" i="18" s="1"/>
  <c r="M394" i="18"/>
  <c r="N394" i="18"/>
  <c r="O394" i="18" s="1"/>
  <c r="I395" i="18"/>
  <c r="J395" i="18" s="1"/>
  <c r="K395" i="18"/>
  <c r="L395" i="18" s="1"/>
  <c r="M395" i="18"/>
  <c r="N395" i="18"/>
  <c r="O395" i="18" s="1"/>
  <c r="I396" i="18"/>
  <c r="J396" i="18" s="1"/>
  <c r="K396" i="18"/>
  <c r="L396" i="18" s="1"/>
  <c r="M396" i="18"/>
  <c r="N396" i="18"/>
  <c r="O396" i="18" s="1"/>
  <c r="I397" i="18"/>
  <c r="J397" i="18" s="1"/>
  <c r="K397" i="18"/>
  <c r="L397" i="18" s="1"/>
  <c r="M397" i="18"/>
  <c r="N397" i="18"/>
  <c r="O397" i="18" s="1"/>
  <c r="I398" i="18"/>
  <c r="J398" i="18" s="1"/>
  <c r="K398" i="18"/>
  <c r="L398" i="18" s="1"/>
  <c r="M398" i="18"/>
  <c r="N398" i="18"/>
  <c r="O398" i="18" s="1"/>
  <c r="I399" i="18"/>
  <c r="J399" i="18" s="1"/>
  <c r="K399" i="18"/>
  <c r="L399" i="18" s="1"/>
  <c r="M399" i="18"/>
  <c r="N399" i="18"/>
  <c r="O399" i="18" s="1"/>
  <c r="I400" i="18"/>
  <c r="J400" i="18" s="1"/>
  <c r="K400" i="18"/>
  <c r="L400" i="18" s="1"/>
  <c r="M400" i="18"/>
  <c r="N400" i="18"/>
  <c r="O400" i="18" s="1"/>
  <c r="I401" i="18"/>
  <c r="J401" i="18" s="1"/>
  <c r="K401" i="18"/>
  <c r="L401" i="18" s="1"/>
  <c r="M401" i="18"/>
  <c r="N401" i="18"/>
  <c r="O401" i="18" s="1"/>
  <c r="I402" i="18"/>
  <c r="J402" i="18" s="1"/>
  <c r="K402" i="18"/>
  <c r="L402" i="18" s="1"/>
  <c r="M402" i="18"/>
  <c r="N402" i="18"/>
  <c r="O402" i="18" s="1"/>
  <c r="I403" i="18"/>
  <c r="J403" i="18" s="1"/>
  <c r="K403" i="18"/>
  <c r="L403" i="18" s="1"/>
  <c r="M403" i="18"/>
  <c r="N403" i="18"/>
  <c r="O403" i="18" s="1"/>
  <c r="I404" i="18"/>
  <c r="J404" i="18" s="1"/>
  <c r="K404" i="18"/>
  <c r="L404" i="18" s="1"/>
  <c r="M404" i="18"/>
  <c r="N404" i="18"/>
  <c r="O404" i="18" s="1"/>
  <c r="I405" i="18"/>
  <c r="J405" i="18" s="1"/>
  <c r="K405" i="18"/>
  <c r="L405" i="18" s="1"/>
  <c r="M405" i="18"/>
  <c r="N405" i="18"/>
  <c r="O405" i="18" s="1"/>
  <c r="I406" i="18"/>
  <c r="J406" i="18" s="1"/>
  <c r="K406" i="18"/>
  <c r="L406" i="18" s="1"/>
  <c r="M406" i="18"/>
  <c r="N406" i="18"/>
  <c r="O406" i="18" s="1"/>
  <c r="I407" i="18"/>
  <c r="J407" i="18" s="1"/>
  <c r="K407" i="18"/>
  <c r="L407" i="18" s="1"/>
  <c r="M407" i="18"/>
  <c r="N407" i="18"/>
  <c r="O407" i="18" s="1"/>
  <c r="I408" i="18"/>
  <c r="J408" i="18" s="1"/>
  <c r="K408" i="18"/>
  <c r="L408" i="18" s="1"/>
  <c r="M408" i="18"/>
  <c r="N408" i="18"/>
  <c r="O408" i="18" s="1"/>
  <c r="I409" i="18"/>
  <c r="J409" i="18" s="1"/>
  <c r="K409" i="18"/>
  <c r="L409" i="18" s="1"/>
  <c r="M409" i="18"/>
  <c r="N409" i="18"/>
  <c r="O409" i="18" s="1"/>
  <c r="I410" i="18"/>
  <c r="J410" i="18" s="1"/>
  <c r="K410" i="18"/>
  <c r="L410" i="18" s="1"/>
  <c r="M410" i="18"/>
  <c r="N410" i="18"/>
  <c r="O410" i="18" s="1"/>
  <c r="I411" i="18"/>
  <c r="J411" i="18" s="1"/>
  <c r="K411" i="18"/>
  <c r="L411" i="18" s="1"/>
  <c r="M411" i="18"/>
  <c r="N411" i="18"/>
  <c r="O411" i="18" s="1"/>
  <c r="I412" i="18"/>
  <c r="J412" i="18" s="1"/>
  <c r="K412" i="18"/>
  <c r="L412" i="18" s="1"/>
  <c r="M412" i="18"/>
  <c r="N412" i="18"/>
  <c r="O412" i="18" s="1"/>
  <c r="I413" i="18"/>
  <c r="J413" i="18" s="1"/>
  <c r="K413" i="18"/>
  <c r="L413" i="18" s="1"/>
  <c r="M413" i="18"/>
  <c r="N413" i="18"/>
  <c r="O413" i="18" s="1"/>
  <c r="I414" i="18"/>
  <c r="J414" i="18" s="1"/>
  <c r="K414" i="18"/>
  <c r="L414" i="18" s="1"/>
  <c r="M414" i="18"/>
  <c r="N414" i="18"/>
  <c r="O414" i="18" s="1"/>
  <c r="I415" i="18"/>
  <c r="J415" i="18" s="1"/>
  <c r="K415" i="18"/>
  <c r="L415" i="18" s="1"/>
  <c r="M415" i="18"/>
  <c r="N415" i="18"/>
  <c r="O415" i="18" s="1"/>
  <c r="I416" i="18"/>
  <c r="J416" i="18" s="1"/>
  <c r="K416" i="18"/>
  <c r="L416" i="18" s="1"/>
  <c r="M416" i="18"/>
  <c r="N416" i="18"/>
  <c r="O416" i="18" s="1"/>
  <c r="I417" i="18"/>
  <c r="J417" i="18" s="1"/>
  <c r="K417" i="18"/>
  <c r="L417" i="18" s="1"/>
  <c r="M417" i="18"/>
  <c r="N417" i="18"/>
  <c r="O417" i="18" s="1"/>
  <c r="I418" i="18"/>
  <c r="J418" i="18" s="1"/>
  <c r="K418" i="18"/>
  <c r="L418" i="18" s="1"/>
  <c r="M418" i="18"/>
  <c r="N418" i="18"/>
  <c r="O418" i="18" s="1"/>
  <c r="I419" i="18"/>
  <c r="J419" i="18" s="1"/>
  <c r="K419" i="18"/>
  <c r="L419" i="18" s="1"/>
  <c r="M419" i="18"/>
  <c r="N419" i="18"/>
  <c r="O419" i="18" s="1"/>
  <c r="I420" i="18"/>
  <c r="J420" i="18" s="1"/>
  <c r="K420" i="18"/>
  <c r="L420" i="18" s="1"/>
  <c r="M420" i="18"/>
  <c r="N420" i="18"/>
  <c r="O420" i="18" s="1"/>
  <c r="I421" i="18"/>
  <c r="J421" i="18" s="1"/>
  <c r="K421" i="18"/>
  <c r="L421" i="18" s="1"/>
  <c r="M421" i="18"/>
  <c r="N421" i="18"/>
  <c r="O421" i="18" s="1"/>
  <c r="I422" i="18"/>
  <c r="J422" i="18" s="1"/>
  <c r="K422" i="18"/>
  <c r="L422" i="18" s="1"/>
  <c r="M422" i="18"/>
  <c r="N422" i="18"/>
  <c r="O422" i="18" s="1"/>
  <c r="I423" i="18"/>
  <c r="J423" i="18" s="1"/>
  <c r="K423" i="18"/>
  <c r="L423" i="18" s="1"/>
  <c r="M423" i="18"/>
  <c r="N423" i="18"/>
  <c r="O423" i="18" s="1"/>
  <c r="I424" i="18"/>
  <c r="J424" i="18" s="1"/>
  <c r="K424" i="18"/>
  <c r="L424" i="18" s="1"/>
  <c r="M424" i="18"/>
  <c r="N424" i="18"/>
  <c r="O424" i="18" s="1"/>
  <c r="I425" i="18"/>
  <c r="J425" i="18" s="1"/>
  <c r="K425" i="18"/>
  <c r="L425" i="18" s="1"/>
  <c r="M425" i="18"/>
  <c r="N425" i="18"/>
  <c r="O425" i="18" s="1"/>
  <c r="I426" i="18"/>
  <c r="J426" i="18" s="1"/>
  <c r="K426" i="18"/>
  <c r="L426" i="18" s="1"/>
  <c r="M426" i="18"/>
  <c r="N426" i="18"/>
  <c r="O426" i="18" s="1"/>
  <c r="I427" i="18"/>
  <c r="J427" i="18" s="1"/>
  <c r="K427" i="18"/>
  <c r="L427" i="18" s="1"/>
  <c r="M427" i="18"/>
  <c r="N427" i="18"/>
  <c r="O427" i="18" s="1"/>
  <c r="I428" i="18"/>
  <c r="J428" i="18" s="1"/>
  <c r="K428" i="18"/>
  <c r="L428" i="18" s="1"/>
  <c r="M428" i="18"/>
  <c r="N428" i="18"/>
  <c r="O428" i="18" s="1"/>
  <c r="I429" i="18"/>
  <c r="J429" i="18" s="1"/>
  <c r="K429" i="18"/>
  <c r="L429" i="18" s="1"/>
  <c r="M429" i="18"/>
  <c r="N429" i="18"/>
  <c r="O429" i="18" s="1"/>
  <c r="I430" i="18"/>
  <c r="J430" i="18" s="1"/>
  <c r="K430" i="18"/>
  <c r="L430" i="18" s="1"/>
  <c r="M430" i="18"/>
  <c r="N430" i="18"/>
  <c r="O430" i="18" s="1"/>
  <c r="I431" i="18"/>
  <c r="J431" i="18" s="1"/>
  <c r="K431" i="18"/>
  <c r="L431" i="18" s="1"/>
  <c r="M431" i="18"/>
  <c r="N431" i="18"/>
  <c r="O431" i="18" s="1"/>
  <c r="I432" i="18"/>
  <c r="J432" i="18" s="1"/>
  <c r="K432" i="18"/>
  <c r="L432" i="18" s="1"/>
  <c r="M432" i="18"/>
  <c r="N432" i="18"/>
  <c r="O432" i="18" s="1"/>
  <c r="I433" i="18"/>
  <c r="J433" i="18" s="1"/>
  <c r="K433" i="18"/>
  <c r="L433" i="18" s="1"/>
  <c r="M433" i="18"/>
  <c r="N433" i="18"/>
  <c r="O433" i="18" s="1"/>
  <c r="I434" i="18"/>
  <c r="J434" i="18" s="1"/>
  <c r="K434" i="18"/>
  <c r="L434" i="18" s="1"/>
  <c r="M434" i="18"/>
  <c r="N434" i="18"/>
  <c r="O434" i="18" s="1"/>
  <c r="I435" i="18"/>
  <c r="J435" i="18" s="1"/>
  <c r="K435" i="18"/>
  <c r="L435" i="18" s="1"/>
  <c r="M435" i="18"/>
  <c r="N435" i="18"/>
  <c r="O435" i="18" s="1"/>
  <c r="I436" i="18"/>
  <c r="J436" i="18" s="1"/>
  <c r="K436" i="18"/>
  <c r="L436" i="18" s="1"/>
  <c r="M436" i="18"/>
  <c r="N436" i="18"/>
  <c r="O436" i="18" s="1"/>
  <c r="I437" i="18"/>
  <c r="J437" i="18" s="1"/>
  <c r="K437" i="18"/>
  <c r="L437" i="18" s="1"/>
  <c r="M437" i="18"/>
  <c r="N437" i="18"/>
  <c r="O437" i="18" s="1"/>
  <c r="I438" i="18"/>
  <c r="J438" i="18" s="1"/>
  <c r="K438" i="18"/>
  <c r="L438" i="18" s="1"/>
  <c r="M438" i="18"/>
  <c r="N438" i="18"/>
  <c r="O438" i="18" s="1"/>
  <c r="I439" i="18"/>
  <c r="J439" i="18" s="1"/>
  <c r="K439" i="18"/>
  <c r="L439" i="18" s="1"/>
  <c r="M439" i="18"/>
  <c r="N439" i="18"/>
  <c r="O439" i="18" s="1"/>
  <c r="I440" i="18"/>
  <c r="J440" i="18" s="1"/>
  <c r="K440" i="18"/>
  <c r="L440" i="18" s="1"/>
  <c r="M440" i="18"/>
  <c r="N440" i="18"/>
  <c r="O440" i="18" s="1"/>
  <c r="I441" i="18"/>
  <c r="J441" i="18" s="1"/>
  <c r="K441" i="18"/>
  <c r="L441" i="18" s="1"/>
  <c r="M441" i="18"/>
  <c r="N441" i="18"/>
  <c r="O441" i="18" s="1"/>
  <c r="I442" i="18"/>
  <c r="J442" i="18" s="1"/>
  <c r="K442" i="18"/>
  <c r="L442" i="18" s="1"/>
  <c r="M442" i="18"/>
  <c r="N442" i="18"/>
  <c r="O442" i="18" s="1"/>
  <c r="I443" i="18"/>
  <c r="J443" i="18" s="1"/>
  <c r="K443" i="18"/>
  <c r="L443" i="18" s="1"/>
  <c r="M443" i="18"/>
  <c r="N443" i="18"/>
  <c r="O443" i="18" s="1"/>
  <c r="I444" i="18"/>
  <c r="J444" i="18" s="1"/>
  <c r="K444" i="18"/>
  <c r="L444" i="18" s="1"/>
  <c r="M444" i="18"/>
  <c r="N444" i="18"/>
  <c r="O444" i="18" s="1"/>
  <c r="I445" i="18"/>
  <c r="J445" i="18" s="1"/>
  <c r="K445" i="18"/>
  <c r="L445" i="18" s="1"/>
  <c r="M445" i="18"/>
  <c r="N445" i="18"/>
  <c r="O445" i="18" s="1"/>
  <c r="I446" i="18"/>
  <c r="J446" i="18" s="1"/>
  <c r="K446" i="18"/>
  <c r="L446" i="18" s="1"/>
  <c r="M446" i="18"/>
  <c r="N446" i="18"/>
  <c r="O446" i="18" s="1"/>
  <c r="I447" i="18"/>
  <c r="J447" i="18" s="1"/>
  <c r="K447" i="18"/>
  <c r="L447" i="18" s="1"/>
  <c r="M447" i="18"/>
  <c r="N447" i="18"/>
  <c r="O447" i="18" s="1"/>
  <c r="I448" i="18"/>
  <c r="J448" i="18" s="1"/>
  <c r="K448" i="18"/>
  <c r="L448" i="18" s="1"/>
  <c r="M448" i="18"/>
  <c r="N448" i="18"/>
  <c r="O448" i="18" s="1"/>
  <c r="I449" i="18"/>
  <c r="J449" i="18" s="1"/>
  <c r="K449" i="18"/>
  <c r="L449" i="18" s="1"/>
  <c r="M449" i="18"/>
  <c r="N449" i="18"/>
  <c r="O449" i="18" s="1"/>
  <c r="I450" i="18"/>
  <c r="J450" i="18" s="1"/>
  <c r="K450" i="18"/>
  <c r="L450" i="18" s="1"/>
  <c r="M450" i="18"/>
  <c r="N450" i="18"/>
  <c r="O450" i="18" s="1"/>
  <c r="I451" i="18"/>
  <c r="J451" i="18" s="1"/>
  <c r="K451" i="18"/>
  <c r="L451" i="18" s="1"/>
  <c r="M451" i="18"/>
  <c r="N451" i="18"/>
  <c r="O451" i="18" s="1"/>
  <c r="I452" i="18"/>
  <c r="J452" i="18" s="1"/>
  <c r="K452" i="18"/>
  <c r="L452" i="18" s="1"/>
  <c r="M452" i="18"/>
  <c r="N452" i="18"/>
  <c r="O452" i="18" s="1"/>
  <c r="I453" i="18"/>
  <c r="J453" i="18" s="1"/>
  <c r="K453" i="18"/>
  <c r="L453" i="18" s="1"/>
  <c r="M453" i="18"/>
  <c r="N453" i="18"/>
  <c r="O453" i="18" s="1"/>
  <c r="I454" i="18"/>
  <c r="J454" i="18" s="1"/>
  <c r="K454" i="18"/>
  <c r="L454" i="18" s="1"/>
  <c r="M454" i="18"/>
  <c r="N454" i="18"/>
  <c r="O454" i="18" s="1"/>
  <c r="I455" i="18"/>
  <c r="J455" i="18" s="1"/>
  <c r="K455" i="18"/>
  <c r="L455" i="18" s="1"/>
  <c r="M455" i="18"/>
  <c r="N455" i="18"/>
  <c r="O455" i="18" s="1"/>
  <c r="I456" i="18"/>
  <c r="J456" i="18" s="1"/>
  <c r="K456" i="18"/>
  <c r="L456" i="18" s="1"/>
  <c r="M456" i="18"/>
  <c r="N456" i="18"/>
  <c r="O456" i="18" s="1"/>
  <c r="I457" i="18"/>
  <c r="J457" i="18" s="1"/>
  <c r="K457" i="18"/>
  <c r="L457" i="18" s="1"/>
  <c r="M457" i="18"/>
  <c r="N457" i="18"/>
  <c r="O457" i="18" s="1"/>
  <c r="I458" i="18"/>
  <c r="J458" i="18" s="1"/>
  <c r="K458" i="18"/>
  <c r="L458" i="18" s="1"/>
  <c r="M458" i="18"/>
  <c r="N458" i="18"/>
  <c r="O458" i="18" s="1"/>
  <c r="I459" i="18"/>
  <c r="J459" i="18" s="1"/>
  <c r="K459" i="18"/>
  <c r="L459" i="18" s="1"/>
  <c r="M459" i="18"/>
  <c r="N459" i="18"/>
  <c r="O459" i="18" s="1"/>
  <c r="I460" i="18"/>
  <c r="J460" i="18" s="1"/>
  <c r="K460" i="18"/>
  <c r="L460" i="18" s="1"/>
  <c r="M460" i="18"/>
  <c r="N460" i="18"/>
  <c r="O460" i="18" s="1"/>
  <c r="I461" i="18"/>
  <c r="J461" i="18" s="1"/>
  <c r="K461" i="18"/>
  <c r="L461" i="18" s="1"/>
  <c r="M461" i="18"/>
  <c r="N461" i="18"/>
  <c r="O461" i="18" s="1"/>
  <c r="I462" i="18"/>
  <c r="J462" i="18" s="1"/>
  <c r="K462" i="18"/>
  <c r="L462" i="18" s="1"/>
  <c r="M462" i="18"/>
  <c r="N462" i="18"/>
  <c r="O462" i="18" s="1"/>
  <c r="I463" i="18"/>
  <c r="J463" i="18" s="1"/>
  <c r="K463" i="18"/>
  <c r="L463" i="18" s="1"/>
  <c r="M463" i="18"/>
  <c r="N463" i="18"/>
  <c r="O463" i="18" s="1"/>
  <c r="I464" i="18"/>
  <c r="J464" i="18" s="1"/>
  <c r="K464" i="18"/>
  <c r="L464" i="18" s="1"/>
  <c r="M464" i="18"/>
  <c r="N464" i="18"/>
  <c r="O464" i="18" s="1"/>
  <c r="I465" i="18"/>
  <c r="J465" i="18" s="1"/>
  <c r="K465" i="18"/>
  <c r="L465" i="18" s="1"/>
  <c r="M465" i="18"/>
  <c r="N465" i="18"/>
  <c r="O465" i="18" s="1"/>
  <c r="I466" i="18"/>
  <c r="J466" i="18" s="1"/>
  <c r="K466" i="18"/>
  <c r="L466" i="18" s="1"/>
  <c r="M466" i="18"/>
  <c r="N466" i="18"/>
  <c r="O466" i="18" s="1"/>
  <c r="I467" i="18"/>
  <c r="J467" i="18" s="1"/>
  <c r="K467" i="18"/>
  <c r="L467" i="18" s="1"/>
  <c r="M467" i="18"/>
  <c r="N467" i="18"/>
  <c r="O467" i="18" s="1"/>
  <c r="I468" i="18"/>
  <c r="J468" i="18" s="1"/>
  <c r="K468" i="18"/>
  <c r="L468" i="18" s="1"/>
  <c r="M468" i="18"/>
  <c r="N468" i="18"/>
  <c r="O468" i="18" s="1"/>
  <c r="I469" i="18"/>
  <c r="J469" i="18" s="1"/>
  <c r="K469" i="18"/>
  <c r="L469" i="18" s="1"/>
  <c r="M469" i="18"/>
  <c r="N469" i="18"/>
  <c r="O469" i="18" s="1"/>
  <c r="I470" i="18"/>
  <c r="J470" i="18" s="1"/>
  <c r="K470" i="18"/>
  <c r="L470" i="18" s="1"/>
  <c r="M470" i="18"/>
  <c r="N470" i="18"/>
  <c r="O470" i="18" s="1"/>
  <c r="I471" i="18"/>
  <c r="J471" i="18" s="1"/>
  <c r="K471" i="18"/>
  <c r="L471" i="18" s="1"/>
  <c r="M471" i="18"/>
  <c r="N471" i="18"/>
  <c r="O471" i="18" s="1"/>
  <c r="I472" i="18"/>
  <c r="J472" i="18" s="1"/>
  <c r="K472" i="18"/>
  <c r="L472" i="18" s="1"/>
  <c r="M472" i="18"/>
  <c r="N472" i="18"/>
  <c r="O472" i="18" s="1"/>
  <c r="I473" i="18"/>
  <c r="J473" i="18" s="1"/>
  <c r="K473" i="18"/>
  <c r="L473" i="18" s="1"/>
  <c r="M473" i="18"/>
  <c r="N473" i="18"/>
  <c r="O473" i="18" s="1"/>
  <c r="I474" i="18"/>
  <c r="J474" i="18" s="1"/>
  <c r="K474" i="18"/>
  <c r="L474" i="18" s="1"/>
  <c r="M474" i="18"/>
  <c r="N474" i="18"/>
  <c r="O474" i="18" s="1"/>
  <c r="I475" i="18"/>
  <c r="J475" i="18" s="1"/>
  <c r="K475" i="18"/>
  <c r="L475" i="18" s="1"/>
  <c r="M475" i="18"/>
  <c r="N475" i="18"/>
  <c r="O475" i="18" s="1"/>
  <c r="I476" i="18"/>
  <c r="J476" i="18" s="1"/>
  <c r="K476" i="18"/>
  <c r="L476" i="18" s="1"/>
  <c r="M476" i="18"/>
  <c r="N476" i="18"/>
  <c r="O476" i="18" s="1"/>
  <c r="I477" i="18"/>
  <c r="J477" i="18" s="1"/>
  <c r="K477" i="18"/>
  <c r="L477" i="18" s="1"/>
  <c r="M477" i="18"/>
  <c r="N477" i="18"/>
  <c r="O477" i="18" s="1"/>
  <c r="I478" i="18"/>
  <c r="J478" i="18" s="1"/>
  <c r="K478" i="18"/>
  <c r="L478" i="18" s="1"/>
  <c r="M478" i="18"/>
  <c r="N478" i="18"/>
  <c r="O478" i="18" s="1"/>
  <c r="I479" i="18"/>
  <c r="J479" i="18" s="1"/>
  <c r="K479" i="18"/>
  <c r="L479" i="18" s="1"/>
  <c r="M479" i="18"/>
  <c r="N479" i="18"/>
  <c r="O479" i="18" s="1"/>
  <c r="I480" i="18"/>
  <c r="J480" i="18" s="1"/>
  <c r="K480" i="18"/>
  <c r="L480" i="18" s="1"/>
  <c r="M480" i="18"/>
  <c r="N480" i="18"/>
  <c r="O480" i="18" s="1"/>
  <c r="I481" i="18"/>
  <c r="J481" i="18" s="1"/>
  <c r="K481" i="18"/>
  <c r="L481" i="18" s="1"/>
  <c r="M481" i="18"/>
  <c r="N481" i="18"/>
  <c r="O481" i="18" s="1"/>
  <c r="I482" i="18"/>
  <c r="J482" i="18" s="1"/>
  <c r="K482" i="18"/>
  <c r="L482" i="18" s="1"/>
  <c r="M482" i="18"/>
  <c r="N482" i="18"/>
  <c r="O482" i="18" s="1"/>
  <c r="I483" i="18"/>
  <c r="J483" i="18" s="1"/>
  <c r="K483" i="18"/>
  <c r="L483" i="18" s="1"/>
  <c r="M483" i="18"/>
  <c r="N483" i="18"/>
  <c r="O483" i="18" s="1"/>
  <c r="I484" i="18"/>
  <c r="J484" i="18" s="1"/>
  <c r="K484" i="18"/>
  <c r="L484" i="18" s="1"/>
  <c r="M484" i="18"/>
  <c r="N484" i="18"/>
  <c r="O484" i="18" s="1"/>
  <c r="I485" i="18"/>
  <c r="J485" i="18" s="1"/>
  <c r="K485" i="18"/>
  <c r="L485" i="18" s="1"/>
  <c r="M485" i="18"/>
  <c r="N485" i="18"/>
  <c r="O485" i="18" s="1"/>
  <c r="I486" i="18"/>
  <c r="J486" i="18" s="1"/>
  <c r="K486" i="18"/>
  <c r="L486" i="18" s="1"/>
  <c r="M486" i="18"/>
  <c r="N486" i="18"/>
  <c r="O486" i="18" s="1"/>
  <c r="I487" i="18"/>
  <c r="J487" i="18" s="1"/>
  <c r="K487" i="18"/>
  <c r="L487" i="18" s="1"/>
  <c r="M487" i="18"/>
  <c r="N487" i="18"/>
  <c r="O487" i="18" s="1"/>
  <c r="I488" i="18"/>
  <c r="J488" i="18" s="1"/>
  <c r="K488" i="18"/>
  <c r="L488" i="18" s="1"/>
  <c r="M488" i="18"/>
  <c r="N488" i="18"/>
  <c r="O488" i="18" s="1"/>
  <c r="I489" i="18"/>
  <c r="J489" i="18" s="1"/>
  <c r="K489" i="18"/>
  <c r="L489" i="18" s="1"/>
  <c r="M489" i="18"/>
  <c r="N489" i="18"/>
  <c r="O489" i="18" s="1"/>
  <c r="I490" i="18"/>
  <c r="J490" i="18" s="1"/>
  <c r="K490" i="18"/>
  <c r="L490" i="18" s="1"/>
  <c r="M490" i="18"/>
  <c r="N490" i="18"/>
  <c r="O490" i="18" s="1"/>
  <c r="I491" i="18"/>
  <c r="J491" i="18" s="1"/>
  <c r="K491" i="18"/>
  <c r="L491" i="18" s="1"/>
  <c r="M491" i="18"/>
  <c r="N491" i="18"/>
  <c r="O491" i="18" s="1"/>
  <c r="I492" i="18"/>
  <c r="J492" i="18" s="1"/>
  <c r="K492" i="18"/>
  <c r="L492" i="18" s="1"/>
  <c r="M492" i="18"/>
  <c r="N492" i="18"/>
  <c r="O492" i="18" s="1"/>
  <c r="I493" i="18"/>
  <c r="J493" i="18" s="1"/>
  <c r="K493" i="18"/>
  <c r="L493" i="18" s="1"/>
  <c r="M493" i="18"/>
  <c r="N493" i="18"/>
  <c r="O493" i="18" s="1"/>
  <c r="I494" i="18"/>
  <c r="J494" i="18" s="1"/>
  <c r="K494" i="18"/>
  <c r="L494" i="18" s="1"/>
  <c r="M494" i="18"/>
  <c r="N494" i="18"/>
  <c r="O494" i="18" s="1"/>
  <c r="I495" i="18"/>
  <c r="J495" i="18" s="1"/>
  <c r="K495" i="18"/>
  <c r="L495" i="18" s="1"/>
  <c r="M495" i="18"/>
  <c r="N495" i="18"/>
  <c r="O495" i="18" s="1"/>
  <c r="I496" i="18"/>
  <c r="J496" i="18" s="1"/>
  <c r="K496" i="18"/>
  <c r="L496" i="18" s="1"/>
  <c r="M496" i="18"/>
  <c r="N496" i="18"/>
  <c r="O496" i="18" s="1"/>
  <c r="I497" i="18"/>
  <c r="J497" i="18" s="1"/>
  <c r="K497" i="18"/>
  <c r="L497" i="18" s="1"/>
  <c r="M497" i="18"/>
  <c r="N497" i="18"/>
  <c r="O497" i="18" s="1"/>
  <c r="I498" i="18"/>
  <c r="J498" i="18" s="1"/>
  <c r="K498" i="18"/>
  <c r="L498" i="18" s="1"/>
  <c r="M498" i="18"/>
  <c r="N498" i="18"/>
  <c r="O498" i="18" s="1"/>
  <c r="I499" i="18"/>
  <c r="J499" i="18" s="1"/>
  <c r="K499" i="18"/>
  <c r="L499" i="18" s="1"/>
  <c r="M499" i="18"/>
  <c r="N499" i="18"/>
  <c r="O499" i="18" s="1"/>
  <c r="I500" i="18"/>
  <c r="J500" i="18" s="1"/>
  <c r="K500" i="18"/>
  <c r="L500" i="18" s="1"/>
  <c r="M500" i="18"/>
  <c r="N500" i="18"/>
  <c r="O500" i="18" s="1"/>
  <c r="I501" i="18"/>
  <c r="J501" i="18" s="1"/>
  <c r="K501" i="18"/>
  <c r="L501" i="18" s="1"/>
  <c r="M501" i="18"/>
  <c r="N501" i="18"/>
  <c r="O501" i="18" s="1"/>
  <c r="I502" i="18"/>
  <c r="J502" i="18" s="1"/>
  <c r="K502" i="18"/>
  <c r="L502" i="18" s="1"/>
  <c r="M502" i="18"/>
  <c r="N502" i="18"/>
  <c r="O502" i="18" s="1"/>
  <c r="I503" i="18"/>
  <c r="J503" i="18" s="1"/>
  <c r="K503" i="18"/>
  <c r="L503" i="18" s="1"/>
  <c r="M503" i="18"/>
  <c r="N503" i="18"/>
  <c r="O503" i="18" s="1"/>
  <c r="I504" i="18"/>
  <c r="J504" i="18" s="1"/>
  <c r="K504" i="18"/>
  <c r="L504" i="18" s="1"/>
  <c r="M504" i="18"/>
  <c r="N504" i="18"/>
  <c r="O504" i="18" s="1"/>
  <c r="I505" i="18"/>
  <c r="J505" i="18" s="1"/>
  <c r="K505" i="18"/>
  <c r="L505" i="18" s="1"/>
  <c r="M505" i="18"/>
  <c r="N505" i="18"/>
  <c r="O505" i="18" s="1"/>
  <c r="I506" i="18"/>
  <c r="J506" i="18" s="1"/>
  <c r="K506" i="18"/>
  <c r="L506" i="18" s="1"/>
  <c r="M506" i="18"/>
  <c r="N506" i="18"/>
  <c r="O506" i="18" s="1"/>
  <c r="I507" i="18"/>
  <c r="J507" i="18" s="1"/>
  <c r="K507" i="18"/>
  <c r="L507" i="18" s="1"/>
  <c r="M507" i="18"/>
  <c r="N507" i="18"/>
  <c r="O507" i="18" s="1"/>
  <c r="I508" i="18"/>
  <c r="J508" i="18" s="1"/>
  <c r="K508" i="18"/>
  <c r="L508" i="18" s="1"/>
  <c r="M508" i="18"/>
  <c r="N508" i="18"/>
  <c r="O508" i="18" s="1"/>
  <c r="I509" i="18"/>
  <c r="J509" i="18" s="1"/>
  <c r="K509" i="18"/>
  <c r="L509" i="18" s="1"/>
  <c r="M509" i="18"/>
  <c r="N509" i="18"/>
  <c r="O509" i="18" s="1"/>
  <c r="I510" i="18"/>
  <c r="J510" i="18" s="1"/>
  <c r="K510" i="18"/>
  <c r="L510" i="18" s="1"/>
  <c r="M510" i="18"/>
  <c r="N510" i="18"/>
  <c r="O510" i="18" s="1"/>
  <c r="I511" i="18"/>
  <c r="J511" i="18" s="1"/>
  <c r="K511" i="18"/>
  <c r="L511" i="18" s="1"/>
  <c r="M511" i="18"/>
  <c r="N511" i="18"/>
  <c r="O511" i="18" s="1"/>
  <c r="I512" i="18"/>
  <c r="J512" i="18" s="1"/>
  <c r="K512" i="18"/>
  <c r="L512" i="18" s="1"/>
  <c r="M512" i="18"/>
  <c r="N512" i="18"/>
  <c r="O512" i="18" s="1"/>
  <c r="I513" i="18"/>
  <c r="J513" i="18" s="1"/>
  <c r="K513" i="18"/>
  <c r="L513" i="18" s="1"/>
  <c r="M513" i="18"/>
  <c r="N513" i="18"/>
  <c r="O513" i="18" s="1"/>
  <c r="I514" i="18"/>
  <c r="J514" i="18" s="1"/>
  <c r="K514" i="18"/>
  <c r="L514" i="18" s="1"/>
  <c r="M514" i="18"/>
  <c r="N514" i="18"/>
  <c r="O514" i="18" s="1"/>
  <c r="I515" i="18"/>
  <c r="J515" i="18" s="1"/>
  <c r="K515" i="18"/>
  <c r="L515" i="18" s="1"/>
  <c r="M515" i="18"/>
  <c r="N515" i="18"/>
  <c r="O515" i="18" s="1"/>
  <c r="I516" i="18"/>
  <c r="J516" i="18" s="1"/>
  <c r="K516" i="18"/>
  <c r="L516" i="18" s="1"/>
  <c r="M516" i="18"/>
  <c r="N516" i="18"/>
  <c r="O516" i="18" s="1"/>
  <c r="I517" i="18"/>
  <c r="J517" i="18" s="1"/>
  <c r="K517" i="18"/>
  <c r="L517" i="18" s="1"/>
  <c r="M517" i="18"/>
  <c r="N517" i="18"/>
  <c r="O517" i="18" s="1"/>
  <c r="I518" i="18"/>
  <c r="J518" i="18" s="1"/>
  <c r="K518" i="18"/>
  <c r="L518" i="18" s="1"/>
  <c r="M518" i="18"/>
  <c r="N518" i="18"/>
  <c r="O518" i="18" s="1"/>
  <c r="I519" i="18"/>
  <c r="J519" i="18" s="1"/>
  <c r="K519" i="18"/>
  <c r="L519" i="18" s="1"/>
  <c r="M519" i="18"/>
  <c r="N519" i="18"/>
  <c r="O519" i="18" s="1"/>
  <c r="I520" i="18"/>
  <c r="J520" i="18" s="1"/>
  <c r="K520" i="18"/>
  <c r="L520" i="18" s="1"/>
  <c r="M520" i="18"/>
  <c r="N520" i="18"/>
  <c r="O520" i="18" s="1"/>
  <c r="I521" i="18"/>
  <c r="J521" i="18" s="1"/>
  <c r="K521" i="18"/>
  <c r="L521" i="18" s="1"/>
  <c r="M521" i="18"/>
  <c r="N521" i="18"/>
  <c r="O521" i="18" s="1"/>
  <c r="I522" i="18"/>
  <c r="J522" i="18" s="1"/>
  <c r="K522" i="18"/>
  <c r="L522" i="18" s="1"/>
  <c r="M522" i="18"/>
  <c r="N522" i="18"/>
  <c r="O522" i="18" s="1"/>
  <c r="I523" i="18"/>
  <c r="J523" i="18" s="1"/>
  <c r="K523" i="18"/>
  <c r="L523" i="18" s="1"/>
  <c r="M523" i="18"/>
  <c r="N523" i="18"/>
  <c r="O523" i="18" s="1"/>
  <c r="I524" i="18"/>
  <c r="J524" i="18" s="1"/>
  <c r="K524" i="18"/>
  <c r="L524" i="18" s="1"/>
  <c r="M524" i="18"/>
  <c r="N524" i="18"/>
  <c r="O524" i="18" s="1"/>
  <c r="I525" i="18"/>
  <c r="J525" i="18" s="1"/>
  <c r="K525" i="18"/>
  <c r="L525" i="18" s="1"/>
  <c r="M525" i="18"/>
  <c r="N525" i="18"/>
  <c r="O525" i="18" s="1"/>
  <c r="I526" i="18"/>
  <c r="J526" i="18" s="1"/>
  <c r="K526" i="18"/>
  <c r="L526" i="18" s="1"/>
  <c r="M526" i="18"/>
  <c r="N526" i="18"/>
  <c r="O526" i="18" s="1"/>
  <c r="I527" i="18"/>
  <c r="J527" i="18" s="1"/>
  <c r="K527" i="18"/>
  <c r="L527" i="18" s="1"/>
  <c r="M527" i="18"/>
  <c r="N527" i="18"/>
  <c r="O527" i="18" s="1"/>
  <c r="I528" i="18"/>
  <c r="J528" i="18" s="1"/>
  <c r="K528" i="18"/>
  <c r="L528" i="18" s="1"/>
  <c r="M528" i="18"/>
  <c r="N528" i="18"/>
  <c r="O528" i="18" s="1"/>
  <c r="I529" i="18"/>
  <c r="J529" i="18" s="1"/>
  <c r="K529" i="18"/>
  <c r="L529" i="18" s="1"/>
  <c r="M529" i="18"/>
  <c r="N529" i="18"/>
  <c r="O529" i="18" s="1"/>
  <c r="I530" i="18"/>
  <c r="J530" i="18" s="1"/>
  <c r="K530" i="18"/>
  <c r="L530" i="18" s="1"/>
  <c r="M530" i="18"/>
  <c r="N530" i="18"/>
  <c r="O530" i="18" s="1"/>
  <c r="I531" i="18"/>
  <c r="J531" i="18" s="1"/>
  <c r="K531" i="18"/>
  <c r="L531" i="18" s="1"/>
  <c r="M531" i="18"/>
  <c r="N531" i="18"/>
  <c r="O531" i="18" s="1"/>
  <c r="I532" i="18"/>
  <c r="J532" i="18" s="1"/>
  <c r="K532" i="18"/>
  <c r="L532" i="18" s="1"/>
  <c r="M532" i="18"/>
  <c r="N532" i="18"/>
  <c r="O532" i="18" s="1"/>
  <c r="I533" i="18"/>
  <c r="J533" i="18" s="1"/>
  <c r="K533" i="18"/>
  <c r="L533" i="18" s="1"/>
  <c r="M533" i="18"/>
  <c r="N533" i="18"/>
  <c r="O533" i="18" s="1"/>
  <c r="I534" i="18"/>
  <c r="J534" i="18" s="1"/>
  <c r="K534" i="18"/>
  <c r="L534" i="18" s="1"/>
  <c r="M534" i="18"/>
  <c r="N534" i="18"/>
  <c r="O534" i="18" s="1"/>
  <c r="I535" i="18"/>
  <c r="J535" i="18" s="1"/>
  <c r="K535" i="18"/>
  <c r="L535" i="18" s="1"/>
  <c r="M535" i="18"/>
  <c r="N535" i="18"/>
  <c r="O535" i="18" s="1"/>
  <c r="I536" i="18"/>
  <c r="J536" i="18" s="1"/>
  <c r="K536" i="18"/>
  <c r="L536" i="18" s="1"/>
  <c r="M536" i="18"/>
  <c r="N536" i="18"/>
  <c r="O536" i="18" s="1"/>
  <c r="I537" i="18"/>
  <c r="J537" i="18" s="1"/>
  <c r="K537" i="18"/>
  <c r="L537" i="18" s="1"/>
  <c r="M537" i="18"/>
  <c r="N537" i="18"/>
  <c r="O537" i="18" s="1"/>
  <c r="I538" i="18"/>
  <c r="J538" i="18" s="1"/>
  <c r="K538" i="18"/>
  <c r="L538" i="18" s="1"/>
  <c r="M538" i="18"/>
  <c r="N538" i="18"/>
  <c r="O538" i="18" s="1"/>
  <c r="I539" i="18"/>
  <c r="J539" i="18" s="1"/>
  <c r="K539" i="18"/>
  <c r="L539" i="18" s="1"/>
  <c r="M539" i="18"/>
  <c r="N539" i="18"/>
  <c r="O539" i="18" s="1"/>
  <c r="I540" i="18"/>
  <c r="J540" i="18" s="1"/>
  <c r="K540" i="18"/>
  <c r="L540" i="18" s="1"/>
  <c r="M540" i="18"/>
  <c r="N540" i="18"/>
  <c r="O540" i="18" s="1"/>
  <c r="I541" i="18"/>
  <c r="J541" i="18" s="1"/>
  <c r="K541" i="18"/>
  <c r="L541" i="18" s="1"/>
  <c r="M541" i="18"/>
  <c r="N541" i="18"/>
  <c r="O541" i="18" s="1"/>
  <c r="I542" i="18"/>
  <c r="J542" i="18" s="1"/>
  <c r="K542" i="18"/>
  <c r="L542" i="18" s="1"/>
  <c r="M542" i="18"/>
  <c r="N542" i="18"/>
  <c r="O542" i="18" s="1"/>
  <c r="I543" i="18"/>
  <c r="J543" i="18" s="1"/>
  <c r="K543" i="18"/>
  <c r="L543" i="18" s="1"/>
  <c r="M543" i="18"/>
  <c r="N543" i="18"/>
  <c r="O543" i="18" s="1"/>
  <c r="I544" i="18"/>
  <c r="J544" i="18" s="1"/>
  <c r="K544" i="18"/>
  <c r="L544" i="18" s="1"/>
  <c r="M544" i="18"/>
  <c r="N544" i="18"/>
  <c r="O544" i="18" s="1"/>
  <c r="I545" i="18"/>
  <c r="J545" i="18" s="1"/>
  <c r="K545" i="18"/>
  <c r="L545" i="18" s="1"/>
  <c r="M545" i="18"/>
  <c r="N545" i="18"/>
  <c r="O545" i="18" s="1"/>
  <c r="I546" i="18"/>
  <c r="J546" i="18" s="1"/>
  <c r="K546" i="18"/>
  <c r="L546" i="18" s="1"/>
  <c r="M546" i="18"/>
  <c r="N546" i="18"/>
  <c r="O546" i="18" s="1"/>
  <c r="I547" i="18"/>
  <c r="J547" i="18" s="1"/>
  <c r="K547" i="18"/>
  <c r="L547" i="18" s="1"/>
  <c r="M547" i="18"/>
  <c r="N547" i="18"/>
  <c r="O547" i="18" s="1"/>
  <c r="I548" i="18"/>
  <c r="J548" i="18" s="1"/>
  <c r="K548" i="18"/>
  <c r="L548" i="18" s="1"/>
  <c r="M548" i="18"/>
  <c r="N548" i="18"/>
  <c r="O548" i="18" s="1"/>
  <c r="I549" i="18"/>
  <c r="J549" i="18" s="1"/>
  <c r="K549" i="18"/>
  <c r="L549" i="18" s="1"/>
  <c r="M549" i="18"/>
  <c r="N549" i="18"/>
  <c r="O549" i="18" s="1"/>
  <c r="I550" i="18"/>
  <c r="J550" i="18" s="1"/>
  <c r="K550" i="18"/>
  <c r="L550" i="18" s="1"/>
  <c r="M550" i="18"/>
  <c r="N550" i="18"/>
  <c r="O550" i="18" s="1"/>
  <c r="I551" i="18"/>
  <c r="J551" i="18" s="1"/>
  <c r="K551" i="18"/>
  <c r="L551" i="18" s="1"/>
  <c r="M551" i="18"/>
  <c r="N551" i="18"/>
  <c r="O551" i="18" s="1"/>
  <c r="I552" i="18"/>
  <c r="J552" i="18" s="1"/>
  <c r="K552" i="18"/>
  <c r="L552" i="18" s="1"/>
  <c r="M552" i="18"/>
  <c r="N552" i="18"/>
  <c r="O552" i="18" s="1"/>
  <c r="I553" i="18"/>
  <c r="J553" i="18" s="1"/>
  <c r="K553" i="18"/>
  <c r="L553" i="18" s="1"/>
  <c r="M553" i="18"/>
  <c r="N553" i="18"/>
  <c r="O553" i="18" s="1"/>
  <c r="I554" i="18"/>
  <c r="J554" i="18" s="1"/>
  <c r="K554" i="18"/>
  <c r="L554" i="18" s="1"/>
  <c r="M554" i="18"/>
  <c r="N554" i="18"/>
  <c r="O554" i="18" s="1"/>
  <c r="I555" i="18"/>
  <c r="J555" i="18" s="1"/>
  <c r="K555" i="18"/>
  <c r="L555" i="18" s="1"/>
  <c r="M555" i="18"/>
  <c r="N555" i="18"/>
  <c r="O555" i="18" s="1"/>
  <c r="I556" i="18"/>
  <c r="J556" i="18" s="1"/>
  <c r="K556" i="18"/>
  <c r="L556" i="18" s="1"/>
  <c r="M556" i="18"/>
  <c r="N556" i="18"/>
  <c r="O556" i="18" s="1"/>
  <c r="I557" i="18"/>
  <c r="J557" i="18" s="1"/>
  <c r="K557" i="18"/>
  <c r="L557" i="18" s="1"/>
  <c r="M557" i="18"/>
  <c r="N557" i="18"/>
  <c r="O557" i="18" s="1"/>
  <c r="I558" i="18"/>
  <c r="J558" i="18" s="1"/>
  <c r="K558" i="18"/>
  <c r="L558" i="18" s="1"/>
  <c r="M558" i="18"/>
  <c r="N558" i="18"/>
  <c r="O558" i="18" s="1"/>
  <c r="I559" i="18"/>
  <c r="J559" i="18" s="1"/>
  <c r="K559" i="18"/>
  <c r="L559" i="18" s="1"/>
  <c r="M559" i="18"/>
  <c r="N559" i="18"/>
  <c r="O559" i="18" s="1"/>
  <c r="I560" i="18"/>
  <c r="J560" i="18" s="1"/>
  <c r="K560" i="18"/>
  <c r="L560" i="18" s="1"/>
  <c r="M560" i="18"/>
  <c r="N560" i="18"/>
  <c r="O560" i="18" s="1"/>
  <c r="I561" i="18"/>
  <c r="J561" i="18" s="1"/>
  <c r="K561" i="18"/>
  <c r="L561" i="18" s="1"/>
  <c r="M561" i="18"/>
  <c r="N561" i="18"/>
  <c r="O561" i="18" s="1"/>
  <c r="I562" i="18"/>
  <c r="J562" i="18" s="1"/>
  <c r="K562" i="18"/>
  <c r="L562" i="18" s="1"/>
  <c r="M562" i="18"/>
  <c r="N562" i="18"/>
  <c r="O562" i="18" s="1"/>
  <c r="I563" i="18"/>
  <c r="J563" i="18" s="1"/>
  <c r="K563" i="18"/>
  <c r="L563" i="18" s="1"/>
  <c r="M563" i="18"/>
  <c r="N563" i="18"/>
  <c r="O563" i="18" s="1"/>
  <c r="I564" i="18"/>
  <c r="J564" i="18" s="1"/>
  <c r="K564" i="18"/>
  <c r="L564" i="18" s="1"/>
  <c r="M564" i="18"/>
  <c r="N564" i="18"/>
  <c r="O564" i="18" s="1"/>
  <c r="I565" i="18"/>
  <c r="J565" i="18" s="1"/>
  <c r="K565" i="18"/>
  <c r="L565" i="18" s="1"/>
  <c r="M565" i="18"/>
  <c r="N565" i="18"/>
  <c r="O565" i="18" s="1"/>
  <c r="I566" i="18"/>
  <c r="J566" i="18" s="1"/>
  <c r="K566" i="18"/>
  <c r="L566" i="18" s="1"/>
  <c r="M566" i="18"/>
  <c r="N566" i="18"/>
  <c r="O566" i="18" s="1"/>
  <c r="I567" i="18"/>
  <c r="J567" i="18" s="1"/>
  <c r="K567" i="18"/>
  <c r="L567" i="18" s="1"/>
  <c r="M567" i="18"/>
  <c r="N567" i="18"/>
  <c r="O567" i="18" s="1"/>
  <c r="I568" i="18"/>
  <c r="J568" i="18" s="1"/>
  <c r="K568" i="18"/>
  <c r="L568" i="18" s="1"/>
  <c r="M568" i="18"/>
  <c r="N568" i="18"/>
  <c r="O568" i="18" s="1"/>
  <c r="I569" i="18"/>
  <c r="J569" i="18" s="1"/>
  <c r="K569" i="18"/>
  <c r="L569" i="18" s="1"/>
  <c r="M569" i="18"/>
  <c r="N569" i="18"/>
  <c r="O569" i="18" s="1"/>
  <c r="I570" i="18"/>
  <c r="J570" i="18" s="1"/>
  <c r="K570" i="18"/>
  <c r="L570" i="18" s="1"/>
  <c r="M570" i="18"/>
  <c r="N570" i="18"/>
  <c r="O570" i="18" s="1"/>
  <c r="I571" i="18"/>
  <c r="J571" i="18" s="1"/>
  <c r="K571" i="18"/>
  <c r="L571" i="18" s="1"/>
  <c r="M571" i="18"/>
  <c r="N571" i="18"/>
  <c r="O571" i="18" s="1"/>
  <c r="I572" i="18"/>
  <c r="J572" i="18" s="1"/>
  <c r="K572" i="18"/>
  <c r="L572" i="18" s="1"/>
  <c r="M572" i="18"/>
  <c r="N572" i="18"/>
  <c r="O572" i="18" s="1"/>
  <c r="I573" i="18"/>
  <c r="J573" i="18" s="1"/>
  <c r="K573" i="18"/>
  <c r="L573" i="18" s="1"/>
  <c r="M573" i="18"/>
  <c r="N573" i="18"/>
  <c r="O573" i="18" s="1"/>
  <c r="I574" i="18"/>
  <c r="J574" i="18" s="1"/>
  <c r="K574" i="18"/>
  <c r="L574" i="18" s="1"/>
  <c r="M574" i="18"/>
  <c r="N574" i="18"/>
  <c r="O574" i="18" s="1"/>
  <c r="I575" i="18"/>
  <c r="J575" i="18" s="1"/>
  <c r="K575" i="18"/>
  <c r="L575" i="18" s="1"/>
  <c r="M575" i="18"/>
  <c r="N575" i="18"/>
  <c r="O575" i="18" s="1"/>
  <c r="I576" i="18"/>
  <c r="J576" i="18" s="1"/>
  <c r="K576" i="18"/>
  <c r="L576" i="18" s="1"/>
  <c r="M576" i="18"/>
  <c r="N576" i="18"/>
  <c r="O576" i="18" s="1"/>
  <c r="I577" i="18"/>
  <c r="J577" i="18" s="1"/>
  <c r="K577" i="18"/>
  <c r="L577" i="18" s="1"/>
  <c r="M577" i="18"/>
  <c r="N577" i="18"/>
  <c r="O577" i="18" s="1"/>
  <c r="I578" i="18"/>
  <c r="J578" i="18" s="1"/>
  <c r="K578" i="18"/>
  <c r="L578" i="18" s="1"/>
  <c r="M578" i="18"/>
  <c r="N578" i="18"/>
  <c r="O578" i="18" s="1"/>
  <c r="I579" i="18"/>
  <c r="J579" i="18" s="1"/>
  <c r="K579" i="18"/>
  <c r="L579" i="18" s="1"/>
  <c r="M579" i="18"/>
  <c r="N579" i="18"/>
  <c r="O579" i="18" s="1"/>
  <c r="I580" i="18"/>
  <c r="J580" i="18" s="1"/>
  <c r="K580" i="18"/>
  <c r="L580" i="18" s="1"/>
  <c r="M580" i="18"/>
  <c r="N580" i="18"/>
  <c r="O580" i="18" s="1"/>
  <c r="I581" i="18"/>
  <c r="J581" i="18" s="1"/>
  <c r="K581" i="18"/>
  <c r="L581" i="18" s="1"/>
  <c r="M581" i="18"/>
  <c r="N581" i="18"/>
  <c r="O581" i="18" s="1"/>
  <c r="I582" i="18"/>
  <c r="J582" i="18" s="1"/>
  <c r="K582" i="18"/>
  <c r="L582" i="18" s="1"/>
  <c r="M582" i="18"/>
  <c r="N582" i="18"/>
  <c r="O582" i="18" s="1"/>
  <c r="I583" i="18"/>
  <c r="J583" i="18" s="1"/>
  <c r="K583" i="18"/>
  <c r="L583" i="18" s="1"/>
  <c r="M583" i="18"/>
  <c r="N583" i="18"/>
  <c r="O583" i="18" s="1"/>
  <c r="I584" i="18"/>
  <c r="J584" i="18" s="1"/>
  <c r="K584" i="18"/>
  <c r="L584" i="18" s="1"/>
  <c r="M584" i="18"/>
  <c r="N584" i="18"/>
  <c r="O584" i="18" s="1"/>
  <c r="I585" i="18"/>
  <c r="J585" i="18" s="1"/>
  <c r="K585" i="18"/>
  <c r="L585" i="18" s="1"/>
  <c r="M585" i="18"/>
  <c r="N585" i="18"/>
  <c r="O585" i="18" s="1"/>
  <c r="I586" i="18"/>
  <c r="J586" i="18" s="1"/>
  <c r="K586" i="18"/>
  <c r="L586" i="18" s="1"/>
  <c r="M586" i="18"/>
  <c r="N586" i="18"/>
  <c r="O586" i="18" s="1"/>
  <c r="I587" i="18"/>
  <c r="J587" i="18" s="1"/>
  <c r="K587" i="18"/>
  <c r="L587" i="18" s="1"/>
  <c r="M587" i="18"/>
  <c r="N587" i="18"/>
  <c r="O587" i="18" s="1"/>
  <c r="I588" i="18"/>
  <c r="J588" i="18" s="1"/>
  <c r="K588" i="18"/>
  <c r="L588" i="18" s="1"/>
  <c r="M588" i="18"/>
  <c r="N588" i="18"/>
  <c r="O588" i="18" s="1"/>
  <c r="I589" i="18"/>
  <c r="J589" i="18" s="1"/>
  <c r="K589" i="18"/>
  <c r="L589" i="18" s="1"/>
  <c r="M589" i="18"/>
  <c r="N589" i="18"/>
  <c r="O589" i="18" s="1"/>
  <c r="I590" i="18"/>
  <c r="J590" i="18" s="1"/>
  <c r="K590" i="18"/>
  <c r="L590" i="18" s="1"/>
  <c r="M590" i="18"/>
  <c r="N590" i="18"/>
  <c r="O590" i="18" s="1"/>
  <c r="I591" i="18"/>
  <c r="J591" i="18" s="1"/>
  <c r="K591" i="18"/>
  <c r="L591" i="18" s="1"/>
  <c r="M591" i="18"/>
  <c r="N591" i="18"/>
  <c r="O591" i="18" s="1"/>
  <c r="I592" i="18"/>
  <c r="J592" i="18" s="1"/>
  <c r="K592" i="18"/>
  <c r="L592" i="18" s="1"/>
  <c r="M592" i="18"/>
  <c r="N592" i="18"/>
  <c r="O592" i="18" s="1"/>
  <c r="I593" i="18"/>
  <c r="J593" i="18" s="1"/>
  <c r="K593" i="18"/>
  <c r="L593" i="18" s="1"/>
  <c r="M593" i="18"/>
  <c r="N593" i="18"/>
  <c r="O593" i="18" s="1"/>
  <c r="I594" i="18"/>
  <c r="J594" i="18" s="1"/>
  <c r="K594" i="18"/>
  <c r="L594" i="18" s="1"/>
  <c r="M594" i="18"/>
  <c r="N594" i="18"/>
  <c r="O594" i="18" s="1"/>
  <c r="I595" i="18"/>
  <c r="J595" i="18" s="1"/>
  <c r="K595" i="18"/>
  <c r="L595" i="18" s="1"/>
  <c r="M595" i="18"/>
  <c r="N595" i="18"/>
  <c r="O595" i="18" s="1"/>
  <c r="I596" i="18"/>
  <c r="J596" i="18" s="1"/>
  <c r="K596" i="18"/>
  <c r="L596" i="18" s="1"/>
  <c r="M596" i="18"/>
  <c r="N596" i="18"/>
  <c r="O596" i="18" s="1"/>
  <c r="I597" i="18"/>
  <c r="J597" i="18" s="1"/>
  <c r="K597" i="18"/>
  <c r="L597" i="18" s="1"/>
  <c r="M597" i="18"/>
  <c r="N597" i="18"/>
  <c r="O597" i="18" s="1"/>
  <c r="I598" i="18"/>
  <c r="J598" i="18" s="1"/>
  <c r="K598" i="18"/>
  <c r="L598" i="18" s="1"/>
  <c r="M598" i="18"/>
  <c r="N598" i="18"/>
  <c r="O598" i="18" s="1"/>
  <c r="I599" i="18"/>
  <c r="J599" i="18" s="1"/>
  <c r="K599" i="18"/>
  <c r="L599" i="18" s="1"/>
  <c r="M599" i="18"/>
  <c r="N599" i="18"/>
  <c r="O599" i="18" s="1"/>
  <c r="I600" i="18"/>
  <c r="J600" i="18" s="1"/>
  <c r="K600" i="18"/>
  <c r="L600" i="18" s="1"/>
  <c r="M600" i="18"/>
  <c r="N600" i="18"/>
  <c r="O600" i="18" s="1"/>
  <c r="I601" i="18"/>
  <c r="J601" i="18" s="1"/>
  <c r="K601" i="18"/>
  <c r="L601" i="18" s="1"/>
  <c r="M601" i="18"/>
  <c r="N601" i="18"/>
  <c r="O601" i="18" s="1"/>
  <c r="I602" i="18"/>
  <c r="J602" i="18" s="1"/>
  <c r="K602" i="18"/>
  <c r="L602" i="18" s="1"/>
  <c r="M602" i="18"/>
  <c r="N602" i="18"/>
  <c r="O602" i="18" s="1"/>
  <c r="I603" i="18"/>
  <c r="J603" i="18" s="1"/>
  <c r="K603" i="18"/>
  <c r="L603" i="18" s="1"/>
  <c r="M603" i="18"/>
  <c r="N603" i="18"/>
  <c r="O603" i="18" s="1"/>
  <c r="I604" i="18"/>
  <c r="J604" i="18" s="1"/>
  <c r="K604" i="18"/>
  <c r="L604" i="18" s="1"/>
  <c r="M604" i="18"/>
  <c r="N604" i="18"/>
  <c r="O604" i="18" s="1"/>
  <c r="I605" i="18"/>
  <c r="J605" i="18" s="1"/>
  <c r="K605" i="18"/>
  <c r="L605" i="18" s="1"/>
  <c r="M605" i="18"/>
  <c r="N605" i="18"/>
  <c r="O605" i="18" s="1"/>
  <c r="I606" i="18"/>
  <c r="J606" i="18" s="1"/>
  <c r="K606" i="18"/>
  <c r="L606" i="18" s="1"/>
  <c r="M606" i="18"/>
  <c r="N606" i="18"/>
  <c r="O606" i="18" s="1"/>
  <c r="I607" i="18"/>
  <c r="J607" i="18" s="1"/>
  <c r="K607" i="18"/>
  <c r="L607" i="18" s="1"/>
  <c r="M607" i="18"/>
  <c r="N607" i="18"/>
  <c r="O607" i="18" s="1"/>
  <c r="I608" i="18"/>
  <c r="J608" i="18" s="1"/>
  <c r="K608" i="18"/>
  <c r="L608" i="18" s="1"/>
  <c r="M608" i="18"/>
  <c r="N608" i="18"/>
  <c r="O608" i="18" s="1"/>
  <c r="I609" i="18"/>
  <c r="J609" i="18" s="1"/>
  <c r="K609" i="18"/>
  <c r="L609" i="18" s="1"/>
  <c r="M609" i="18"/>
  <c r="N609" i="18"/>
  <c r="O609" i="18" s="1"/>
  <c r="I610" i="18"/>
  <c r="J610" i="18" s="1"/>
  <c r="K610" i="18"/>
  <c r="L610" i="18" s="1"/>
  <c r="M610" i="18"/>
  <c r="N610" i="18"/>
  <c r="O610" i="18" s="1"/>
  <c r="I611" i="18"/>
  <c r="J611" i="18" s="1"/>
  <c r="K611" i="18"/>
  <c r="L611" i="18" s="1"/>
  <c r="M611" i="18"/>
  <c r="N611" i="18"/>
  <c r="O611" i="18" s="1"/>
  <c r="I612" i="18"/>
  <c r="J612" i="18" s="1"/>
  <c r="K612" i="18"/>
  <c r="L612" i="18" s="1"/>
  <c r="M612" i="18"/>
  <c r="N612" i="18"/>
  <c r="O612" i="18" s="1"/>
  <c r="I613" i="18"/>
  <c r="J613" i="18" s="1"/>
  <c r="K613" i="18"/>
  <c r="L613" i="18" s="1"/>
  <c r="M613" i="18"/>
  <c r="N613" i="18"/>
  <c r="O613" i="18" s="1"/>
  <c r="I614" i="18"/>
  <c r="J614" i="18" s="1"/>
  <c r="K614" i="18"/>
  <c r="L614" i="18" s="1"/>
  <c r="M614" i="18"/>
  <c r="N614" i="18"/>
  <c r="O614" i="18" s="1"/>
  <c r="I615" i="18"/>
  <c r="J615" i="18" s="1"/>
  <c r="K615" i="18"/>
  <c r="L615" i="18" s="1"/>
  <c r="M615" i="18"/>
  <c r="N615" i="18"/>
  <c r="O615" i="18" s="1"/>
  <c r="I616" i="18"/>
  <c r="J616" i="18" s="1"/>
  <c r="K616" i="18"/>
  <c r="L616" i="18" s="1"/>
  <c r="M616" i="18"/>
  <c r="N616" i="18"/>
  <c r="O616" i="18" s="1"/>
  <c r="I617" i="18"/>
  <c r="J617" i="18" s="1"/>
  <c r="K617" i="18"/>
  <c r="L617" i="18" s="1"/>
  <c r="M617" i="18"/>
  <c r="N617" i="18"/>
  <c r="O617" i="18" s="1"/>
  <c r="I618" i="18"/>
  <c r="J618" i="18" s="1"/>
  <c r="K618" i="18"/>
  <c r="L618" i="18" s="1"/>
  <c r="M618" i="18"/>
  <c r="N618" i="18"/>
  <c r="O618" i="18" s="1"/>
  <c r="I619" i="18"/>
  <c r="J619" i="18" s="1"/>
  <c r="K619" i="18"/>
  <c r="L619" i="18" s="1"/>
  <c r="M619" i="18"/>
  <c r="N619" i="18"/>
  <c r="O619" i="18" s="1"/>
  <c r="I620" i="18"/>
  <c r="J620" i="18" s="1"/>
  <c r="K620" i="18"/>
  <c r="L620" i="18" s="1"/>
  <c r="M620" i="18"/>
  <c r="N620" i="18"/>
  <c r="O620" i="18" s="1"/>
  <c r="I621" i="18"/>
  <c r="J621" i="18" s="1"/>
  <c r="K621" i="18"/>
  <c r="L621" i="18" s="1"/>
  <c r="M621" i="18"/>
  <c r="N621" i="18"/>
  <c r="O621" i="18" s="1"/>
  <c r="I622" i="18"/>
  <c r="J622" i="18" s="1"/>
  <c r="K622" i="18"/>
  <c r="L622" i="18" s="1"/>
  <c r="M622" i="18"/>
  <c r="N622" i="18"/>
  <c r="O622" i="18" s="1"/>
  <c r="I623" i="18"/>
  <c r="J623" i="18" s="1"/>
  <c r="K623" i="18"/>
  <c r="L623" i="18" s="1"/>
  <c r="M623" i="18"/>
  <c r="N623" i="18"/>
  <c r="O623" i="18" s="1"/>
  <c r="I624" i="18"/>
  <c r="J624" i="18" s="1"/>
  <c r="K624" i="18"/>
  <c r="L624" i="18" s="1"/>
  <c r="M624" i="18"/>
  <c r="N624" i="18"/>
  <c r="O624" i="18" s="1"/>
  <c r="I625" i="18"/>
  <c r="J625" i="18" s="1"/>
  <c r="K625" i="18"/>
  <c r="L625" i="18" s="1"/>
  <c r="M625" i="18"/>
  <c r="N625" i="18"/>
  <c r="O625" i="18" s="1"/>
  <c r="I626" i="18"/>
  <c r="J626" i="18" s="1"/>
  <c r="K626" i="18"/>
  <c r="L626" i="18" s="1"/>
  <c r="M626" i="18"/>
  <c r="N626" i="18"/>
  <c r="O626" i="18" s="1"/>
  <c r="I627" i="18"/>
  <c r="J627" i="18" s="1"/>
  <c r="K627" i="18"/>
  <c r="L627" i="18" s="1"/>
  <c r="M627" i="18"/>
  <c r="N627" i="18"/>
  <c r="O627" i="18" s="1"/>
  <c r="I628" i="18"/>
  <c r="J628" i="18" s="1"/>
  <c r="K628" i="18"/>
  <c r="L628" i="18" s="1"/>
  <c r="M628" i="18"/>
  <c r="N628" i="18"/>
  <c r="O628" i="18" s="1"/>
  <c r="I629" i="18"/>
  <c r="J629" i="18" s="1"/>
  <c r="K629" i="18"/>
  <c r="L629" i="18" s="1"/>
  <c r="M629" i="18"/>
  <c r="N629" i="18"/>
  <c r="O629" i="18" s="1"/>
  <c r="I630" i="18"/>
  <c r="J630" i="18" s="1"/>
  <c r="K630" i="18"/>
  <c r="L630" i="18" s="1"/>
  <c r="M630" i="18"/>
  <c r="N630" i="18"/>
  <c r="O630" i="18" s="1"/>
  <c r="I631" i="18"/>
  <c r="J631" i="18" s="1"/>
  <c r="K631" i="18"/>
  <c r="L631" i="18" s="1"/>
  <c r="M631" i="18"/>
  <c r="N631" i="18"/>
  <c r="O631" i="18" s="1"/>
  <c r="I632" i="18"/>
  <c r="J632" i="18" s="1"/>
  <c r="K632" i="18"/>
  <c r="L632" i="18" s="1"/>
  <c r="M632" i="18"/>
  <c r="N632" i="18"/>
  <c r="O632" i="18" s="1"/>
  <c r="I633" i="18"/>
  <c r="J633" i="18" s="1"/>
  <c r="K633" i="18"/>
  <c r="L633" i="18" s="1"/>
  <c r="M633" i="18"/>
  <c r="N633" i="18"/>
  <c r="O633" i="18" s="1"/>
  <c r="I634" i="18"/>
  <c r="J634" i="18" s="1"/>
  <c r="K634" i="18"/>
  <c r="L634" i="18" s="1"/>
  <c r="M634" i="18"/>
  <c r="N634" i="18"/>
  <c r="O634" i="18" s="1"/>
  <c r="I635" i="18"/>
  <c r="J635" i="18" s="1"/>
  <c r="K635" i="18"/>
  <c r="L635" i="18" s="1"/>
  <c r="M635" i="18"/>
  <c r="N635" i="18"/>
  <c r="O635" i="18" s="1"/>
  <c r="I636" i="18"/>
  <c r="J636" i="18" s="1"/>
  <c r="K636" i="18"/>
  <c r="L636" i="18" s="1"/>
  <c r="M636" i="18"/>
  <c r="N636" i="18"/>
  <c r="O636" i="18" s="1"/>
  <c r="I637" i="18"/>
  <c r="J637" i="18" s="1"/>
  <c r="K637" i="18"/>
  <c r="L637" i="18" s="1"/>
  <c r="M637" i="18"/>
  <c r="N637" i="18"/>
  <c r="O637" i="18" s="1"/>
  <c r="I638" i="18"/>
  <c r="J638" i="18" s="1"/>
  <c r="K638" i="18"/>
  <c r="L638" i="18" s="1"/>
  <c r="M638" i="18"/>
  <c r="N638" i="18"/>
  <c r="O638" i="18" s="1"/>
  <c r="I639" i="18"/>
  <c r="J639" i="18" s="1"/>
  <c r="K639" i="18"/>
  <c r="L639" i="18" s="1"/>
  <c r="M639" i="18"/>
  <c r="N639" i="18"/>
  <c r="O639" i="18" s="1"/>
  <c r="I640" i="18"/>
  <c r="J640" i="18" s="1"/>
  <c r="K640" i="18"/>
  <c r="L640" i="18" s="1"/>
  <c r="M640" i="18"/>
  <c r="N640" i="18"/>
  <c r="O640" i="18" s="1"/>
  <c r="I641" i="18"/>
  <c r="J641" i="18" s="1"/>
  <c r="K641" i="18"/>
  <c r="L641" i="18" s="1"/>
  <c r="M641" i="18"/>
  <c r="N641" i="18"/>
  <c r="O641" i="18" s="1"/>
  <c r="I642" i="18"/>
  <c r="J642" i="18" s="1"/>
  <c r="K642" i="18"/>
  <c r="L642" i="18" s="1"/>
  <c r="M642" i="18"/>
  <c r="N642" i="18"/>
  <c r="O642" i="18" s="1"/>
  <c r="I643" i="18"/>
  <c r="J643" i="18" s="1"/>
  <c r="K643" i="18"/>
  <c r="L643" i="18" s="1"/>
  <c r="M643" i="18"/>
  <c r="N643" i="18"/>
  <c r="O643" i="18" s="1"/>
  <c r="I644" i="18"/>
  <c r="J644" i="18" s="1"/>
  <c r="K644" i="18"/>
  <c r="L644" i="18" s="1"/>
  <c r="M644" i="18"/>
  <c r="N644" i="18"/>
  <c r="O644" i="18" s="1"/>
  <c r="I645" i="18"/>
  <c r="J645" i="18" s="1"/>
  <c r="K645" i="18"/>
  <c r="L645" i="18" s="1"/>
  <c r="M645" i="18"/>
  <c r="N645" i="18"/>
  <c r="O645" i="18" s="1"/>
  <c r="I646" i="18"/>
  <c r="J646" i="18" s="1"/>
  <c r="K646" i="18"/>
  <c r="L646" i="18" s="1"/>
  <c r="M646" i="18"/>
  <c r="N646" i="18"/>
  <c r="O646" i="18" s="1"/>
  <c r="I647" i="18"/>
  <c r="J647" i="18" s="1"/>
  <c r="K647" i="18"/>
  <c r="L647" i="18" s="1"/>
  <c r="M647" i="18"/>
  <c r="N647" i="18"/>
  <c r="O647" i="18" s="1"/>
  <c r="I648" i="18"/>
  <c r="J648" i="18" s="1"/>
  <c r="K648" i="18"/>
  <c r="L648" i="18" s="1"/>
  <c r="M648" i="18"/>
  <c r="N648" i="18"/>
  <c r="O648" i="18" s="1"/>
  <c r="I649" i="18"/>
  <c r="J649" i="18" s="1"/>
  <c r="K649" i="18"/>
  <c r="L649" i="18" s="1"/>
  <c r="M649" i="18"/>
  <c r="N649" i="18"/>
  <c r="O649" i="18" s="1"/>
  <c r="I650" i="18"/>
  <c r="J650" i="18" s="1"/>
  <c r="K650" i="18"/>
  <c r="L650" i="18" s="1"/>
  <c r="M650" i="18"/>
  <c r="N650" i="18"/>
  <c r="O650" i="18" s="1"/>
  <c r="I651" i="18"/>
  <c r="J651" i="18" s="1"/>
  <c r="K651" i="18"/>
  <c r="L651" i="18" s="1"/>
  <c r="M651" i="18"/>
  <c r="N651" i="18"/>
  <c r="O651" i="18" s="1"/>
  <c r="I652" i="18"/>
  <c r="J652" i="18" s="1"/>
  <c r="K652" i="18"/>
  <c r="L652" i="18" s="1"/>
  <c r="M652" i="18"/>
  <c r="N652" i="18"/>
  <c r="O652" i="18" s="1"/>
  <c r="I653" i="18"/>
  <c r="J653" i="18" s="1"/>
  <c r="K653" i="18"/>
  <c r="L653" i="18" s="1"/>
  <c r="M653" i="18"/>
  <c r="N653" i="18"/>
  <c r="O653" i="18" s="1"/>
  <c r="I654" i="18"/>
  <c r="J654" i="18" s="1"/>
  <c r="K654" i="18"/>
  <c r="L654" i="18" s="1"/>
  <c r="M654" i="18"/>
  <c r="N654" i="18"/>
  <c r="O654" i="18" s="1"/>
  <c r="I655" i="18"/>
  <c r="J655" i="18" s="1"/>
  <c r="K655" i="18"/>
  <c r="L655" i="18" s="1"/>
  <c r="M655" i="18"/>
  <c r="N655" i="18"/>
  <c r="O655" i="18" s="1"/>
  <c r="I656" i="18"/>
  <c r="J656" i="18" s="1"/>
  <c r="K656" i="18"/>
  <c r="L656" i="18" s="1"/>
  <c r="M656" i="18"/>
  <c r="N656" i="18"/>
  <c r="O656" i="18" s="1"/>
  <c r="I657" i="18"/>
  <c r="J657" i="18" s="1"/>
  <c r="K657" i="18"/>
  <c r="L657" i="18" s="1"/>
  <c r="M657" i="18"/>
  <c r="N657" i="18"/>
  <c r="O657" i="18" s="1"/>
  <c r="I658" i="18"/>
  <c r="J658" i="18" s="1"/>
  <c r="K658" i="18"/>
  <c r="L658" i="18" s="1"/>
  <c r="M658" i="18"/>
  <c r="N658" i="18"/>
  <c r="O658" i="18" s="1"/>
  <c r="I659" i="18"/>
  <c r="J659" i="18" s="1"/>
  <c r="K659" i="18"/>
  <c r="L659" i="18" s="1"/>
  <c r="M659" i="18"/>
  <c r="N659" i="18"/>
  <c r="O659" i="18" s="1"/>
  <c r="I660" i="18"/>
  <c r="J660" i="18" s="1"/>
  <c r="K660" i="18"/>
  <c r="L660" i="18" s="1"/>
  <c r="M660" i="18"/>
  <c r="N660" i="18"/>
  <c r="O660" i="18" s="1"/>
  <c r="I661" i="18"/>
  <c r="J661" i="18" s="1"/>
  <c r="K661" i="18"/>
  <c r="L661" i="18" s="1"/>
  <c r="M661" i="18"/>
  <c r="N661" i="18"/>
  <c r="O661" i="18" s="1"/>
  <c r="I662" i="18"/>
  <c r="J662" i="18" s="1"/>
  <c r="K662" i="18"/>
  <c r="L662" i="18" s="1"/>
  <c r="M662" i="18"/>
  <c r="N662" i="18"/>
  <c r="O662" i="18" s="1"/>
  <c r="I663" i="18"/>
  <c r="J663" i="18" s="1"/>
  <c r="K663" i="18"/>
  <c r="L663" i="18" s="1"/>
  <c r="M663" i="18"/>
  <c r="N663" i="18"/>
  <c r="O663" i="18" s="1"/>
  <c r="I664" i="18"/>
  <c r="J664" i="18" s="1"/>
  <c r="K664" i="18"/>
  <c r="L664" i="18" s="1"/>
  <c r="M664" i="18"/>
  <c r="N664" i="18"/>
  <c r="O664" i="18" s="1"/>
  <c r="I665" i="18"/>
  <c r="J665" i="18" s="1"/>
  <c r="K665" i="18"/>
  <c r="L665" i="18" s="1"/>
  <c r="M665" i="18"/>
  <c r="N665" i="18"/>
  <c r="O665" i="18" s="1"/>
  <c r="I666" i="18"/>
  <c r="J666" i="18" s="1"/>
  <c r="K666" i="18"/>
  <c r="L666" i="18" s="1"/>
  <c r="M666" i="18"/>
  <c r="N666" i="18"/>
  <c r="O666" i="18" s="1"/>
  <c r="I667" i="18"/>
  <c r="J667" i="18" s="1"/>
  <c r="K667" i="18"/>
  <c r="L667" i="18" s="1"/>
  <c r="M667" i="18"/>
  <c r="N667" i="18"/>
  <c r="O667" i="18" s="1"/>
  <c r="I668" i="18"/>
  <c r="J668" i="18" s="1"/>
  <c r="K668" i="18"/>
  <c r="L668" i="18" s="1"/>
  <c r="M668" i="18"/>
  <c r="N668" i="18"/>
  <c r="O668" i="18" s="1"/>
  <c r="I669" i="18"/>
  <c r="J669" i="18" s="1"/>
  <c r="K669" i="18"/>
  <c r="L669" i="18" s="1"/>
  <c r="M669" i="18"/>
  <c r="N669" i="18"/>
  <c r="O669" i="18" s="1"/>
  <c r="I670" i="18"/>
  <c r="J670" i="18" s="1"/>
  <c r="K670" i="18"/>
  <c r="L670" i="18" s="1"/>
  <c r="M670" i="18"/>
  <c r="N670" i="18"/>
  <c r="O670" i="18" s="1"/>
  <c r="I671" i="18"/>
  <c r="J671" i="18" s="1"/>
  <c r="K671" i="18"/>
  <c r="L671" i="18" s="1"/>
  <c r="M671" i="18"/>
  <c r="N671" i="18"/>
  <c r="O671" i="18" s="1"/>
  <c r="I672" i="18"/>
  <c r="J672" i="18" s="1"/>
  <c r="K672" i="18"/>
  <c r="L672" i="18" s="1"/>
  <c r="M672" i="18"/>
  <c r="N672" i="18"/>
  <c r="O672" i="18" s="1"/>
  <c r="I673" i="18"/>
  <c r="J673" i="18" s="1"/>
  <c r="K673" i="18"/>
  <c r="L673" i="18" s="1"/>
  <c r="M673" i="18"/>
  <c r="N673" i="18"/>
  <c r="O673" i="18" s="1"/>
  <c r="I674" i="18"/>
  <c r="J674" i="18" s="1"/>
  <c r="K674" i="18"/>
  <c r="L674" i="18" s="1"/>
  <c r="M674" i="18"/>
  <c r="N674" i="18"/>
  <c r="O674" i="18" s="1"/>
  <c r="I675" i="18"/>
  <c r="J675" i="18" s="1"/>
  <c r="K675" i="18"/>
  <c r="L675" i="18" s="1"/>
  <c r="M675" i="18"/>
  <c r="N675" i="18"/>
  <c r="O675" i="18" s="1"/>
  <c r="I676" i="18"/>
  <c r="J676" i="18" s="1"/>
  <c r="K676" i="18"/>
  <c r="L676" i="18" s="1"/>
  <c r="M676" i="18"/>
  <c r="N676" i="18"/>
  <c r="O676" i="18" s="1"/>
  <c r="I677" i="18"/>
  <c r="J677" i="18" s="1"/>
  <c r="K677" i="18"/>
  <c r="L677" i="18" s="1"/>
  <c r="M677" i="18"/>
  <c r="N677" i="18"/>
  <c r="O677" i="18" s="1"/>
  <c r="I678" i="18"/>
  <c r="J678" i="18" s="1"/>
  <c r="K678" i="18"/>
  <c r="L678" i="18" s="1"/>
  <c r="M678" i="18"/>
  <c r="N678" i="18"/>
  <c r="O678" i="18" s="1"/>
  <c r="I679" i="18"/>
  <c r="J679" i="18" s="1"/>
  <c r="K679" i="18"/>
  <c r="L679" i="18" s="1"/>
  <c r="M679" i="18"/>
  <c r="N679" i="18"/>
  <c r="O679" i="18" s="1"/>
  <c r="I680" i="18"/>
  <c r="J680" i="18" s="1"/>
  <c r="K680" i="18"/>
  <c r="L680" i="18" s="1"/>
  <c r="M680" i="18"/>
  <c r="N680" i="18"/>
  <c r="O680" i="18" s="1"/>
  <c r="I681" i="18"/>
  <c r="J681" i="18" s="1"/>
  <c r="K681" i="18"/>
  <c r="L681" i="18" s="1"/>
  <c r="M681" i="18"/>
  <c r="N681" i="18"/>
  <c r="O681" i="18" s="1"/>
  <c r="I682" i="18"/>
  <c r="J682" i="18" s="1"/>
  <c r="K682" i="18"/>
  <c r="L682" i="18" s="1"/>
  <c r="M682" i="18"/>
  <c r="N682" i="18"/>
  <c r="O682" i="18" s="1"/>
  <c r="I683" i="18"/>
  <c r="J683" i="18" s="1"/>
  <c r="K683" i="18"/>
  <c r="L683" i="18" s="1"/>
  <c r="M683" i="18"/>
  <c r="N683" i="18"/>
  <c r="O683" i="18" s="1"/>
  <c r="I684" i="18"/>
  <c r="J684" i="18" s="1"/>
  <c r="K684" i="18"/>
  <c r="L684" i="18" s="1"/>
  <c r="M684" i="18"/>
  <c r="N684" i="18"/>
  <c r="O684" i="18" s="1"/>
  <c r="I685" i="18"/>
  <c r="J685" i="18" s="1"/>
  <c r="K685" i="18"/>
  <c r="L685" i="18" s="1"/>
  <c r="M685" i="18"/>
  <c r="N685" i="18"/>
  <c r="O685" i="18" s="1"/>
  <c r="I686" i="18"/>
  <c r="J686" i="18" s="1"/>
  <c r="K686" i="18"/>
  <c r="L686" i="18" s="1"/>
  <c r="M686" i="18"/>
  <c r="N686" i="18"/>
  <c r="O686" i="18" s="1"/>
  <c r="I687" i="18"/>
  <c r="J687" i="18" s="1"/>
  <c r="K687" i="18"/>
  <c r="L687" i="18" s="1"/>
  <c r="M687" i="18"/>
  <c r="N687" i="18"/>
  <c r="O687" i="18" s="1"/>
  <c r="I688" i="18"/>
  <c r="J688" i="18" s="1"/>
  <c r="K688" i="18"/>
  <c r="L688" i="18" s="1"/>
  <c r="M688" i="18"/>
  <c r="N688" i="18"/>
  <c r="O688" i="18" s="1"/>
  <c r="I689" i="18"/>
  <c r="J689" i="18" s="1"/>
  <c r="K689" i="18"/>
  <c r="L689" i="18" s="1"/>
  <c r="M689" i="18"/>
  <c r="N689" i="18"/>
  <c r="O689" i="18" s="1"/>
  <c r="I690" i="18"/>
  <c r="J690" i="18" s="1"/>
  <c r="K690" i="18"/>
  <c r="L690" i="18" s="1"/>
  <c r="M690" i="18"/>
  <c r="N690" i="18"/>
  <c r="O690" i="18" s="1"/>
  <c r="I691" i="18"/>
  <c r="J691" i="18" s="1"/>
  <c r="K691" i="18"/>
  <c r="L691" i="18" s="1"/>
  <c r="M691" i="18"/>
  <c r="N691" i="18"/>
  <c r="O691" i="18" s="1"/>
  <c r="I692" i="18"/>
  <c r="J692" i="18" s="1"/>
  <c r="K692" i="18"/>
  <c r="L692" i="18" s="1"/>
  <c r="M692" i="18"/>
  <c r="N692" i="18"/>
  <c r="O692" i="18" s="1"/>
  <c r="I693" i="18"/>
  <c r="J693" i="18" s="1"/>
  <c r="K693" i="18"/>
  <c r="L693" i="18" s="1"/>
  <c r="M693" i="18"/>
  <c r="N693" i="18"/>
  <c r="O693" i="18" s="1"/>
  <c r="I694" i="18"/>
  <c r="J694" i="18" s="1"/>
  <c r="K694" i="18"/>
  <c r="L694" i="18" s="1"/>
  <c r="M694" i="18"/>
  <c r="N694" i="18"/>
  <c r="O694" i="18" s="1"/>
  <c r="I695" i="18"/>
  <c r="J695" i="18" s="1"/>
  <c r="K695" i="18"/>
  <c r="L695" i="18" s="1"/>
  <c r="M695" i="18"/>
  <c r="N695" i="18"/>
  <c r="O695" i="18" s="1"/>
  <c r="I696" i="18"/>
  <c r="J696" i="18" s="1"/>
  <c r="K696" i="18"/>
  <c r="L696" i="18" s="1"/>
  <c r="M696" i="18"/>
  <c r="N696" i="18"/>
  <c r="O696" i="18" s="1"/>
  <c r="I697" i="18"/>
  <c r="J697" i="18" s="1"/>
  <c r="K697" i="18"/>
  <c r="L697" i="18" s="1"/>
  <c r="M697" i="18"/>
  <c r="N697" i="18"/>
  <c r="O697" i="18" s="1"/>
  <c r="I698" i="18"/>
  <c r="J698" i="18" s="1"/>
  <c r="K698" i="18"/>
  <c r="L698" i="18" s="1"/>
  <c r="M698" i="18"/>
  <c r="N698" i="18"/>
  <c r="O698" i="18" s="1"/>
  <c r="I699" i="18"/>
  <c r="J699" i="18" s="1"/>
  <c r="K699" i="18"/>
  <c r="L699" i="18" s="1"/>
  <c r="M699" i="18"/>
  <c r="N699" i="18"/>
  <c r="O699" i="18" s="1"/>
  <c r="I700" i="18"/>
  <c r="J700" i="18" s="1"/>
  <c r="K700" i="18"/>
  <c r="L700" i="18" s="1"/>
  <c r="M700" i="18"/>
  <c r="N700" i="18"/>
  <c r="O700" i="18" s="1"/>
  <c r="I701" i="18"/>
  <c r="J701" i="18" s="1"/>
  <c r="K701" i="18"/>
  <c r="L701" i="18" s="1"/>
  <c r="M701" i="18"/>
  <c r="N701" i="18"/>
  <c r="O701" i="18" s="1"/>
  <c r="I702" i="18"/>
  <c r="J702" i="18" s="1"/>
  <c r="K702" i="18"/>
  <c r="L702" i="18" s="1"/>
  <c r="M702" i="18"/>
  <c r="N702" i="18"/>
  <c r="O702" i="18" s="1"/>
  <c r="I703" i="18"/>
  <c r="J703" i="18" s="1"/>
  <c r="K703" i="18"/>
  <c r="L703" i="18" s="1"/>
  <c r="M703" i="18"/>
  <c r="N703" i="18"/>
  <c r="O703" i="18" s="1"/>
  <c r="I704" i="18"/>
  <c r="J704" i="18" s="1"/>
  <c r="K704" i="18"/>
  <c r="L704" i="18" s="1"/>
  <c r="M704" i="18"/>
  <c r="N704" i="18"/>
  <c r="O704" i="18" s="1"/>
  <c r="I705" i="18"/>
  <c r="J705" i="18" s="1"/>
  <c r="K705" i="18"/>
  <c r="L705" i="18" s="1"/>
  <c r="M705" i="18"/>
  <c r="N705" i="18"/>
  <c r="O705" i="18" s="1"/>
  <c r="I706" i="18"/>
  <c r="J706" i="18" s="1"/>
  <c r="K706" i="18"/>
  <c r="L706" i="18" s="1"/>
  <c r="M706" i="18"/>
  <c r="N706" i="18"/>
  <c r="O706" i="18" s="1"/>
  <c r="I707" i="18"/>
  <c r="J707" i="18" s="1"/>
  <c r="K707" i="18"/>
  <c r="L707" i="18" s="1"/>
  <c r="M707" i="18"/>
  <c r="N707" i="18"/>
  <c r="O707" i="18" s="1"/>
  <c r="I708" i="18"/>
  <c r="J708" i="18" s="1"/>
  <c r="K708" i="18"/>
  <c r="L708" i="18" s="1"/>
  <c r="M708" i="18"/>
  <c r="N708" i="18"/>
  <c r="O708" i="18" s="1"/>
  <c r="I709" i="18"/>
  <c r="J709" i="18" s="1"/>
  <c r="K709" i="18"/>
  <c r="L709" i="18" s="1"/>
  <c r="M709" i="18"/>
  <c r="N709" i="18"/>
  <c r="O709" i="18" s="1"/>
  <c r="I710" i="18"/>
  <c r="J710" i="18" s="1"/>
  <c r="K710" i="18"/>
  <c r="L710" i="18" s="1"/>
  <c r="M710" i="18"/>
  <c r="N710" i="18"/>
  <c r="O710" i="18" s="1"/>
  <c r="I711" i="18"/>
  <c r="J711" i="18" s="1"/>
  <c r="K711" i="18"/>
  <c r="L711" i="18" s="1"/>
  <c r="M711" i="18"/>
  <c r="N711" i="18"/>
  <c r="O711" i="18" s="1"/>
  <c r="I712" i="18"/>
  <c r="J712" i="18" s="1"/>
  <c r="K712" i="18"/>
  <c r="L712" i="18" s="1"/>
  <c r="M712" i="18"/>
  <c r="N712" i="18"/>
  <c r="O712" i="18" s="1"/>
  <c r="I713" i="18"/>
  <c r="J713" i="18" s="1"/>
  <c r="K713" i="18"/>
  <c r="L713" i="18" s="1"/>
  <c r="M713" i="18"/>
  <c r="N713" i="18"/>
  <c r="O713" i="18" s="1"/>
  <c r="I714" i="18"/>
  <c r="J714" i="18" s="1"/>
  <c r="K714" i="18"/>
  <c r="L714" i="18" s="1"/>
  <c r="M714" i="18"/>
  <c r="N714" i="18"/>
  <c r="O714" i="18" s="1"/>
  <c r="I715" i="18"/>
  <c r="J715" i="18" s="1"/>
  <c r="K715" i="18"/>
  <c r="L715" i="18" s="1"/>
  <c r="M715" i="18"/>
  <c r="N715" i="18"/>
  <c r="O715" i="18" s="1"/>
  <c r="I716" i="18"/>
  <c r="J716" i="18" s="1"/>
  <c r="K716" i="18"/>
  <c r="L716" i="18" s="1"/>
  <c r="M716" i="18"/>
  <c r="N716" i="18"/>
  <c r="O716" i="18" s="1"/>
  <c r="I717" i="18"/>
  <c r="J717" i="18" s="1"/>
  <c r="K717" i="18"/>
  <c r="L717" i="18" s="1"/>
  <c r="M717" i="18"/>
  <c r="N717" i="18"/>
  <c r="O717" i="18" s="1"/>
  <c r="I718" i="18"/>
  <c r="J718" i="18" s="1"/>
  <c r="K718" i="18"/>
  <c r="L718" i="18" s="1"/>
  <c r="M718" i="18"/>
  <c r="N718" i="18"/>
  <c r="O718" i="18" s="1"/>
  <c r="I719" i="18"/>
  <c r="J719" i="18" s="1"/>
  <c r="K719" i="18"/>
  <c r="L719" i="18" s="1"/>
  <c r="M719" i="18"/>
  <c r="N719" i="18"/>
  <c r="O719" i="18" s="1"/>
  <c r="I720" i="18"/>
  <c r="J720" i="18" s="1"/>
  <c r="K720" i="18"/>
  <c r="L720" i="18" s="1"/>
  <c r="M720" i="18"/>
  <c r="N720" i="18"/>
  <c r="O720" i="18" s="1"/>
  <c r="I721" i="18"/>
  <c r="J721" i="18" s="1"/>
  <c r="K721" i="18"/>
  <c r="L721" i="18" s="1"/>
  <c r="M721" i="18"/>
  <c r="N721" i="18"/>
  <c r="O721" i="18" s="1"/>
  <c r="I722" i="18"/>
  <c r="J722" i="18" s="1"/>
  <c r="K722" i="18"/>
  <c r="L722" i="18" s="1"/>
  <c r="M722" i="18"/>
  <c r="N722" i="18"/>
  <c r="O722" i="18" s="1"/>
  <c r="I723" i="18"/>
  <c r="J723" i="18" s="1"/>
  <c r="K723" i="18"/>
  <c r="L723" i="18" s="1"/>
  <c r="M723" i="18"/>
  <c r="N723" i="18"/>
  <c r="O723" i="18" s="1"/>
  <c r="I724" i="18"/>
  <c r="J724" i="18" s="1"/>
  <c r="K724" i="18"/>
  <c r="L724" i="18" s="1"/>
  <c r="M724" i="18"/>
  <c r="N724" i="18"/>
  <c r="O724" i="18" s="1"/>
  <c r="I725" i="18"/>
  <c r="J725" i="18" s="1"/>
  <c r="K725" i="18"/>
  <c r="L725" i="18" s="1"/>
  <c r="M725" i="18"/>
  <c r="N725" i="18"/>
  <c r="O725" i="18" s="1"/>
  <c r="I726" i="18"/>
  <c r="J726" i="18" s="1"/>
  <c r="K726" i="18"/>
  <c r="L726" i="18" s="1"/>
  <c r="M726" i="18"/>
  <c r="N726" i="18"/>
  <c r="O726" i="18" s="1"/>
  <c r="I727" i="18"/>
  <c r="J727" i="18" s="1"/>
  <c r="K727" i="18"/>
  <c r="L727" i="18" s="1"/>
  <c r="M727" i="18"/>
  <c r="N727" i="18"/>
  <c r="O727" i="18" s="1"/>
  <c r="I728" i="18"/>
  <c r="J728" i="18" s="1"/>
  <c r="K728" i="18"/>
  <c r="L728" i="18" s="1"/>
  <c r="M728" i="18"/>
  <c r="N728" i="18"/>
  <c r="O728" i="18" s="1"/>
  <c r="I729" i="18"/>
  <c r="J729" i="18" s="1"/>
  <c r="K729" i="18"/>
  <c r="L729" i="18" s="1"/>
  <c r="M729" i="18"/>
  <c r="N729" i="18"/>
  <c r="O729" i="18" s="1"/>
  <c r="I730" i="18"/>
  <c r="J730" i="18" s="1"/>
  <c r="K730" i="18"/>
  <c r="L730" i="18" s="1"/>
  <c r="M730" i="18"/>
  <c r="N730" i="18"/>
  <c r="O730" i="18" s="1"/>
  <c r="I731" i="18"/>
  <c r="J731" i="18" s="1"/>
  <c r="K731" i="18"/>
  <c r="L731" i="18" s="1"/>
  <c r="M731" i="18"/>
  <c r="N731" i="18"/>
  <c r="O731" i="18" s="1"/>
  <c r="I732" i="18"/>
  <c r="J732" i="18" s="1"/>
  <c r="K732" i="18"/>
  <c r="L732" i="18" s="1"/>
  <c r="M732" i="18"/>
  <c r="N732" i="18"/>
  <c r="O732" i="18" s="1"/>
  <c r="I733" i="18"/>
  <c r="J733" i="18" s="1"/>
  <c r="K733" i="18"/>
  <c r="L733" i="18" s="1"/>
  <c r="M733" i="18"/>
  <c r="N733" i="18"/>
  <c r="O733" i="18" s="1"/>
  <c r="I734" i="18"/>
  <c r="J734" i="18" s="1"/>
  <c r="K734" i="18"/>
  <c r="L734" i="18" s="1"/>
  <c r="M734" i="18"/>
  <c r="N734" i="18"/>
  <c r="O734" i="18" s="1"/>
  <c r="I735" i="18"/>
  <c r="J735" i="18" s="1"/>
  <c r="K735" i="18"/>
  <c r="L735" i="18" s="1"/>
  <c r="M735" i="18"/>
  <c r="N735" i="18"/>
  <c r="O735" i="18" s="1"/>
  <c r="I736" i="18"/>
  <c r="J736" i="18" s="1"/>
  <c r="K736" i="18"/>
  <c r="L736" i="18" s="1"/>
  <c r="M736" i="18"/>
  <c r="N736" i="18"/>
  <c r="O736" i="18" s="1"/>
  <c r="I737" i="18"/>
  <c r="J737" i="18" s="1"/>
  <c r="K737" i="18"/>
  <c r="L737" i="18" s="1"/>
  <c r="M737" i="18"/>
  <c r="N737" i="18"/>
  <c r="O737" i="18" s="1"/>
  <c r="I738" i="18"/>
  <c r="J738" i="18" s="1"/>
  <c r="K738" i="18"/>
  <c r="L738" i="18" s="1"/>
  <c r="M738" i="18"/>
  <c r="N738" i="18"/>
  <c r="O738" i="18" s="1"/>
  <c r="I739" i="18"/>
  <c r="J739" i="18" s="1"/>
  <c r="K739" i="18"/>
  <c r="L739" i="18" s="1"/>
  <c r="M739" i="18"/>
  <c r="N739" i="18"/>
  <c r="O739" i="18" s="1"/>
  <c r="I740" i="18"/>
  <c r="J740" i="18" s="1"/>
  <c r="K740" i="18"/>
  <c r="L740" i="18" s="1"/>
  <c r="M740" i="18"/>
  <c r="N740" i="18"/>
  <c r="O740" i="18" s="1"/>
  <c r="I741" i="18"/>
  <c r="J741" i="18" s="1"/>
  <c r="K741" i="18"/>
  <c r="L741" i="18" s="1"/>
  <c r="M741" i="18"/>
  <c r="N741" i="18"/>
  <c r="O741" i="18" s="1"/>
  <c r="I742" i="18"/>
  <c r="J742" i="18" s="1"/>
  <c r="K742" i="18"/>
  <c r="L742" i="18" s="1"/>
  <c r="M742" i="18"/>
  <c r="N742" i="18"/>
  <c r="O742" i="18" s="1"/>
  <c r="I743" i="18"/>
  <c r="J743" i="18" s="1"/>
  <c r="K743" i="18"/>
  <c r="L743" i="18" s="1"/>
  <c r="M743" i="18"/>
  <c r="N743" i="18"/>
  <c r="O743" i="18" s="1"/>
  <c r="I744" i="18"/>
  <c r="J744" i="18" s="1"/>
  <c r="K744" i="18"/>
  <c r="L744" i="18" s="1"/>
  <c r="M744" i="18"/>
  <c r="N744" i="18"/>
  <c r="O744" i="18" s="1"/>
  <c r="I745" i="18"/>
  <c r="J745" i="18" s="1"/>
  <c r="K745" i="18"/>
  <c r="L745" i="18" s="1"/>
  <c r="M745" i="18"/>
  <c r="N745" i="18"/>
  <c r="O745" i="18" s="1"/>
  <c r="I746" i="18"/>
  <c r="J746" i="18" s="1"/>
  <c r="K746" i="18"/>
  <c r="L746" i="18" s="1"/>
  <c r="M746" i="18"/>
  <c r="N746" i="18"/>
  <c r="O746" i="18" s="1"/>
  <c r="I747" i="18"/>
  <c r="J747" i="18" s="1"/>
  <c r="K747" i="18"/>
  <c r="L747" i="18" s="1"/>
  <c r="M747" i="18"/>
  <c r="N747" i="18"/>
  <c r="O747" i="18" s="1"/>
  <c r="I748" i="18"/>
  <c r="J748" i="18" s="1"/>
  <c r="K748" i="18"/>
  <c r="L748" i="18" s="1"/>
  <c r="M748" i="18"/>
  <c r="N748" i="18"/>
  <c r="O748" i="18" s="1"/>
  <c r="I749" i="18"/>
  <c r="J749" i="18" s="1"/>
  <c r="K749" i="18"/>
  <c r="L749" i="18" s="1"/>
  <c r="M749" i="18"/>
  <c r="N749" i="18"/>
  <c r="O749" i="18" s="1"/>
  <c r="I750" i="18"/>
  <c r="J750" i="18" s="1"/>
  <c r="K750" i="18"/>
  <c r="L750" i="18" s="1"/>
  <c r="M750" i="18"/>
  <c r="N750" i="18"/>
  <c r="O750" i="18" s="1"/>
  <c r="I751" i="18"/>
  <c r="J751" i="18" s="1"/>
  <c r="K751" i="18"/>
  <c r="L751" i="18" s="1"/>
  <c r="M751" i="18"/>
  <c r="N751" i="18"/>
  <c r="O751" i="18" s="1"/>
  <c r="I752" i="18"/>
  <c r="J752" i="18" s="1"/>
  <c r="K752" i="18"/>
  <c r="L752" i="18" s="1"/>
  <c r="M752" i="18"/>
  <c r="N752" i="18"/>
  <c r="O752" i="18" s="1"/>
  <c r="I753" i="18"/>
  <c r="J753" i="18" s="1"/>
  <c r="K753" i="18"/>
  <c r="L753" i="18" s="1"/>
  <c r="M753" i="18"/>
  <c r="N753" i="18"/>
  <c r="O753" i="18" s="1"/>
  <c r="I754" i="18"/>
  <c r="J754" i="18" s="1"/>
  <c r="K754" i="18"/>
  <c r="L754" i="18" s="1"/>
  <c r="M754" i="18"/>
  <c r="N754" i="18"/>
  <c r="O754" i="18" s="1"/>
  <c r="I755" i="18"/>
  <c r="J755" i="18" s="1"/>
  <c r="K755" i="18"/>
  <c r="L755" i="18" s="1"/>
  <c r="M755" i="18"/>
  <c r="N755" i="18"/>
  <c r="O755" i="18" s="1"/>
  <c r="I756" i="18"/>
  <c r="J756" i="18" s="1"/>
  <c r="K756" i="18"/>
  <c r="L756" i="18" s="1"/>
  <c r="M756" i="18"/>
  <c r="N756" i="18"/>
  <c r="O756" i="18" s="1"/>
  <c r="I757" i="18"/>
  <c r="J757" i="18" s="1"/>
  <c r="K757" i="18"/>
  <c r="L757" i="18" s="1"/>
  <c r="M757" i="18"/>
  <c r="N757" i="18"/>
  <c r="O757" i="18" s="1"/>
  <c r="I758" i="18"/>
  <c r="J758" i="18" s="1"/>
  <c r="K758" i="18"/>
  <c r="L758" i="18" s="1"/>
  <c r="M758" i="18"/>
  <c r="N758" i="18"/>
  <c r="O758" i="18" s="1"/>
  <c r="I759" i="18"/>
  <c r="J759" i="18" s="1"/>
  <c r="K759" i="18"/>
  <c r="L759" i="18" s="1"/>
  <c r="M759" i="18"/>
  <c r="N759" i="18"/>
  <c r="O759" i="18" s="1"/>
  <c r="I760" i="18"/>
  <c r="J760" i="18" s="1"/>
  <c r="K760" i="18"/>
  <c r="L760" i="18" s="1"/>
  <c r="M760" i="18"/>
  <c r="N760" i="18"/>
  <c r="O760" i="18" s="1"/>
  <c r="I761" i="18"/>
  <c r="J761" i="18" s="1"/>
  <c r="K761" i="18"/>
  <c r="L761" i="18" s="1"/>
  <c r="M761" i="18"/>
  <c r="N761" i="18"/>
  <c r="O761" i="18" s="1"/>
  <c r="I762" i="18"/>
  <c r="J762" i="18" s="1"/>
  <c r="K762" i="18"/>
  <c r="L762" i="18" s="1"/>
  <c r="M762" i="18"/>
  <c r="N762" i="18"/>
  <c r="O762" i="18" s="1"/>
  <c r="I763" i="18"/>
  <c r="J763" i="18" s="1"/>
  <c r="K763" i="18"/>
  <c r="L763" i="18" s="1"/>
  <c r="M763" i="18"/>
  <c r="N763" i="18"/>
  <c r="O763" i="18" s="1"/>
  <c r="I764" i="18"/>
  <c r="J764" i="18" s="1"/>
  <c r="K764" i="18"/>
  <c r="L764" i="18" s="1"/>
  <c r="M764" i="18"/>
  <c r="N764" i="18"/>
  <c r="O764" i="18" s="1"/>
  <c r="I765" i="18"/>
  <c r="J765" i="18" s="1"/>
  <c r="K765" i="18"/>
  <c r="L765" i="18" s="1"/>
  <c r="M765" i="18"/>
  <c r="N765" i="18"/>
  <c r="O765" i="18" s="1"/>
  <c r="I766" i="18"/>
  <c r="J766" i="18" s="1"/>
  <c r="K766" i="18"/>
  <c r="L766" i="18" s="1"/>
  <c r="M766" i="18"/>
  <c r="N766" i="18"/>
  <c r="O766" i="18" s="1"/>
  <c r="I767" i="18"/>
  <c r="J767" i="18" s="1"/>
  <c r="K767" i="18"/>
  <c r="L767" i="18" s="1"/>
  <c r="M767" i="18"/>
  <c r="N767" i="18"/>
  <c r="O767" i="18" s="1"/>
  <c r="I768" i="18"/>
  <c r="J768" i="18" s="1"/>
  <c r="K768" i="18"/>
  <c r="L768" i="18" s="1"/>
  <c r="M768" i="18"/>
  <c r="N768" i="18"/>
  <c r="O768" i="18" s="1"/>
  <c r="I769" i="18"/>
  <c r="J769" i="18" s="1"/>
  <c r="K769" i="18"/>
  <c r="L769" i="18" s="1"/>
  <c r="M769" i="18"/>
  <c r="N769" i="18"/>
  <c r="O769" i="18" s="1"/>
  <c r="I770" i="18"/>
  <c r="J770" i="18" s="1"/>
  <c r="K770" i="18"/>
  <c r="L770" i="18" s="1"/>
  <c r="M770" i="18"/>
  <c r="N770" i="18"/>
  <c r="O770" i="18" s="1"/>
  <c r="I771" i="18"/>
  <c r="J771" i="18" s="1"/>
  <c r="K771" i="18"/>
  <c r="L771" i="18" s="1"/>
  <c r="M771" i="18"/>
  <c r="N771" i="18"/>
  <c r="O771" i="18" s="1"/>
  <c r="I772" i="18"/>
  <c r="J772" i="18" s="1"/>
  <c r="K772" i="18"/>
  <c r="L772" i="18" s="1"/>
  <c r="M772" i="18"/>
  <c r="N772" i="18"/>
  <c r="O772" i="18" s="1"/>
  <c r="I773" i="18"/>
  <c r="J773" i="18" s="1"/>
  <c r="K773" i="18"/>
  <c r="L773" i="18" s="1"/>
  <c r="M773" i="18"/>
  <c r="N773" i="18"/>
  <c r="O773" i="18" s="1"/>
  <c r="I774" i="18"/>
  <c r="J774" i="18" s="1"/>
  <c r="K774" i="18"/>
  <c r="L774" i="18" s="1"/>
  <c r="M774" i="18"/>
  <c r="N774" i="18"/>
  <c r="O774" i="18" s="1"/>
  <c r="I775" i="18"/>
  <c r="J775" i="18" s="1"/>
  <c r="K775" i="18"/>
  <c r="L775" i="18" s="1"/>
  <c r="M775" i="18"/>
  <c r="N775" i="18"/>
  <c r="O775" i="18" s="1"/>
  <c r="I776" i="18"/>
  <c r="J776" i="18" s="1"/>
  <c r="K776" i="18"/>
  <c r="L776" i="18" s="1"/>
  <c r="M776" i="18"/>
  <c r="N776" i="18"/>
  <c r="O776" i="18" s="1"/>
  <c r="I777" i="18"/>
  <c r="J777" i="18" s="1"/>
  <c r="K777" i="18"/>
  <c r="L777" i="18" s="1"/>
  <c r="M777" i="18"/>
  <c r="N777" i="18"/>
  <c r="O777" i="18" s="1"/>
  <c r="I778" i="18"/>
  <c r="J778" i="18" s="1"/>
  <c r="K778" i="18"/>
  <c r="L778" i="18" s="1"/>
  <c r="M778" i="18"/>
  <c r="N778" i="18"/>
  <c r="O778" i="18" s="1"/>
  <c r="I779" i="18"/>
  <c r="J779" i="18" s="1"/>
  <c r="K779" i="18"/>
  <c r="L779" i="18" s="1"/>
  <c r="M779" i="18"/>
  <c r="N779" i="18"/>
  <c r="O779" i="18" s="1"/>
  <c r="I780" i="18"/>
  <c r="J780" i="18" s="1"/>
  <c r="K780" i="18"/>
  <c r="L780" i="18" s="1"/>
  <c r="M780" i="18"/>
  <c r="N780" i="18"/>
  <c r="O780" i="18" s="1"/>
  <c r="I781" i="18"/>
  <c r="J781" i="18" s="1"/>
  <c r="K781" i="18"/>
  <c r="L781" i="18" s="1"/>
  <c r="M781" i="18"/>
  <c r="N781" i="18"/>
  <c r="O781" i="18" s="1"/>
  <c r="I782" i="18"/>
  <c r="J782" i="18" s="1"/>
  <c r="K782" i="18"/>
  <c r="L782" i="18" s="1"/>
  <c r="M782" i="18"/>
  <c r="N782" i="18"/>
  <c r="O782" i="18" s="1"/>
  <c r="I783" i="18"/>
  <c r="J783" i="18" s="1"/>
  <c r="K783" i="18"/>
  <c r="L783" i="18" s="1"/>
  <c r="M783" i="18"/>
  <c r="N783" i="18"/>
  <c r="O783" i="18" s="1"/>
  <c r="I784" i="18"/>
  <c r="J784" i="18" s="1"/>
  <c r="K784" i="18"/>
  <c r="L784" i="18" s="1"/>
  <c r="M784" i="18"/>
  <c r="N784" i="18"/>
  <c r="O784" i="18" s="1"/>
  <c r="I785" i="18"/>
  <c r="J785" i="18" s="1"/>
  <c r="K785" i="18"/>
  <c r="L785" i="18" s="1"/>
  <c r="M785" i="18"/>
  <c r="N785" i="18"/>
  <c r="O785" i="18" s="1"/>
  <c r="I786" i="18"/>
  <c r="J786" i="18" s="1"/>
  <c r="K786" i="18"/>
  <c r="L786" i="18" s="1"/>
  <c r="M786" i="18"/>
  <c r="N786" i="18"/>
  <c r="O786" i="18" s="1"/>
  <c r="I787" i="18"/>
  <c r="J787" i="18" s="1"/>
  <c r="K787" i="18"/>
  <c r="L787" i="18" s="1"/>
  <c r="M787" i="18"/>
  <c r="N787" i="18"/>
  <c r="O787" i="18" s="1"/>
  <c r="I788" i="18"/>
  <c r="J788" i="18" s="1"/>
  <c r="K788" i="18"/>
  <c r="L788" i="18" s="1"/>
  <c r="M788" i="18"/>
  <c r="N788" i="18"/>
  <c r="O788" i="18" s="1"/>
  <c r="I789" i="18"/>
  <c r="J789" i="18" s="1"/>
  <c r="K789" i="18"/>
  <c r="L789" i="18" s="1"/>
  <c r="M789" i="18"/>
  <c r="N789" i="18"/>
  <c r="O789" i="18" s="1"/>
  <c r="I790" i="18"/>
  <c r="J790" i="18" s="1"/>
  <c r="K790" i="18"/>
  <c r="L790" i="18" s="1"/>
  <c r="M790" i="18"/>
  <c r="N790" i="18"/>
  <c r="O790" i="18" s="1"/>
  <c r="I791" i="18"/>
  <c r="J791" i="18" s="1"/>
  <c r="K791" i="18"/>
  <c r="L791" i="18" s="1"/>
  <c r="M791" i="18"/>
  <c r="N791" i="18"/>
  <c r="O791" i="18" s="1"/>
  <c r="I792" i="18"/>
  <c r="J792" i="18" s="1"/>
  <c r="K792" i="18"/>
  <c r="L792" i="18" s="1"/>
  <c r="M792" i="18"/>
  <c r="N792" i="18"/>
  <c r="O792" i="18" s="1"/>
  <c r="I793" i="18"/>
  <c r="J793" i="18" s="1"/>
  <c r="K793" i="18"/>
  <c r="L793" i="18" s="1"/>
  <c r="M793" i="18"/>
  <c r="N793" i="18"/>
  <c r="O793" i="18" s="1"/>
  <c r="I794" i="18"/>
  <c r="J794" i="18" s="1"/>
  <c r="K794" i="18"/>
  <c r="L794" i="18" s="1"/>
  <c r="M794" i="18"/>
  <c r="N794" i="18"/>
  <c r="O794" i="18" s="1"/>
  <c r="I795" i="18"/>
  <c r="J795" i="18" s="1"/>
  <c r="K795" i="18"/>
  <c r="L795" i="18" s="1"/>
  <c r="M795" i="18"/>
  <c r="N795" i="18"/>
  <c r="O795" i="18" s="1"/>
  <c r="I796" i="18"/>
  <c r="J796" i="18" s="1"/>
  <c r="K796" i="18"/>
  <c r="L796" i="18" s="1"/>
  <c r="M796" i="18"/>
  <c r="N796" i="18"/>
  <c r="O796" i="18" s="1"/>
  <c r="I797" i="18"/>
  <c r="J797" i="18" s="1"/>
  <c r="K797" i="18"/>
  <c r="L797" i="18" s="1"/>
  <c r="M797" i="18"/>
  <c r="N797" i="18"/>
  <c r="O797" i="18" s="1"/>
  <c r="I798" i="18"/>
  <c r="J798" i="18" s="1"/>
  <c r="K798" i="18"/>
  <c r="L798" i="18" s="1"/>
  <c r="M798" i="18"/>
  <c r="N798" i="18"/>
  <c r="O798" i="18" s="1"/>
  <c r="I799" i="18"/>
  <c r="J799" i="18" s="1"/>
  <c r="K799" i="18"/>
  <c r="L799" i="18" s="1"/>
  <c r="M799" i="18"/>
  <c r="N799" i="18"/>
  <c r="O799" i="18" s="1"/>
  <c r="I800" i="18"/>
  <c r="J800" i="18" s="1"/>
  <c r="K800" i="18"/>
  <c r="L800" i="18" s="1"/>
  <c r="M800" i="18"/>
  <c r="N800" i="18"/>
  <c r="O800" i="18" s="1"/>
  <c r="I801" i="18"/>
  <c r="J801" i="18" s="1"/>
  <c r="K801" i="18"/>
  <c r="L801" i="18" s="1"/>
  <c r="M801" i="18"/>
  <c r="N801" i="18"/>
  <c r="O801" i="18" s="1"/>
  <c r="I802" i="18"/>
  <c r="J802" i="18" s="1"/>
  <c r="K802" i="18"/>
  <c r="L802" i="18" s="1"/>
  <c r="M802" i="18"/>
  <c r="N802" i="18"/>
  <c r="O802" i="18" s="1"/>
  <c r="I803" i="18"/>
  <c r="J803" i="18" s="1"/>
  <c r="K803" i="18"/>
  <c r="L803" i="18" s="1"/>
  <c r="M803" i="18"/>
  <c r="N803" i="18"/>
  <c r="O803" i="18" s="1"/>
  <c r="I804" i="18"/>
  <c r="J804" i="18" s="1"/>
  <c r="K804" i="18"/>
  <c r="L804" i="18" s="1"/>
  <c r="M804" i="18"/>
  <c r="N804" i="18"/>
  <c r="O804" i="18" s="1"/>
  <c r="I805" i="18"/>
  <c r="J805" i="18" s="1"/>
  <c r="K805" i="18"/>
  <c r="L805" i="18" s="1"/>
  <c r="M805" i="18"/>
  <c r="N805" i="18"/>
  <c r="O805" i="18" s="1"/>
  <c r="I806" i="18"/>
  <c r="J806" i="18" s="1"/>
  <c r="K806" i="18"/>
  <c r="L806" i="18" s="1"/>
  <c r="M806" i="18"/>
  <c r="N806" i="18"/>
  <c r="O806" i="18" s="1"/>
  <c r="I807" i="18"/>
  <c r="J807" i="18" s="1"/>
  <c r="K807" i="18"/>
  <c r="L807" i="18" s="1"/>
  <c r="M807" i="18"/>
  <c r="N807" i="18"/>
  <c r="O807" i="18" s="1"/>
  <c r="I808" i="18"/>
  <c r="J808" i="18" s="1"/>
  <c r="K808" i="18"/>
  <c r="L808" i="18" s="1"/>
  <c r="M808" i="18"/>
  <c r="N808" i="18"/>
  <c r="O808" i="18" s="1"/>
  <c r="I809" i="18"/>
  <c r="J809" i="18" s="1"/>
  <c r="K809" i="18"/>
  <c r="L809" i="18" s="1"/>
  <c r="M809" i="18"/>
  <c r="N809" i="18"/>
  <c r="O809" i="18" s="1"/>
  <c r="I810" i="18"/>
  <c r="J810" i="18" s="1"/>
  <c r="K810" i="18"/>
  <c r="L810" i="18" s="1"/>
  <c r="M810" i="18"/>
  <c r="N810" i="18"/>
  <c r="O810" i="18" s="1"/>
  <c r="I811" i="18"/>
  <c r="J811" i="18" s="1"/>
  <c r="K811" i="18"/>
  <c r="L811" i="18" s="1"/>
  <c r="M811" i="18"/>
  <c r="N811" i="18"/>
  <c r="O811" i="18" s="1"/>
  <c r="I812" i="18"/>
  <c r="J812" i="18" s="1"/>
  <c r="K812" i="18"/>
  <c r="L812" i="18" s="1"/>
  <c r="M812" i="18"/>
  <c r="N812" i="18"/>
  <c r="O812" i="18" s="1"/>
  <c r="I813" i="18"/>
  <c r="J813" i="18" s="1"/>
  <c r="K813" i="18"/>
  <c r="L813" i="18" s="1"/>
  <c r="M813" i="18"/>
  <c r="N813" i="18"/>
  <c r="O813" i="18" s="1"/>
  <c r="I814" i="18"/>
  <c r="J814" i="18" s="1"/>
  <c r="K814" i="18"/>
  <c r="L814" i="18" s="1"/>
  <c r="M814" i="18"/>
  <c r="N814" i="18"/>
  <c r="O814" i="18" s="1"/>
  <c r="I815" i="18"/>
  <c r="J815" i="18" s="1"/>
  <c r="K815" i="18"/>
  <c r="L815" i="18" s="1"/>
  <c r="M815" i="18"/>
  <c r="N815" i="18"/>
  <c r="O815" i="18" s="1"/>
  <c r="I816" i="18"/>
  <c r="J816" i="18" s="1"/>
  <c r="K816" i="18"/>
  <c r="L816" i="18" s="1"/>
  <c r="M816" i="18"/>
  <c r="N816" i="18"/>
  <c r="O816" i="18" s="1"/>
  <c r="I817" i="18"/>
  <c r="J817" i="18" s="1"/>
  <c r="K817" i="18"/>
  <c r="L817" i="18" s="1"/>
  <c r="M817" i="18"/>
  <c r="N817" i="18"/>
  <c r="O817" i="18" s="1"/>
  <c r="I818" i="18"/>
  <c r="J818" i="18" s="1"/>
  <c r="K818" i="18"/>
  <c r="L818" i="18" s="1"/>
  <c r="M818" i="18"/>
  <c r="N818" i="18"/>
  <c r="O818" i="18" s="1"/>
  <c r="I819" i="18"/>
  <c r="J819" i="18" s="1"/>
  <c r="K819" i="18"/>
  <c r="L819" i="18" s="1"/>
  <c r="M819" i="18"/>
  <c r="N819" i="18"/>
  <c r="O819" i="18" s="1"/>
  <c r="I820" i="18"/>
  <c r="J820" i="18" s="1"/>
  <c r="K820" i="18"/>
  <c r="L820" i="18" s="1"/>
  <c r="M820" i="18"/>
  <c r="N820" i="18"/>
  <c r="O820" i="18" s="1"/>
  <c r="I821" i="18"/>
  <c r="J821" i="18" s="1"/>
  <c r="K821" i="18"/>
  <c r="L821" i="18" s="1"/>
  <c r="M821" i="18"/>
  <c r="N821" i="18"/>
  <c r="O821" i="18" s="1"/>
  <c r="I822" i="18"/>
  <c r="J822" i="18" s="1"/>
  <c r="K822" i="18"/>
  <c r="L822" i="18" s="1"/>
  <c r="M822" i="18"/>
  <c r="N822" i="18"/>
  <c r="O822" i="18" s="1"/>
  <c r="I823" i="18"/>
  <c r="J823" i="18" s="1"/>
  <c r="K823" i="18"/>
  <c r="L823" i="18" s="1"/>
  <c r="M823" i="18"/>
  <c r="N823" i="18"/>
  <c r="O823" i="18" s="1"/>
  <c r="I824" i="18"/>
  <c r="J824" i="18" s="1"/>
  <c r="K824" i="18"/>
  <c r="L824" i="18" s="1"/>
  <c r="M824" i="18"/>
  <c r="N824" i="18"/>
  <c r="O824" i="18" s="1"/>
  <c r="I825" i="18"/>
  <c r="J825" i="18" s="1"/>
  <c r="K825" i="18"/>
  <c r="L825" i="18" s="1"/>
  <c r="M825" i="18"/>
  <c r="N825" i="18"/>
  <c r="O825" i="18" s="1"/>
  <c r="I826" i="18"/>
  <c r="J826" i="18" s="1"/>
  <c r="K826" i="18"/>
  <c r="L826" i="18" s="1"/>
  <c r="M826" i="18"/>
  <c r="N826" i="18"/>
  <c r="O826" i="18" s="1"/>
  <c r="I827" i="18"/>
  <c r="J827" i="18" s="1"/>
  <c r="K827" i="18"/>
  <c r="L827" i="18" s="1"/>
  <c r="M827" i="18"/>
  <c r="N827" i="18"/>
  <c r="O827" i="18" s="1"/>
  <c r="I828" i="18"/>
  <c r="J828" i="18" s="1"/>
  <c r="K828" i="18"/>
  <c r="L828" i="18" s="1"/>
  <c r="M828" i="18"/>
  <c r="N828" i="18"/>
  <c r="O828" i="18" s="1"/>
  <c r="I829" i="18"/>
  <c r="J829" i="18" s="1"/>
  <c r="K829" i="18"/>
  <c r="L829" i="18" s="1"/>
  <c r="M829" i="18"/>
  <c r="N829" i="18"/>
  <c r="O829" i="18" s="1"/>
  <c r="I830" i="18"/>
  <c r="J830" i="18" s="1"/>
  <c r="K830" i="18"/>
  <c r="L830" i="18" s="1"/>
  <c r="M830" i="18"/>
  <c r="N830" i="18"/>
  <c r="O830" i="18" s="1"/>
  <c r="I831" i="18"/>
  <c r="J831" i="18" s="1"/>
  <c r="K831" i="18"/>
  <c r="L831" i="18" s="1"/>
  <c r="M831" i="18"/>
  <c r="N831" i="18"/>
  <c r="O831" i="18" s="1"/>
  <c r="I832" i="18"/>
  <c r="J832" i="18" s="1"/>
  <c r="K832" i="18"/>
  <c r="L832" i="18" s="1"/>
  <c r="M832" i="18"/>
  <c r="N832" i="18"/>
  <c r="O832" i="18" s="1"/>
  <c r="I833" i="18"/>
  <c r="J833" i="18" s="1"/>
  <c r="K833" i="18"/>
  <c r="L833" i="18" s="1"/>
  <c r="M833" i="18"/>
  <c r="N833" i="18"/>
  <c r="O833" i="18" s="1"/>
  <c r="I834" i="18"/>
  <c r="J834" i="18" s="1"/>
  <c r="K834" i="18"/>
  <c r="L834" i="18" s="1"/>
  <c r="M834" i="18"/>
  <c r="N834" i="18"/>
  <c r="O834" i="18" s="1"/>
  <c r="I835" i="18"/>
  <c r="J835" i="18" s="1"/>
  <c r="K835" i="18"/>
  <c r="L835" i="18" s="1"/>
  <c r="M835" i="18"/>
  <c r="N835" i="18"/>
  <c r="O835" i="18" s="1"/>
  <c r="I836" i="18"/>
  <c r="J836" i="18" s="1"/>
  <c r="K836" i="18"/>
  <c r="L836" i="18" s="1"/>
  <c r="M836" i="18"/>
  <c r="N836" i="18"/>
  <c r="O836" i="18" s="1"/>
  <c r="I837" i="18"/>
  <c r="J837" i="18" s="1"/>
  <c r="K837" i="18"/>
  <c r="L837" i="18" s="1"/>
  <c r="M837" i="18"/>
  <c r="N837" i="18"/>
  <c r="O837" i="18" s="1"/>
  <c r="I838" i="18"/>
  <c r="J838" i="18" s="1"/>
  <c r="K838" i="18"/>
  <c r="L838" i="18" s="1"/>
  <c r="M838" i="18"/>
  <c r="N838" i="18"/>
  <c r="O838" i="18" s="1"/>
  <c r="I839" i="18"/>
  <c r="J839" i="18" s="1"/>
  <c r="K839" i="18"/>
  <c r="L839" i="18" s="1"/>
  <c r="M839" i="18"/>
  <c r="N839" i="18"/>
  <c r="O839" i="18" s="1"/>
  <c r="I840" i="18"/>
  <c r="J840" i="18" s="1"/>
  <c r="K840" i="18"/>
  <c r="L840" i="18" s="1"/>
  <c r="M840" i="18"/>
  <c r="N840" i="18"/>
  <c r="O840" i="18" s="1"/>
  <c r="I841" i="18"/>
  <c r="J841" i="18" s="1"/>
  <c r="K841" i="18"/>
  <c r="L841" i="18" s="1"/>
  <c r="M841" i="18"/>
  <c r="N841" i="18"/>
  <c r="O841" i="18" s="1"/>
  <c r="I842" i="18"/>
  <c r="J842" i="18" s="1"/>
  <c r="K842" i="18"/>
  <c r="L842" i="18" s="1"/>
  <c r="M842" i="18"/>
  <c r="N842" i="18"/>
  <c r="O842" i="18" s="1"/>
  <c r="I843" i="18"/>
  <c r="J843" i="18" s="1"/>
  <c r="K843" i="18"/>
  <c r="L843" i="18" s="1"/>
  <c r="M843" i="18"/>
  <c r="N843" i="18"/>
  <c r="O843" i="18" s="1"/>
  <c r="I844" i="18"/>
  <c r="J844" i="18" s="1"/>
  <c r="K844" i="18"/>
  <c r="L844" i="18" s="1"/>
  <c r="M844" i="18"/>
  <c r="N844" i="18"/>
  <c r="O844" i="18" s="1"/>
  <c r="I845" i="18"/>
  <c r="J845" i="18" s="1"/>
  <c r="K845" i="18"/>
  <c r="L845" i="18" s="1"/>
  <c r="M845" i="18"/>
  <c r="N845" i="18"/>
  <c r="O845" i="18" s="1"/>
  <c r="I846" i="18"/>
  <c r="J846" i="18" s="1"/>
  <c r="K846" i="18"/>
  <c r="L846" i="18" s="1"/>
  <c r="M846" i="18"/>
  <c r="N846" i="18"/>
  <c r="O846" i="18" s="1"/>
  <c r="I847" i="18"/>
  <c r="J847" i="18" s="1"/>
  <c r="K847" i="18"/>
  <c r="L847" i="18" s="1"/>
  <c r="M847" i="18"/>
  <c r="N847" i="18"/>
  <c r="O847" i="18" s="1"/>
  <c r="I848" i="18"/>
  <c r="J848" i="18" s="1"/>
  <c r="K848" i="18"/>
  <c r="L848" i="18" s="1"/>
  <c r="M848" i="18"/>
  <c r="N848" i="18"/>
  <c r="O848" i="18" s="1"/>
  <c r="I849" i="18"/>
  <c r="J849" i="18" s="1"/>
  <c r="K849" i="18"/>
  <c r="L849" i="18" s="1"/>
  <c r="M849" i="18"/>
  <c r="N849" i="18"/>
  <c r="O849" i="18" s="1"/>
  <c r="I850" i="18"/>
  <c r="J850" i="18" s="1"/>
  <c r="K850" i="18"/>
  <c r="L850" i="18" s="1"/>
  <c r="M850" i="18"/>
  <c r="N850" i="18"/>
  <c r="O850" i="18" s="1"/>
  <c r="I851" i="18"/>
  <c r="J851" i="18" s="1"/>
  <c r="K851" i="18"/>
  <c r="L851" i="18" s="1"/>
  <c r="M851" i="18"/>
  <c r="N851" i="18"/>
  <c r="O851" i="18" s="1"/>
  <c r="I852" i="18"/>
  <c r="J852" i="18" s="1"/>
  <c r="K852" i="18"/>
  <c r="L852" i="18" s="1"/>
  <c r="M852" i="18"/>
  <c r="N852" i="18"/>
  <c r="O852" i="18" s="1"/>
  <c r="I853" i="18"/>
  <c r="J853" i="18" s="1"/>
  <c r="K853" i="18"/>
  <c r="L853" i="18" s="1"/>
  <c r="M853" i="18"/>
  <c r="N853" i="18"/>
  <c r="O853" i="18" s="1"/>
  <c r="I854" i="18"/>
  <c r="J854" i="18" s="1"/>
  <c r="K854" i="18"/>
  <c r="L854" i="18" s="1"/>
  <c r="M854" i="18"/>
  <c r="N854" i="18"/>
  <c r="O854" i="18" s="1"/>
  <c r="I855" i="18"/>
  <c r="J855" i="18" s="1"/>
  <c r="K855" i="18"/>
  <c r="L855" i="18" s="1"/>
  <c r="M855" i="18"/>
  <c r="N855" i="18"/>
  <c r="O855" i="18" s="1"/>
  <c r="I856" i="18"/>
  <c r="J856" i="18" s="1"/>
  <c r="K856" i="18"/>
  <c r="L856" i="18" s="1"/>
  <c r="M856" i="18"/>
  <c r="N856" i="18"/>
  <c r="O856" i="18" s="1"/>
  <c r="I857" i="18"/>
  <c r="J857" i="18" s="1"/>
  <c r="K857" i="18"/>
  <c r="L857" i="18" s="1"/>
  <c r="M857" i="18"/>
  <c r="N857" i="18"/>
  <c r="O857" i="18" s="1"/>
  <c r="I858" i="18"/>
  <c r="J858" i="18" s="1"/>
  <c r="K858" i="18"/>
  <c r="L858" i="18" s="1"/>
  <c r="M858" i="18"/>
  <c r="N858" i="18"/>
  <c r="O858" i="18" s="1"/>
  <c r="I859" i="18"/>
  <c r="J859" i="18" s="1"/>
  <c r="K859" i="18"/>
  <c r="L859" i="18" s="1"/>
  <c r="M859" i="18"/>
  <c r="N859" i="18"/>
  <c r="O859" i="18" s="1"/>
  <c r="I860" i="18"/>
  <c r="J860" i="18" s="1"/>
  <c r="K860" i="18"/>
  <c r="L860" i="18" s="1"/>
  <c r="M860" i="18"/>
  <c r="N860" i="18"/>
  <c r="O860" i="18" s="1"/>
  <c r="I861" i="18"/>
  <c r="J861" i="18" s="1"/>
  <c r="K861" i="18"/>
  <c r="L861" i="18" s="1"/>
  <c r="M861" i="18"/>
  <c r="N861" i="18"/>
  <c r="O861" i="18" s="1"/>
  <c r="I862" i="18"/>
  <c r="J862" i="18" s="1"/>
  <c r="K862" i="18"/>
  <c r="L862" i="18" s="1"/>
  <c r="M862" i="18"/>
  <c r="N862" i="18"/>
  <c r="O862" i="18" s="1"/>
  <c r="I863" i="18"/>
  <c r="J863" i="18" s="1"/>
  <c r="K863" i="18"/>
  <c r="L863" i="18" s="1"/>
  <c r="M863" i="18"/>
  <c r="N863" i="18"/>
  <c r="O863" i="18" s="1"/>
  <c r="I864" i="18"/>
  <c r="J864" i="18" s="1"/>
  <c r="K864" i="18"/>
  <c r="L864" i="18" s="1"/>
  <c r="M864" i="18"/>
  <c r="N864" i="18"/>
  <c r="O864" i="18" s="1"/>
  <c r="I865" i="18"/>
  <c r="J865" i="18" s="1"/>
  <c r="K865" i="18"/>
  <c r="L865" i="18" s="1"/>
  <c r="M865" i="18"/>
  <c r="N865" i="18"/>
  <c r="O865" i="18" s="1"/>
  <c r="I866" i="18"/>
  <c r="J866" i="18" s="1"/>
  <c r="K866" i="18"/>
  <c r="L866" i="18" s="1"/>
  <c r="M866" i="18"/>
  <c r="N866" i="18"/>
  <c r="O866" i="18" s="1"/>
  <c r="I867" i="18"/>
  <c r="J867" i="18" s="1"/>
  <c r="K867" i="18"/>
  <c r="L867" i="18" s="1"/>
  <c r="M867" i="18"/>
  <c r="N867" i="18"/>
  <c r="O867" i="18" s="1"/>
  <c r="I868" i="18"/>
  <c r="J868" i="18" s="1"/>
  <c r="K868" i="18"/>
  <c r="L868" i="18" s="1"/>
  <c r="M868" i="18"/>
  <c r="N868" i="18"/>
  <c r="O868" i="18" s="1"/>
  <c r="I869" i="18"/>
  <c r="J869" i="18" s="1"/>
  <c r="K869" i="18"/>
  <c r="L869" i="18" s="1"/>
  <c r="M869" i="18"/>
  <c r="N869" i="18"/>
  <c r="O869" i="18" s="1"/>
  <c r="I870" i="18"/>
  <c r="J870" i="18" s="1"/>
  <c r="K870" i="18"/>
  <c r="L870" i="18" s="1"/>
  <c r="M870" i="18"/>
  <c r="N870" i="18"/>
  <c r="O870" i="18" s="1"/>
  <c r="I871" i="18"/>
  <c r="J871" i="18" s="1"/>
  <c r="K871" i="18"/>
  <c r="L871" i="18" s="1"/>
  <c r="M871" i="18"/>
  <c r="N871" i="18"/>
  <c r="O871" i="18" s="1"/>
  <c r="I872" i="18"/>
  <c r="J872" i="18" s="1"/>
  <c r="K872" i="18"/>
  <c r="L872" i="18" s="1"/>
  <c r="M872" i="18"/>
  <c r="N872" i="18"/>
  <c r="O872" i="18" s="1"/>
  <c r="I873" i="18"/>
  <c r="J873" i="18" s="1"/>
  <c r="K873" i="18"/>
  <c r="L873" i="18" s="1"/>
  <c r="M873" i="18"/>
  <c r="N873" i="18"/>
  <c r="O873" i="18" s="1"/>
  <c r="I874" i="18"/>
  <c r="J874" i="18" s="1"/>
  <c r="K874" i="18"/>
  <c r="L874" i="18" s="1"/>
  <c r="M874" i="18"/>
  <c r="N874" i="18"/>
  <c r="O874" i="18" s="1"/>
  <c r="I875" i="18"/>
  <c r="J875" i="18" s="1"/>
  <c r="K875" i="18"/>
  <c r="L875" i="18" s="1"/>
  <c r="M875" i="18"/>
  <c r="N875" i="18"/>
  <c r="O875" i="18" s="1"/>
  <c r="I876" i="18"/>
  <c r="J876" i="18" s="1"/>
  <c r="K876" i="18"/>
  <c r="L876" i="18" s="1"/>
  <c r="M876" i="18"/>
  <c r="N876" i="18"/>
  <c r="O876" i="18" s="1"/>
  <c r="I877" i="18"/>
  <c r="J877" i="18" s="1"/>
  <c r="K877" i="18"/>
  <c r="L877" i="18" s="1"/>
  <c r="M877" i="18"/>
  <c r="N877" i="18"/>
  <c r="O877" i="18" s="1"/>
  <c r="I878" i="18"/>
  <c r="J878" i="18" s="1"/>
  <c r="K878" i="18"/>
  <c r="L878" i="18" s="1"/>
  <c r="M878" i="18"/>
  <c r="N878" i="18"/>
  <c r="O878" i="18" s="1"/>
  <c r="I879" i="18"/>
  <c r="J879" i="18" s="1"/>
  <c r="K879" i="18"/>
  <c r="L879" i="18" s="1"/>
  <c r="M879" i="18"/>
  <c r="N879" i="18"/>
  <c r="O879" i="18" s="1"/>
  <c r="I880" i="18"/>
  <c r="J880" i="18" s="1"/>
  <c r="K880" i="18"/>
  <c r="L880" i="18" s="1"/>
  <c r="M880" i="18"/>
  <c r="N880" i="18"/>
  <c r="O880" i="18" s="1"/>
  <c r="I881" i="18"/>
  <c r="J881" i="18" s="1"/>
  <c r="K881" i="18"/>
  <c r="L881" i="18" s="1"/>
  <c r="M881" i="18"/>
  <c r="N881" i="18"/>
  <c r="O881" i="18" s="1"/>
  <c r="I882" i="18"/>
  <c r="J882" i="18" s="1"/>
  <c r="K882" i="18"/>
  <c r="L882" i="18" s="1"/>
  <c r="M882" i="18"/>
  <c r="N882" i="18"/>
  <c r="O882" i="18" s="1"/>
  <c r="I883" i="18"/>
  <c r="J883" i="18" s="1"/>
  <c r="K883" i="18"/>
  <c r="L883" i="18" s="1"/>
  <c r="M883" i="18"/>
  <c r="N883" i="18"/>
  <c r="O883" i="18" s="1"/>
  <c r="I884" i="18"/>
  <c r="J884" i="18" s="1"/>
  <c r="K884" i="18"/>
  <c r="L884" i="18" s="1"/>
  <c r="M884" i="18"/>
  <c r="N884" i="18"/>
  <c r="O884" i="18" s="1"/>
  <c r="I885" i="18"/>
  <c r="J885" i="18" s="1"/>
  <c r="K885" i="18"/>
  <c r="L885" i="18" s="1"/>
  <c r="M885" i="18"/>
  <c r="N885" i="18"/>
  <c r="O885" i="18" s="1"/>
  <c r="I886" i="18"/>
  <c r="J886" i="18" s="1"/>
  <c r="K886" i="18"/>
  <c r="L886" i="18" s="1"/>
  <c r="M886" i="18"/>
  <c r="N886" i="18"/>
  <c r="O886" i="18" s="1"/>
  <c r="I887" i="18"/>
  <c r="J887" i="18" s="1"/>
  <c r="K887" i="18"/>
  <c r="L887" i="18" s="1"/>
  <c r="M887" i="18"/>
  <c r="N887" i="18"/>
  <c r="O887" i="18" s="1"/>
  <c r="I888" i="18"/>
  <c r="J888" i="18" s="1"/>
  <c r="K888" i="18"/>
  <c r="L888" i="18" s="1"/>
  <c r="M888" i="18"/>
  <c r="N888" i="18"/>
  <c r="O888" i="18" s="1"/>
  <c r="I889" i="18"/>
  <c r="J889" i="18" s="1"/>
  <c r="K889" i="18"/>
  <c r="L889" i="18" s="1"/>
  <c r="M889" i="18"/>
  <c r="N889" i="18"/>
  <c r="O889" i="18" s="1"/>
  <c r="I890" i="18"/>
  <c r="J890" i="18" s="1"/>
  <c r="K890" i="18"/>
  <c r="L890" i="18" s="1"/>
  <c r="M890" i="18"/>
  <c r="N890" i="18"/>
  <c r="O890" i="18" s="1"/>
  <c r="I891" i="18"/>
  <c r="J891" i="18" s="1"/>
  <c r="K891" i="18"/>
  <c r="L891" i="18" s="1"/>
  <c r="M891" i="18"/>
  <c r="N891" i="18"/>
  <c r="O891" i="18" s="1"/>
  <c r="I892" i="18"/>
  <c r="J892" i="18" s="1"/>
  <c r="K892" i="18"/>
  <c r="L892" i="18" s="1"/>
  <c r="M892" i="18"/>
  <c r="N892" i="18"/>
  <c r="O892" i="18" s="1"/>
  <c r="I893" i="18"/>
  <c r="J893" i="18" s="1"/>
  <c r="K893" i="18"/>
  <c r="L893" i="18" s="1"/>
  <c r="M893" i="18"/>
  <c r="N893" i="18"/>
  <c r="O893" i="18" s="1"/>
  <c r="I894" i="18"/>
  <c r="J894" i="18" s="1"/>
  <c r="K894" i="18"/>
  <c r="L894" i="18" s="1"/>
  <c r="M894" i="18"/>
  <c r="N894" i="18"/>
  <c r="O894" i="18" s="1"/>
  <c r="I895" i="18"/>
  <c r="J895" i="18" s="1"/>
  <c r="K895" i="18"/>
  <c r="L895" i="18" s="1"/>
  <c r="M895" i="18"/>
  <c r="N895" i="18"/>
  <c r="O895" i="18" s="1"/>
  <c r="I896" i="18"/>
  <c r="J896" i="18" s="1"/>
  <c r="K896" i="18"/>
  <c r="L896" i="18" s="1"/>
  <c r="M896" i="18"/>
  <c r="N896" i="18"/>
  <c r="O896" i="18" s="1"/>
  <c r="I897" i="18"/>
  <c r="J897" i="18" s="1"/>
  <c r="K897" i="18"/>
  <c r="L897" i="18" s="1"/>
  <c r="M897" i="18"/>
  <c r="N897" i="18"/>
  <c r="O897" i="18" s="1"/>
  <c r="I898" i="18"/>
  <c r="J898" i="18" s="1"/>
  <c r="K898" i="18"/>
  <c r="L898" i="18" s="1"/>
  <c r="M898" i="18"/>
  <c r="N898" i="18"/>
  <c r="O898" i="18" s="1"/>
  <c r="I899" i="18"/>
  <c r="J899" i="18" s="1"/>
  <c r="K899" i="18"/>
  <c r="L899" i="18" s="1"/>
  <c r="M899" i="18"/>
  <c r="N899" i="18"/>
  <c r="O899" i="18" s="1"/>
  <c r="I900" i="18"/>
  <c r="J900" i="18" s="1"/>
  <c r="K900" i="18"/>
  <c r="L900" i="18" s="1"/>
  <c r="M900" i="18"/>
  <c r="N900" i="18"/>
  <c r="O900" i="18" s="1"/>
  <c r="I901" i="18"/>
  <c r="J901" i="18" s="1"/>
  <c r="K901" i="18"/>
  <c r="L901" i="18" s="1"/>
  <c r="M901" i="18"/>
  <c r="N901" i="18"/>
  <c r="O901" i="18" s="1"/>
  <c r="I902" i="18"/>
  <c r="J902" i="18" s="1"/>
  <c r="K902" i="18"/>
  <c r="L902" i="18" s="1"/>
  <c r="M902" i="18"/>
  <c r="N902" i="18"/>
  <c r="O902" i="18" s="1"/>
  <c r="I903" i="18"/>
  <c r="J903" i="18" s="1"/>
  <c r="K903" i="18"/>
  <c r="L903" i="18" s="1"/>
  <c r="M903" i="18"/>
  <c r="N903" i="18"/>
  <c r="O903" i="18" s="1"/>
  <c r="I904" i="18"/>
  <c r="J904" i="18" s="1"/>
  <c r="K904" i="18"/>
  <c r="L904" i="18" s="1"/>
  <c r="M904" i="18"/>
  <c r="N904" i="18"/>
  <c r="O904" i="18" s="1"/>
  <c r="I905" i="18"/>
  <c r="J905" i="18" s="1"/>
  <c r="K905" i="18"/>
  <c r="L905" i="18" s="1"/>
  <c r="M905" i="18"/>
  <c r="N905" i="18"/>
  <c r="O905" i="18" s="1"/>
  <c r="I906" i="18"/>
  <c r="J906" i="18" s="1"/>
  <c r="K906" i="18"/>
  <c r="L906" i="18" s="1"/>
  <c r="M906" i="18"/>
  <c r="N906" i="18"/>
  <c r="O906" i="18" s="1"/>
  <c r="I907" i="18"/>
  <c r="J907" i="18" s="1"/>
  <c r="K907" i="18"/>
  <c r="L907" i="18" s="1"/>
  <c r="M907" i="18"/>
  <c r="N907" i="18"/>
  <c r="O907" i="18" s="1"/>
  <c r="I908" i="18"/>
  <c r="J908" i="18" s="1"/>
  <c r="K908" i="18"/>
  <c r="L908" i="18" s="1"/>
  <c r="M908" i="18"/>
  <c r="N908" i="18"/>
  <c r="O908" i="18" s="1"/>
  <c r="I909" i="18"/>
  <c r="J909" i="18" s="1"/>
  <c r="K909" i="18"/>
  <c r="L909" i="18" s="1"/>
  <c r="M909" i="18"/>
  <c r="N909" i="18"/>
  <c r="O909" i="18" s="1"/>
  <c r="I910" i="18"/>
  <c r="J910" i="18" s="1"/>
  <c r="K910" i="18"/>
  <c r="L910" i="18" s="1"/>
  <c r="M910" i="18"/>
  <c r="N910" i="18"/>
  <c r="O910" i="18" s="1"/>
  <c r="I911" i="18"/>
  <c r="J911" i="18" s="1"/>
  <c r="K911" i="18"/>
  <c r="L911" i="18" s="1"/>
  <c r="M911" i="18"/>
  <c r="N911" i="18"/>
  <c r="O911" i="18" s="1"/>
  <c r="I912" i="18"/>
  <c r="J912" i="18" s="1"/>
  <c r="K912" i="18"/>
  <c r="L912" i="18" s="1"/>
  <c r="M912" i="18"/>
  <c r="N912" i="18"/>
  <c r="O912" i="18" s="1"/>
  <c r="I913" i="18"/>
  <c r="J913" i="18" s="1"/>
  <c r="K913" i="18"/>
  <c r="L913" i="18" s="1"/>
  <c r="M913" i="18"/>
  <c r="N913" i="18"/>
  <c r="O913" i="18" s="1"/>
  <c r="I914" i="18"/>
  <c r="J914" i="18" s="1"/>
  <c r="K914" i="18"/>
  <c r="L914" i="18" s="1"/>
  <c r="M914" i="18"/>
  <c r="N914" i="18"/>
  <c r="O914" i="18" s="1"/>
  <c r="I915" i="18"/>
  <c r="J915" i="18" s="1"/>
  <c r="K915" i="18"/>
  <c r="L915" i="18" s="1"/>
  <c r="M915" i="18"/>
  <c r="N915" i="18"/>
  <c r="O915" i="18" s="1"/>
  <c r="I916" i="18"/>
  <c r="J916" i="18" s="1"/>
  <c r="K916" i="18"/>
  <c r="L916" i="18" s="1"/>
  <c r="M916" i="18"/>
  <c r="N916" i="18"/>
  <c r="O916" i="18" s="1"/>
  <c r="I917" i="18"/>
  <c r="J917" i="18" s="1"/>
  <c r="K917" i="18"/>
  <c r="L917" i="18" s="1"/>
  <c r="M917" i="18"/>
  <c r="N917" i="18"/>
  <c r="O917" i="18" s="1"/>
  <c r="I918" i="18"/>
  <c r="J918" i="18" s="1"/>
  <c r="K918" i="18"/>
  <c r="L918" i="18" s="1"/>
  <c r="M918" i="18"/>
  <c r="N918" i="18"/>
  <c r="O918" i="18" s="1"/>
  <c r="I919" i="18"/>
  <c r="J919" i="18" s="1"/>
  <c r="K919" i="18"/>
  <c r="L919" i="18" s="1"/>
  <c r="M919" i="18"/>
  <c r="N919" i="18"/>
  <c r="O919" i="18" s="1"/>
  <c r="I920" i="18"/>
  <c r="J920" i="18" s="1"/>
  <c r="K920" i="18"/>
  <c r="L920" i="18" s="1"/>
  <c r="M920" i="18"/>
  <c r="N920" i="18"/>
  <c r="O920" i="18" s="1"/>
  <c r="I921" i="18"/>
  <c r="J921" i="18" s="1"/>
  <c r="K921" i="18"/>
  <c r="L921" i="18" s="1"/>
  <c r="M921" i="18"/>
  <c r="N921" i="18"/>
  <c r="O921" i="18" s="1"/>
  <c r="I922" i="18"/>
  <c r="J922" i="18" s="1"/>
  <c r="K922" i="18"/>
  <c r="L922" i="18" s="1"/>
  <c r="M922" i="18"/>
  <c r="N922" i="18"/>
  <c r="O922" i="18" s="1"/>
  <c r="I923" i="18"/>
  <c r="J923" i="18" s="1"/>
  <c r="K923" i="18"/>
  <c r="L923" i="18" s="1"/>
  <c r="M923" i="18"/>
  <c r="N923" i="18"/>
  <c r="O923" i="18" s="1"/>
  <c r="I924" i="18"/>
  <c r="J924" i="18" s="1"/>
  <c r="K924" i="18"/>
  <c r="L924" i="18" s="1"/>
  <c r="M924" i="18"/>
  <c r="N924" i="18"/>
  <c r="O924" i="18" s="1"/>
  <c r="I925" i="18"/>
  <c r="J925" i="18" s="1"/>
  <c r="K925" i="18"/>
  <c r="L925" i="18" s="1"/>
  <c r="M925" i="18"/>
  <c r="N925" i="18"/>
  <c r="O925" i="18" s="1"/>
  <c r="I926" i="18"/>
  <c r="J926" i="18" s="1"/>
  <c r="K926" i="18"/>
  <c r="L926" i="18" s="1"/>
  <c r="M926" i="18"/>
  <c r="N926" i="18"/>
  <c r="O926" i="18" s="1"/>
  <c r="I927" i="18"/>
  <c r="J927" i="18" s="1"/>
  <c r="K927" i="18"/>
  <c r="L927" i="18" s="1"/>
  <c r="M927" i="18"/>
  <c r="N927" i="18"/>
  <c r="O927" i="18" s="1"/>
  <c r="I928" i="18"/>
  <c r="J928" i="18" s="1"/>
  <c r="K928" i="18"/>
  <c r="L928" i="18" s="1"/>
  <c r="M928" i="18"/>
  <c r="N928" i="18"/>
  <c r="O928" i="18" s="1"/>
  <c r="I929" i="18"/>
  <c r="J929" i="18" s="1"/>
  <c r="K929" i="18"/>
  <c r="L929" i="18" s="1"/>
  <c r="M929" i="18"/>
  <c r="N929" i="18"/>
  <c r="O929" i="18" s="1"/>
  <c r="I930" i="18"/>
  <c r="J930" i="18" s="1"/>
  <c r="K930" i="18"/>
  <c r="L930" i="18" s="1"/>
  <c r="M930" i="18"/>
  <c r="N930" i="18"/>
  <c r="O930" i="18" s="1"/>
  <c r="I931" i="18"/>
  <c r="J931" i="18" s="1"/>
  <c r="K931" i="18"/>
  <c r="L931" i="18" s="1"/>
  <c r="M931" i="18"/>
  <c r="N931" i="18"/>
  <c r="O931" i="18" s="1"/>
  <c r="I932" i="18"/>
  <c r="J932" i="18" s="1"/>
  <c r="K932" i="18"/>
  <c r="L932" i="18" s="1"/>
  <c r="M932" i="18"/>
  <c r="N932" i="18"/>
  <c r="O932" i="18" s="1"/>
  <c r="I933" i="18"/>
  <c r="J933" i="18" s="1"/>
  <c r="K933" i="18"/>
  <c r="L933" i="18" s="1"/>
  <c r="M933" i="18"/>
  <c r="N933" i="18"/>
  <c r="O933" i="18" s="1"/>
  <c r="I934" i="18"/>
  <c r="J934" i="18" s="1"/>
  <c r="K934" i="18"/>
  <c r="L934" i="18" s="1"/>
  <c r="M934" i="18"/>
  <c r="N934" i="18"/>
  <c r="O934" i="18" s="1"/>
  <c r="I935" i="18"/>
  <c r="J935" i="18" s="1"/>
  <c r="K935" i="18"/>
  <c r="L935" i="18" s="1"/>
  <c r="M935" i="18"/>
  <c r="N935" i="18"/>
  <c r="O935" i="18" s="1"/>
  <c r="I936" i="18"/>
  <c r="J936" i="18" s="1"/>
  <c r="K936" i="18"/>
  <c r="L936" i="18" s="1"/>
  <c r="M936" i="18"/>
  <c r="N936" i="18"/>
  <c r="O936" i="18" s="1"/>
  <c r="I937" i="18"/>
  <c r="J937" i="18" s="1"/>
  <c r="K937" i="18"/>
  <c r="L937" i="18" s="1"/>
  <c r="M937" i="18"/>
  <c r="N937" i="18"/>
  <c r="O937" i="18" s="1"/>
  <c r="I938" i="18"/>
  <c r="J938" i="18" s="1"/>
  <c r="K938" i="18"/>
  <c r="L938" i="18" s="1"/>
  <c r="M938" i="18"/>
  <c r="N938" i="18"/>
  <c r="O938" i="18" s="1"/>
  <c r="I939" i="18"/>
  <c r="J939" i="18" s="1"/>
  <c r="K939" i="18"/>
  <c r="L939" i="18" s="1"/>
  <c r="M939" i="18"/>
  <c r="N939" i="18"/>
  <c r="O939" i="18" s="1"/>
  <c r="I940" i="18"/>
  <c r="J940" i="18" s="1"/>
  <c r="K940" i="18"/>
  <c r="L940" i="18" s="1"/>
  <c r="M940" i="18"/>
  <c r="N940" i="18"/>
  <c r="O940" i="18" s="1"/>
  <c r="I941" i="18"/>
  <c r="J941" i="18" s="1"/>
  <c r="K941" i="18"/>
  <c r="L941" i="18" s="1"/>
  <c r="M941" i="18"/>
  <c r="N941" i="18"/>
  <c r="O941" i="18" s="1"/>
  <c r="I942" i="18"/>
  <c r="J942" i="18" s="1"/>
  <c r="K942" i="18"/>
  <c r="L942" i="18" s="1"/>
  <c r="M942" i="18"/>
  <c r="N942" i="18"/>
  <c r="O942" i="18" s="1"/>
  <c r="I943" i="18"/>
  <c r="J943" i="18" s="1"/>
  <c r="K943" i="18"/>
  <c r="L943" i="18" s="1"/>
  <c r="M943" i="18"/>
  <c r="N943" i="18"/>
  <c r="O943" i="18" s="1"/>
  <c r="I944" i="18"/>
  <c r="J944" i="18" s="1"/>
  <c r="K944" i="18"/>
  <c r="L944" i="18" s="1"/>
  <c r="M944" i="18"/>
  <c r="N944" i="18"/>
  <c r="O944" i="18" s="1"/>
  <c r="I945" i="18"/>
  <c r="J945" i="18" s="1"/>
  <c r="K945" i="18"/>
  <c r="L945" i="18" s="1"/>
  <c r="M945" i="18"/>
  <c r="N945" i="18"/>
  <c r="O945" i="18" s="1"/>
  <c r="I946" i="18"/>
  <c r="J946" i="18" s="1"/>
  <c r="K946" i="18"/>
  <c r="L946" i="18" s="1"/>
  <c r="M946" i="18"/>
  <c r="N946" i="18"/>
  <c r="O946" i="18" s="1"/>
  <c r="I947" i="18"/>
  <c r="J947" i="18" s="1"/>
  <c r="K947" i="18"/>
  <c r="L947" i="18" s="1"/>
  <c r="M947" i="18"/>
  <c r="N947" i="18"/>
  <c r="O947" i="18" s="1"/>
  <c r="I948" i="18"/>
  <c r="J948" i="18" s="1"/>
  <c r="K948" i="18"/>
  <c r="L948" i="18" s="1"/>
  <c r="M948" i="18"/>
  <c r="N948" i="18"/>
  <c r="O948" i="18" s="1"/>
  <c r="I949" i="18"/>
  <c r="J949" i="18" s="1"/>
  <c r="K949" i="18"/>
  <c r="L949" i="18" s="1"/>
  <c r="M949" i="18"/>
  <c r="N949" i="18"/>
  <c r="O949" i="18" s="1"/>
  <c r="I950" i="18"/>
  <c r="J950" i="18" s="1"/>
  <c r="K950" i="18"/>
  <c r="L950" i="18" s="1"/>
  <c r="M950" i="18"/>
  <c r="N950" i="18"/>
  <c r="O950" i="18" s="1"/>
  <c r="I951" i="18"/>
  <c r="J951" i="18" s="1"/>
  <c r="K951" i="18"/>
  <c r="L951" i="18" s="1"/>
  <c r="M951" i="18"/>
  <c r="N951" i="18"/>
  <c r="O951" i="18" s="1"/>
  <c r="I952" i="18"/>
  <c r="J952" i="18" s="1"/>
  <c r="K952" i="18"/>
  <c r="L952" i="18" s="1"/>
  <c r="M952" i="18"/>
  <c r="N952" i="18"/>
  <c r="O952" i="18" s="1"/>
  <c r="I953" i="18"/>
  <c r="J953" i="18" s="1"/>
  <c r="K953" i="18"/>
  <c r="L953" i="18" s="1"/>
  <c r="M953" i="18"/>
  <c r="N953" i="18"/>
  <c r="O953" i="18" s="1"/>
  <c r="I954" i="18"/>
  <c r="J954" i="18" s="1"/>
  <c r="K954" i="18"/>
  <c r="L954" i="18" s="1"/>
  <c r="M954" i="18"/>
  <c r="N954" i="18"/>
  <c r="O954" i="18" s="1"/>
  <c r="I955" i="18"/>
  <c r="J955" i="18" s="1"/>
  <c r="K955" i="18"/>
  <c r="L955" i="18" s="1"/>
  <c r="M955" i="18"/>
  <c r="N955" i="18"/>
  <c r="O955" i="18" s="1"/>
  <c r="I956" i="18"/>
  <c r="J956" i="18" s="1"/>
  <c r="K956" i="18"/>
  <c r="L956" i="18" s="1"/>
  <c r="M956" i="18"/>
  <c r="N956" i="18"/>
  <c r="O956" i="18" s="1"/>
  <c r="I957" i="18"/>
  <c r="J957" i="18" s="1"/>
  <c r="K957" i="18"/>
  <c r="L957" i="18" s="1"/>
  <c r="M957" i="18"/>
  <c r="N957" i="18"/>
  <c r="O957" i="18" s="1"/>
  <c r="I958" i="18"/>
  <c r="J958" i="18" s="1"/>
  <c r="K958" i="18"/>
  <c r="L958" i="18" s="1"/>
  <c r="M958" i="18"/>
  <c r="N958" i="18"/>
  <c r="O958" i="18" s="1"/>
  <c r="I959" i="18"/>
  <c r="J959" i="18" s="1"/>
  <c r="K959" i="18"/>
  <c r="L959" i="18" s="1"/>
  <c r="M959" i="18"/>
  <c r="N959" i="18"/>
  <c r="O959" i="18" s="1"/>
  <c r="I960" i="18"/>
  <c r="J960" i="18" s="1"/>
  <c r="K960" i="18"/>
  <c r="L960" i="18" s="1"/>
  <c r="M960" i="18"/>
  <c r="N960" i="18"/>
  <c r="O960" i="18" s="1"/>
  <c r="I961" i="18"/>
  <c r="J961" i="18" s="1"/>
  <c r="K961" i="18"/>
  <c r="L961" i="18" s="1"/>
  <c r="M961" i="18"/>
  <c r="N961" i="18"/>
  <c r="O961" i="18" s="1"/>
  <c r="I962" i="18"/>
  <c r="J962" i="18" s="1"/>
  <c r="K962" i="18"/>
  <c r="L962" i="18" s="1"/>
  <c r="M962" i="18"/>
  <c r="N962" i="18"/>
  <c r="O962" i="18" s="1"/>
  <c r="I963" i="18"/>
  <c r="J963" i="18" s="1"/>
  <c r="K963" i="18"/>
  <c r="L963" i="18" s="1"/>
  <c r="M963" i="18"/>
  <c r="N963" i="18"/>
  <c r="O963" i="18" s="1"/>
  <c r="I964" i="18"/>
  <c r="J964" i="18" s="1"/>
  <c r="K964" i="18"/>
  <c r="L964" i="18" s="1"/>
  <c r="M964" i="18"/>
  <c r="N964" i="18"/>
  <c r="O964" i="18" s="1"/>
  <c r="I965" i="18"/>
  <c r="J965" i="18" s="1"/>
  <c r="K965" i="18"/>
  <c r="L965" i="18" s="1"/>
  <c r="M965" i="18"/>
  <c r="N965" i="18"/>
  <c r="O965" i="18" s="1"/>
  <c r="I966" i="18"/>
  <c r="J966" i="18" s="1"/>
  <c r="K966" i="18"/>
  <c r="L966" i="18" s="1"/>
  <c r="M966" i="18"/>
  <c r="N966" i="18"/>
  <c r="O966" i="18" s="1"/>
  <c r="I967" i="18"/>
  <c r="J967" i="18" s="1"/>
  <c r="K967" i="18"/>
  <c r="L967" i="18" s="1"/>
  <c r="M967" i="18"/>
  <c r="N967" i="18"/>
  <c r="O967" i="18" s="1"/>
  <c r="I968" i="18"/>
  <c r="J968" i="18" s="1"/>
  <c r="K968" i="18"/>
  <c r="L968" i="18" s="1"/>
  <c r="M968" i="18"/>
  <c r="N968" i="18"/>
  <c r="O968" i="18" s="1"/>
  <c r="I969" i="18"/>
  <c r="J969" i="18" s="1"/>
  <c r="K969" i="18"/>
  <c r="L969" i="18" s="1"/>
  <c r="M969" i="18"/>
  <c r="N969" i="18"/>
  <c r="O969" i="18" s="1"/>
  <c r="I970" i="18"/>
  <c r="J970" i="18" s="1"/>
  <c r="K970" i="18"/>
  <c r="L970" i="18" s="1"/>
  <c r="M970" i="18"/>
  <c r="N970" i="18"/>
  <c r="O970" i="18" s="1"/>
  <c r="I971" i="18"/>
  <c r="J971" i="18" s="1"/>
  <c r="K971" i="18"/>
  <c r="L971" i="18" s="1"/>
  <c r="M971" i="18"/>
  <c r="N971" i="18"/>
  <c r="O971" i="18" s="1"/>
  <c r="I972" i="18"/>
  <c r="J972" i="18" s="1"/>
  <c r="K972" i="18"/>
  <c r="L972" i="18" s="1"/>
  <c r="M972" i="18"/>
  <c r="N972" i="18"/>
  <c r="O972" i="18" s="1"/>
  <c r="I973" i="18"/>
  <c r="J973" i="18" s="1"/>
  <c r="K973" i="18"/>
  <c r="L973" i="18" s="1"/>
  <c r="M973" i="18"/>
  <c r="N973" i="18"/>
  <c r="O973" i="18" s="1"/>
  <c r="I974" i="18"/>
  <c r="J974" i="18" s="1"/>
  <c r="K974" i="18"/>
  <c r="L974" i="18" s="1"/>
  <c r="M974" i="18"/>
  <c r="N974" i="18"/>
  <c r="O974" i="18" s="1"/>
  <c r="I975" i="18"/>
  <c r="J975" i="18" s="1"/>
  <c r="K975" i="18"/>
  <c r="L975" i="18" s="1"/>
  <c r="M975" i="18"/>
  <c r="N975" i="18"/>
  <c r="O975" i="18" s="1"/>
  <c r="I976" i="18"/>
  <c r="J976" i="18" s="1"/>
  <c r="K976" i="18"/>
  <c r="L976" i="18" s="1"/>
  <c r="M976" i="18"/>
  <c r="N976" i="18"/>
  <c r="O976" i="18" s="1"/>
  <c r="I977" i="18"/>
  <c r="J977" i="18" s="1"/>
  <c r="K977" i="18"/>
  <c r="L977" i="18" s="1"/>
  <c r="M977" i="18"/>
  <c r="N977" i="18"/>
  <c r="O977" i="18" s="1"/>
  <c r="I978" i="18"/>
  <c r="J978" i="18" s="1"/>
  <c r="K978" i="18"/>
  <c r="L978" i="18" s="1"/>
  <c r="M978" i="18"/>
  <c r="N978" i="18"/>
  <c r="O978" i="18" s="1"/>
  <c r="I979" i="18"/>
  <c r="J979" i="18" s="1"/>
  <c r="K979" i="18"/>
  <c r="L979" i="18" s="1"/>
  <c r="M979" i="18"/>
  <c r="N979" i="18"/>
  <c r="O979" i="18" s="1"/>
  <c r="I980" i="18"/>
  <c r="J980" i="18" s="1"/>
  <c r="K980" i="18"/>
  <c r="L980" i="18" s="1"/>
  <c r="M980" i="18"/>
  <c r="N980" i="18"/>
  <c r="O980" i="18" s="1"/>
  <c r="I981" i="18"/>
  <c r="J981" i="18" s="1"/>
  <c r="K981" i="18"/>
  <c r="L981" i="18" s="1"/>
  <c r="M981" i="18"/>
  <c r="N981" i="18"/>
  <c r="O981" i="18" s="1"/>
  <c r="I982" i="18"/>
  <c r="J982" i="18" s="1"/>
  <c r="K982" i="18"/>
  <c r="L982" i="18" s="1"/>
  <c r="M982" i="18"/>
  <c r="N982" i="18"/>
  <c r="O982" i="18" s="1"/>
  <c r="I983" i="18"/>
  <c r="J983" i="18" s="1"/>
  <c r="K983" i="18"/>
  <c r="L983" i="18" s="1"/>
  <c r="M983" i="18"/>
  <c r="N983" i="18"/>
  <c r="O983" i="18" s="1"/>
  <c r="I984" i="18"/>
  <c r="J984" i="18" s="1"/>
  <c r="K984" i="18"/>
  <c r="L984" i="18" s="1"/>
  <c r="M984" i="18"/>
  <c r="N984" i="18"/>
  <c r="O984" i="18" s="1"/>
  <c r="I985" i="18"/>
  <c r="J985" i="18" s="1"/>
  <c r="K985" i="18"/>
  <c r="L985" i="18" s="1"/>
  <c r="M985" i="18"/>
  <c r="N985" i="18"/>
  <c r="O985" i="18" s="1"/>
  <c r="I986" i="18"/>
  <c r="J986" i="18" s="1"/>
  <c r="K986" i="18"/>
  <c r="L986" i="18" s="1"/>
  <c r="M986" i="18"/>
  <c r="N986" i="18"/>
  <c r="O986" i="18" s="1"/>
  <c r="I987" i="18"/>
  <c r="J987" i="18" s="1"/>
  <c r="K987" i="18"/>
  <c r="L987" i="18" s="1"/>
  <c r="M987" i="18"/>
  <c r="N987" i="18"/>
  <c r="O987" i="18" s="1"/>
  <c r="I988" i="18"/>
  <c r="J988" i="18" s="1"/>
  <c r="K988" i="18"/>
  <c r="L988" i="18" s="1"/>
  <c r="M988" i="18"/>
  <c r="N988" i="18"/>
  <c r="O988" i="18" s="1"/>
  <c r="I989" i="18"/>
  <c r="J989" i="18" s="1"/>
  <c r="K989" i="18"/>
  <c r="L989" i="18" s="1"/>
  <c r="M989" i="18"/>
  <c r="N989" i="18"/>
  <c r="O989" i="18" s="1"/>
  <c r="I990" i="18"/>
  <c r="J990" i="18" s="1"/>
  <c r="K990" i="18"/>
  <c r="L990" i="18" s="1"/>
  <c r="M990" i="18"/>
  <c r="N990" i="18"/>
  <c r="O990" i="18" s="1"/>
  <c r="I991" i="18"/>
  <c r="J991" i="18" s="1"/>
  <c r="K991" i="18"/>
  <c r="L991" i="18" s="1"/>
  <c r="M991" i="18"/>
  <c r="N991" i="18"/>
  <c r="O991" i="18" s="1"/>
  <c r="I992" i="18"/>
  <c r="J992" i="18" s="1"/>
  <c r="K992" i="18"/>
  <c r="L992" i="18" s="1"/>
  <c r="M992" i="18"/>
  <c r="N992" i="18"/>
  <c r="O992" i="18" s="1"/>
  <c r="I993" i="18"/>
  <c r="J993" i="18" s="1"/>
  <c r="K993" i="18"/>
  <c r="L993" i="18" s="1"/>
  <c r="M993" i="18"/>
  <c r="N993" i="18"/>
  <c r="O993" i="18" s="1"/>
  <c r="I994" i="18"/>
  <c r="J994" i="18" s="1"/>
  <c r="K994" i="18"/>
  <c r="L994" i="18" s="1"/>
  <c r="M994" i="18"/>
  <c r="N994" i="18"/>
  <c r="O994" i="18" s="1"/>
  <c r="I995" i="18"/>
  <c r="J995" i="18" s="1"/>
  <c r="K995" i="18"/>
  <c r="L995" i="18" s="1"/>
  <c r="M995" i="18"/>
  <c r="N995" i="18"/>
  <c r="O995" i="18" s="1"/>
  <c r="I996" i="18"/>
  <c r="J996" i="18" s="1"/>
  <c r="K996" i="18"/>
  <c r="L996" i="18" s="1"/>
  <c r="M996" i="18"/>
  <c r="N996" i="18"/>
  <c r="O996" i="18" s="1"/>
  <c r="I997" i="18"/>
  <c r="J997" i="18" s="1"/>
  <c r="K997" i="18"/>
  <c r="L997" i="18" s="1"/>
  <c r="M997" i="18"/>
  <c r="N997" i="18"/>
  <c r="O997" i="18" s="1"/>
  <c r="I998" i="18"/>
  <c r="J998" i="18" s="1"/>
  <c r="K998" i="18"/>
  <c r="L998" i="18" s="1"/>
  <c r="M998" i="18"/>
  <c r="N998" i="18"/>
  <c r="O998" i="18" s="1"/>
  <c r="I999" i="18"/>
  <c r="J999" i="18" s="1"/>
  <c r="K999" i="18"/>
  <c r="L999" i="18" s="1"/>
  <c r="M999" i="18"/>
  <c r="N999" i="18"/>
  <c r="O999" i="18" s="1"/>
  <c r="I1000" i="18"/>
  <c r="J1000" i="18" s="1"/>
  <c r="K1000" i="18"/>
  <c r="L1000" i="18" s="1"/>
  <c r="M1000" i="18"/>
  <c r="N1000" i="18"/>
  <c r="O1000" i="18" s="1"/>
  <c r="I1001" i="18"/>
  <c r="J1001" i="18" s="1"/>
  <c r="K1001" i="18"/>
  <c r="L1001" i="18" s="1"/>
  <c r="M1001" i="18"/>
  <c r="N1001" i="18"/>
  <c r="O1001" i="18" s="1"/>
  <c r="K2" i="18"/>
  <c r="L2" i="18" s="1"/>
  <c r="M2" i="18"/>
  <c r="N2" i="18"/>
  <c r="O2" i="18" s="1"/>
  <c r="H3"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F3" i="18"/>
  <c r="F4" i="18"/>
  <c r="B59" i="23" s="1" a="1"/>
  <c r="B59" i="23" s="1"/>
  <c r="F5" i="18"/>
  <c r="B60" i="23" s="1" a="1"/>
  <c r="B60" i="23" s="1"/>
  <c r="F6" i="18"/>
  <c r="F7" i="18"/>
  <c r="B61" i="23" s="1" a="1"/>
  <c r="B61" i="23" s="1"/>
  <c r="F8" i="18"/>
  <c r="B62" i="23" s="1" a="1"/>
  <c r="B62" i="23" s="1"/>
  <c r="F9" i="18"/>
  <c r="B63" i="23" s="1" a="1"/>
  <c r="B63" i="23" s="1"/>
  <c r="F10" i="18"/>
  <c r="B64" i="23" s="1" a="1"/>
  <c r="B64" i="23" s="1"/>
  <c r="F11" i="18"/>
  <c r="B65" i="23" s="1" a="1"/>
  <c r="B65" i="23" s="1"/>
  <c r="F12" i="18"/>
  <c r="B66" i="23" s="1" a="1"/>
  <c r="B66" i="23" s="1"/>
  <c r="F13" i="18"/>
  <c r="B67" i="23" s="1" a="1"/>
  <c r="B67" i="23" s="1"/>
  <c r="F14" i="18"/>
  <c r="B68" i="23" s="1" a="1"/>
  <c r="B68" i="23" s="1"/>
  <c r="F15" i="18"/>
  <c r="B69" i="23" s="1" a="1"/>
  <c r="B69" i="23" s="1"/>
  <c r="F16" i="18"/>
  <c r="B70" i="23" s="1" a="1"/>
  <c r="B70" i="23" s="1"/>
  <c r="F17" i="18"/>
  <c r="B71" i="23" s="1" a="1"/>
  <c r="B71" i="23" s="1"/>
  <c r="F18" i="18"/>
  <c r="B72" i="23" s="1" a="1"/>
  <c r="B72" i="23" s="1"/>
  <c r="F19" i="18"/>
  <c r="B73" i="23" s="1" a="1"/>
  <c r="B73" i="23" s="1"/>
  <c r="F20" i="18"/>
  <c r="B74" i="23" s="1" a="1"/>
  <c r="B74" i="23" s="1"/>
  <c r="F21" i="18"/>
  <c r="B75" i="23" s="1" a="1"/>
  <c r="B75" i="23" s="1"/>
  <c r="F22" i="18"/>
  <c r="F23" i="18"/>
  <c r="B76" i="23" s="1" a="1"/>
  <c r="B76" i="23" s="1"/>
  <c r="F24" i="18"/>
  <c r="B77" i="23" s="1" a="1"/>
  <c r="B77" i="23" s="1"/>
  <c r="F25" i="18"/>
  <c r="B78" i="23" s="1" a="1"/>
  <c r="B78" i="23" s="1"/>
  <c r="F26" i="18"/>
  <c r="B79" i="23" s="1" a="1"/>
  <c r="B79" i="23" s="1"/>
  <c r="F27" i="18"/>
  <c r="B80" i="23" s="1" a="1"/>
  <c r="B80" i="23" s="1"/>
  <c r="F28" i="18"/>
  <c r="B81" i="23" s="1" a="1"/>
  <c r="B81" i="23" s="1"/>
  <c r="F29" i="18"/>
  <c r="B82" i="23" s="1" a="1"/>
  <c r="B82" i="23" s="1"/>
  <c r="F30" i="18"/>
  <c r="B83" i="23" s="1" a="1"/>
  <c r="B83" i="23" s="1"/>
  <c r="F31" i="18"/>
  <c r="B84" i="23" s="1" a="1"/>
  <c r="B84" i="23" s="1"/>
  <c r="F32" i="18"/>
  <c r="F33" i="18"/>
  <c r="F34" i="18"/>
  <c r="F35" i="18"/>
  <c r="B86" i="23" s="1" a="1"/>
  <c r="B86" i="23" s="1"/>
  <c r="F36" i="18"/>
  <c r="B87" i="23" s="1" a="1"/>
  <c r="B87" i="23" s="1"/>
  <c r="F37" i="18"/>
  <c r="B88" i="23" s="1" a="1"/>
  <c r="B88" i="23" s="1"/>
  <c r="F38" i="18"/>
  <c r="B89" i="23" s="1" a="1"/>
  <c r="B89" i="23" s="1"/>
  <c r="F39" i="18"/>
  <c r="B90" i="23" s="1" a="1"/>
  <c r="B90" i="23" s="1"/>
  <c r="F40" i="18"/>
  <c r="B91" i="23" s="1" a="1"/>
  <c r="B91" i="23" s="1"/>
  <c r="F41" i="18"/>
  <c r="B92" i="23" s="1" a="1"/>
  <c r="B92" i="23" s="1"/>
  <c r="F42" i="18"/>
  <c r="B93" i="23" s="1" a="1"/>
  <c r="B93" i="23" s="1"/>
  <c r="F43" i="18"/>
  <c r="B94" i="23" s="1" a="1"/>
  <c r="B94" i="23" s="1"/>
  <c r="F44" i="18"/>
  <c r="B95" i="23" s="1" a="1"/>
  <c r="B95" i="23" s="1"/>
  <c r="F45" i="18"/>
  <c r="B96" i="23" s="1" a="1"/>
  <c r="B96" i="23" s="1"/>
  <c r="F46" i="18"/>
  <c r="B97" i="23" s="1" a="1"/>
  <c r="B97" i="23" s="1"/>
  <c r="F47" i="18"/>
  <c r="B98" i="23" s="1" a="1"/>
  <c r="B98" i="23" s="1"/>
  <c r="F48" i="18"/>
  <c r="B99" i="23" s="1" a="1"/>
  <c r="B99" i="23" s="1"/>
  <c r="F49" i="18"/>
  <c r="B100" i="23" s="1" a="1"/>
  <c r="B100" i="23" s="1"/>
  <c r="F50" i="18"/>
  <c r="B101" i="23" s="1" a="1"/>
  <c r="B101" i="23" s="1"/>
  <c r="F51" i="18"/>
  <c r="B102" i="23" s="1" a="1"/>
  <c r="B102" i="23" s="1"/>
  <c r="F52" i="18"/>
  <c r="B103" i="23" s="1" a="1"/>
  <c r="B103" i="23" s="1"/>
  <c r="F53" i="18"/>
  <c r="B104" i="23" s="1" a="1"/>
  <c r="B104" i="23" s="1"/>
  <c r="F54" i="18"/>
  <c r="B105" i="23" s="1" a="1"/>
  <c r="B105" i="23" s="1"/>
  <c r="F55" i="18"/>
  <c r="F56" i="18"/>
  <c r="B106" i="23" s="1" a="1"/>
  <c r="B106" i="23" s="1"/>
  <c r="F57" i="18"/>
  <c r="B107" i="23" s="1" a="1"/>
  <c r="B107" i="23" s="1"/>
  <c r="F58" i="18"/>
  <c r="B108" i="23" s="1" a="1"/>
  <c r="B108" i="23" s="1"/>
  <c r="F59" i="18"/>
  <c r="B109" i="23" s="1" a="1"/>
  <c r="B109" i="23" s="1"/>
  <c r="F60" i="18"/>
  <c r="B110" i="23" s="1" a="1"/>
  <c r="B110" i="23" s="1"/>
  <c r="F61" i="18"/>
  <c r="B111" i="23" s="1" a="1"/>
  <c r="B111" i="23" s="1"/>
  <c r="F62" i="18"/>
  <c r="B112" i="23" s="1" a="1"/>
  <c r="B112" i="23" s="1"/>
  <c r="F63" i="18"/>
  <c r="B113" i="23" s="1" a="1"/>
  <c r="B113" i="23" s="1"/>
  <c r="F64" i="18"/>
  <c r="B114" i="23" s="1" a="1"/>
  <c r="B114" i="23" s="1"/>
  <c r="F65" i="18"/>
  <c r="B115" i="23" s="1" a="1"/>
  <c r="B115" i="23" s="1"/>
  <c r="F66" i="18"/>
  <c r="B116" i="23" s="1" a="1"/>
  <c r="B116" i="23" s="1"/>
  <c r="F67" i="18"/>
  <c r="B117" i="23" s="1" a="1"/>
  <c r="B117" i="23" s="1"/>
  <c r="F68" i="18"/>
  <c r="B118" i="23" s="1" a="1"/>
  <c r="B118" i="23" s="1"/>
  <c r="F69" i="18"/>
  <c r="B119" i="23" s="1" a="1"/>
  <c r="B119" i="23" s="1"/>
  <c r="F70" i="18"/>
  <c r="B120" i="23" s="1" a="1"/>
  <c r="B120" i="23" s="1"/>
  <c r="F71" i="18"/>
  <c r="B121" i="23" s="1" a="1"/>
  <c r="B121" i="23" s="1"/>
  <c r="F72" i="18"/>
  <c r="B122" i="23" s="1" a="1"/>
  <c r="B122" i="23" s="1"/>
  <c r="F73" i="18"/>
  <c r="B123" i="23" s="1" a="1"/>
  <c r="B123" i="23" s="1"/>
  <c r="F74" i="18"/>
  <c r="B124" i="23" s="1" a="1"/>
  <c r="B124" i="23" s="1"/>
  <c r="F75" i="18"/>
  <c r="B125" i="23" s="1" a="1"/>
  <c r="B125" i="23" s="1"/>
  <c r="F76" i="18"/>
  <c r="B126" i="23" s="1" a="1"/>
  <c r="B126" i="23" s="1"/>
  <c r="F77" i="18"/>
  <c r="B127" i="23" s="1" a="1"/>
  <c r="B127" i="23" s="1"/>
  <c r="F78" i="18"/>
  <c r="B128" i="23" s="1" a="1"/>
  <c r="B128" i="23" s="1"/>
  <c r="F79" i="18"/>
  <c r="B129" i="23" s="1" a="1"/>
  <c r="B129" i="23" s="1"/>
  <c r="F80" i="18"/>
  <c r="B130" i="23" s="1" a="1"/>
  <c r="B130" i="23" s="1"/>
  <c r="F81" i="18"/>
  <c r="B131" i="23" s="1" a="1"/>
  <c r="B131" i="23" s="1"/>
  <c r="F82" i="18"/>
  <c r="B132" i="23" s="1" a="1"/>
  <c r="B132" i="23" s="1"/>
  <c r="F83" i="18"/>
  <c r="B133" i="23" s="1" a="1"/>
  <c r="B133" i="23" s="1"/>
  <c r="F84" i="18"/>
  <c r="B134" i="23" s="1" a="1"/>
  <c r="B134" i="23" s="1"/>
  <c r="F85" i="18"/>
  <c r="B135" i="23" s="1" a="1"/>
  <c r="B135" i="23" s="1"/>
  <c r="F86" i="18"/>
  <c r="B136" i="23" s="1" a="1"/>
  <c r="B136" i="23" s="1"/>
  <c r="F87" i="18"/>
  <c r="F88" i="18"/>
  <c r="F89" i="18"/>
  <c r="B138" i="23" s="1" a="1"/>
  <c r="B138" i="23" s="1"/>
  <c r="F90" i="18"/>
  <c r="B139" i="23" s="1" a="1"/>
  <c r="B139" i="23" s="1"/>
  <c r="F91" i="18"/>
  <c r="B140" i="23" s="1" a="1"/>
  <c r="B140" i="23" s="1"/>
  <c r="F92" i="18"/>
  <c r="B141" i="23" s="1" a="1"/>
  <c r="B141" i="23" s="1"/>
  <c r="F93" i="18"/>
  <c r="B142" i="23" s="1" a="1"/>
  <c r="B142" i="23" s="1"/>
  <c r="F94" i="18"/>
  <c r="B143" i="23" s="1" a="1"/>
  <c r="B143" i="23" s="1"/>
  <c r="F95" i="18"/>
  <c r="B144" i="23" s="1" a="1"/>
  <c r="B144" i="23" s="1"/>
  <c r="F96" i="18"/>
  <c r="B145" i="23" s="1" a="1"/>
  <c r="B145" i="23" s="1"/>
  <c r="F97" i="18"/>
  <c r="B146" i="23" s="1" a="1"/>
  <c r="B146" i="23" s="1"/>
  <c r="F98" i="18"/>
  <c r="B147" i="23" s="1" a="1"/>
  <c r="B147" i="23" s="1"/>
  <c r="F99" i="18"/>
  <c r="B148" i="23" s="1" a="1"/>
  <c r="B148" i="23" s="1"/>
  <c r="F100" i="18"/>
  <c r="B149" i="23" s="1" a="1"/>
  <c r="B149" i="23" s="1"/>
  <c r="F101" i="18"/>
  <c r="B150" i="23" s="1" a="1"/>
  <c r="B150" i="23" s="1"/>
  <c r="F102" i="18"/>
  <c r="B151" i="23" s="1" a="1"/>
  <c r="B151" i="23" s="1"/>
  <c r="F103" i="18"/>
  <c r="B152" i="23" s="1" a="1"/>
  <c r="B152" i="23" s="1"/>
  <c r="F104" i="18"/>
  <c r="B153" i="23" s="1" a="1"/>
  <c r="B153" i="23" s="1"/>
  <c r="F105" i="18"/>
  <c r="B154" i="23" s="1" a="1"/>
  <c r="B154" i="23" s="1"/>
  <c r="F106" i="18"/>
  <c r="B155" i="23" s="1" a="1"/>
  <c r="B155" i="23" s="1"/>
  <c r="F107" i="18"/>
  <c r="B156" i="23" s="1" a="1"/>
  <c r="B156" i="23" s="1"/>
  <c r="F108" i="18"/>
  <c r="B157" i="23" s="1" a="1"/>
  <c r="B157" i="23" s="1"/>
  <c r="F109" i="18"/>
  <c r="B158" i="23" s="1" a="1"/>
  <c r="B158" i="23" s="1"/>
  <c r="F110" i="18"/>
  <c r="B159" i="23" s="1" a="1"/>
  <c r="B159" i="23" s="1"/>
  <c r="F111" i="18"/>
  <c r="B160" i="23" s="1" a="1"/>
  <c r="B160" i="23" s="1"/>
  <c r="F112" i="18"/>
  <c r="B161" i="23" s="1" a="1"/>
  <c r="B161" i="23" s="1"/>
  <c r="F113" i="18"/>
  <c r="B162" i="23" s="1" a="1"/>
  <c r="B162" i="23" s="1"/>
  <c r="F114" i="18"/>
  <c r="B163" i="23" s="1" a="1"/>
  <c r="B163" i="23" s="1"/>
  <c r="F115" i="18"/>
  <c r="B164" i="23" s="1" a="1"/>
  <c r="B164" i="23" s="1"/>
  <c r="F116" i="18"/>
  <c r="B165" i="23" s="1" a="1"/>
  <c r="B165" i="23" s="1"/>
  <c r="F117" i="18"/>
  <c r="B166" i="23" s="1" a="1"/>
  <c r="B166" i="23" s="1"/>
  <c r="F118" i="18"/>
  <c r="B167" i="23" s="1" a="1"/>
  <c r="B167" i="23" s="1"/>
  <c r="F119" i="18"/>
  <c r="B168" i="23" s="1" a="1"/>
  <c r="B168" i="23" s="1"/>
  <c r="F120" i="18"/>
  <c r="B169" i="23" s="1" a="1"/>
  <c r="B169" i="23" s="1"/>
  <c r="F121" i="18"/>
  <c r="F122" i="18"/>
  <c r="F123" i="18"/>
  <c r="F124" i="18"/>
  <c r="B171" i="23" s="1" a="1"/>
  <c r="B171" i="23" s="1"/>
  <c r="F125" i="18"/>
  <c r="B172" i="23" s="1" a="1"/>
  <c r="B172" i="23" s="1"/>
  <c r="F126" i="18"/>
  <c r="B173" i="23" s="1" a="1"/>
  <c r="B173" i="23" s="1"/>
  <c r="F127" i="18"/>
  <c r="B174" i="23" s="1" a="1"/>
  <c r="B174" i="23" s="1"/>
  <c r="F128" i="18"/>
  <c r="B175" i="23" s="1" a="1"/>
  <c r="B175" i="23" s="1"/>
  <c r="F129" i="18"/>
  <c r="B176" i="23" s="1" a="1"/>
  <c r="B176" i="23" s="1"/>
  <c r="F130" i="18"/>
  <c r="B177" i="23" s="1" a="1"/>
  <c r="B177" i="23" s="1"/>
  <c r="F131" i="18"/>
  <c r="B178" i="23" s="1" a="1"/>
  <c r="B178" i="23" s="1"/>
  <c r="F132" i="18"/>
  <c r="B179" i="23" s="1" a="1"/>
  <c r="B179" i="23" s="1"/>
  <c r="F133" i="18"/>
  <c r="B180" i="23" s="1" a="1"/>
  <c r="B180" i="23" s="1"/>
  <c r="F134" i="18"/>
  <c r="B181" i="23" s="1" a="1"/>
  <c r="B181" i="23" s="1"/>
  <c r="F135" i="18"/>
  <c r="B182" i="23" s="1" a="1"/>
  <c r="B182" i="23" s="1"/>
  <c r="F136" i="18"/>
  <c r="B183" i="23" s="1" a="1"/>
  <c r="B183" i="23" s="1"/>
  <c r="F137" i="18"/>
  <c r="B184" i="23" s="1" a="1"/>
  <c r="B184" i="23" s="1"/>
  <c r="F138" i="18"/>
  <c r="B185" i="23" s="1" a="1"/>
  <c r="B185" i="23" s="1"/>
  <c r="F139" i="18"/>
  <c r="B186" i="23" s="1" a="1"/>
  <c r="B186" i="23" s="1"/>
  <c r="F140" i="18"/>
  <c r="B187" i="23" s="1" a="1"/>
  <c r="B187" i="23" s="1"/>
  <c r="F141" i="18"/>
  <c r="B188" i="23" s="1" a="1"/>
  <c r="B188" i="23" s="1"/>
  <c r="F142" i="18"/>
  <c r="B189" i="23" s="1" a="1"/>
  <c r="B189" i="23" s="1"/>
  <c r="F143" i="18"/>
  <c r="B190" i="23" s="1" a="1"/>
  <c r="B190" i="23" s="1"/>
  <c r="F144" i="18"/>
  <c r="B191" i="23" s="1" a="1"/>
  <c r="B191" i="23" s="1"/>
  <c r="F145" i="18"/>
  <c r="B192" i="23" s="1" a="1"/>
  <c r="B192" i="23" s="1"/>
  <c r="F146" i="18"/>
  <c r="B193" i="23" s="1" a="1"/>
  <c r="B193" i="23" s="1"/>
  <c r="F147" i="18"/>
  <c r="B194" i="23" s="1" a="1"/>
  <c r="B194" i="23" s="1"/>
  <c r="F148" i="18"/>
  <c r="F149" i="18"/>
  <c r="F150" i="18"/>
  <c r="B196" i="23" s="1" a="1"/>
  <c r="B196" i="23" s="1"/>
  <c r="F151" i="18"/>
  <c r="B197" i="23" s="1" a="1"/>
  <c r="B197" i="23" s="1"/>
  <c r="F152" i="18"/>
  <c r="B198" i="23" s="1" a="1"/>
  <c r="B198" i="23" s="1"/>
  <c r="F153" i="18"/>
  <c r="B199" i="23" s="1" a="1"/>
  <c r="B199" i="23" s="1"/>
  <c r="F154" i="18"/>
  <c r="B200" i="23" s="1" a="1"/>
  <c r="B200" i="23" s="1"/>
  <c r="F155" i="18"/>
  <c r="B201" i="23" s="1" a="1"/>
  <c r="B201" i="23" s="1"/>
  <c r="F156" i="18"/>
  <c r="B202" i="23" s="1" a="1"/>
  <c r="B202" i="23" s="1"/>
  <c r="F157" i="18"/>
  <c r="B203" i="23" s="1" a="1"/>
  <c r="B203" i="23" s="1"/>
  <c r="F158" i="18"/>
  <c r="B204" i="23" s="1" a="1"/>
  <c r="B204" i="23" s="1"/>
  <c r="F159" i="18"/>
  <c r="B205" i="23" s="1" a="1"/>
  <c r="B205" i="23" s="1"/>
  <c r="F160" i="18"/>
  <c r="B206" i="23" s="1" a="1"/>
  <c r="B206" i="23" s="1"/>
  <c r="F161" i="18"/>
  <c r="B207" i="23" s="1" a="1"/>
  <c r="B207" i="23" s="1"/>
  <c r="F162" i="18"/>
  <c r="B208" i="23" s="1" a="1"/>
  <c r="B208" i="23" s="1"/>
  <c r="F163" i="18"/>
  <c r="B209" i="23" s="1" a="1"/>
  <c r="B209" i="23" s="1"/>
  <c r="F164" i="18"/>
  <c r="B210" i="23" s="1" a="1"/>
  <c r="B210" i="23" s="1"/>
  <c r="F165" i="18"/>
  <c r="B211" i="23" s="1" a="1"/>
  <c r="B211" i="23" s="1"/>
  <c r="F166" i="18"/>
  <c r="B212" i="23" s="1" a="1"/>
  <c r="B212" i="23" s="1"/>
  <c r="F167" i="18"/>
  <c r="B213" i="23" s="1" a="1"/>
  <c r="B213" i="23" s="1"/>
  <c r="F168" i="18"/>
  <c r="B214" i="23" s="1" a="1"/>
  <c r="B214" i="23" s="1"/>
  <c r="F169" i="18"/>
  <c r="B215" i="23" s="1" a="1"/>
  <c r="B215" i="23" s="1"/>
  <c r="F170" i="18"/>
  <c r="B216" i="23" s="1" a="1"/>
  <c r="B216" i="23" s="1"/>
  <c r="F171" i="18"/>
  <c r="B217" i="23" s="1" a="1"/>
  <c r="B217" i="23" s="1"/>
  <c r="F172" i="18"/>
  <c r="B218" i="23" s="1" a="1"/>
  <c r="B218" i="23" s="1"/>
  <c r="F173" i="18"/>
  <c r="B219" i="23" s="1" a="1"/>
  <c r="B219" i="23" s="1"/>
  <c r="F174" i="18"/>
  <c r="B220" i="23" s="1" a="1"/>
  <c r="B220" i="23" s="1"/>
  <c r="F175" i="18"/>
  <c r="B221" i="23" s="1" a="1"/>
  <c r="B221" i="23" s="1"/>
  <c r="F176" i="18"/>
  <c r="B222" i="23" s="1" a="1"/>
  <c r="B222" i="23" s="1"/>
  <c r="F177" i="18"/>
  <c r="B223" i="23" s="1" a="1"/>
  <c r="B223" i="23" s="1"/>
  <c r="F178" i="18"/>
  <c r="B224" i="23" s="1" a="1"/>
  <c r="B224" i="23" s="1"/>
  <c r="F179" i="18"/>
  <c r="B225" i="23" s="1" a="1"/>
  <c r="B225" i="23" s="1"/>
  <c r="F180" i="18"/>
  <c r="B226" i="23" s="1" a="1"/>
  <c r="B226" i="23" s="1"/>
  <c r="F181" i="18"/>
  <c r="B227" i="23" s="1" a="1"/>
  <c r="B227" i="23" s="1"/>
  <c r="F182" i="18"/>
  <c r="B228" i="23" s="1" a="1"/>
  <c r="B228" i="23" s="1"/>
  <c r="F183" i="18"/>
  <c r="F184" i="18"/>
  <c r="B229" i="23" s="1" a="1"/>
  <c r="B229" i="23" s="1"/>
  <c r="F185" i="18"/>
  <c r="B230" i="23" s="1" a="1"/>
  <c r="B230" i="23" s="1"/>
  <c r="F186" i="18"/>
  <c r="B231" i="23" s="1" a="1"/>
  <c r="B231" i="23" s="1"/>
  <c r="F187" i="18"/>
  <c r="B232" i="23" s="1" a="1"/>
  <c r="B232" i="23" s="1"/>
  <c r="F188" i="18"/>
  <c r="B233" i="23" s="1" a="1"/>
  <c r="B233" i="23" s="1"/>
  <c r="F189" i="18"/>
  <c r="B234" i="23" s="1" a="1"/>
  <c r="B234" i="23" s="1"/>
  <c r="F190" i="18"/>
  <c r="B235" i="23" s="1" a="1"/>
  <c r="B235" i="23" s="1"/>
  <c r="F191" i="18"/>
  <c r="B236" i="23" s="1" a="1"/>
  <c r="B236" i="23" s="1"/>
  <c r="F192" i="18"/>
  <c r="B237" i="23" s="1" a="1"/>
  <c r="B237" i="23" s="1"/>
  <c r="F193" i="18"/>
  <c r="B238" i="23" s="1" a="1"/>
  <c r="B238" i="23" s="1"/>
  <c r="F194" i="18"/>
  <c r="B239" i="23" s="1" a="1"/>
  <c r="B239" i="23" s="1"/>
  <c r="F195" i="18"/>
  <c r="B240" i="23" s="1" a="1"/>
  <c r="B240" i="23" s="1"/>
  <c r="F196" i="18"/>
  <c r="B241" i="23" s="1" a="1"/>
  <c r="B241" i="23" s="1"/>
  <c r="F197" i="18"/>
  <c r="B242" i="23" s="1" a="1"/>
  <c r="B242" i="23" s="1"/>
  <c r="F198" i="18"/>
  <c r="B243" i="23" s="1" a="1"/>
  <c r="B243" i="23" s="1"/>
  <c r="F199" i="18"/>
  <c r="F200" i="18"/>
  <c r="F201" i="18"/>
  <c r="F202" i="18"/>
  <c r="F203" i="18"/>
  <c r="B244" i="23" s="1" a="1"/>
  <c r="B244" i="23" s="1"/>
  <c r="F204" i="18"/>
  <c r="B245" i="23" s="1" a="1"/>
  <c r="B245" i="23" s="1"/>
  <c r="F205" i="18"/>
  <c r="B246" i="23" s="1" a="1"/>
  <c r="B246" i="23" s="1"/>
  <c r="F206" i="18"/>
  <c r="B247" i="23" s="1" a="1"/>
  <c r="B247" i="23" s="1"/>
  <c r="F207" i="18"/>
  <c r="B248" i="23" s="1" a="1"/>
  <c r="B248" i="23" s="1"/>
  <c r="F208" i="18"/>
  <c r="B249" i="23" s="1" a="1"/>
  <c r="B249" i="23" s="1"/>
  <c r="F209" i="18"/>
  <c r="B250" i="23" s="1" a="1"/>
  <c r="B250" i="23" s="1"/>
  <c r="F210" i="18"/>
  <c r="B251" i="23" s="1" a="1"/>
  <c r="B251" i="23" s="1"/>
  <c r="F211" i="18"/>
  <c r="B252" i="23" s="1" a="1"/>
  <c r="B252" i="23" s="1"/>
  <c r="F212" i="18"/>
  <c r="F213" i="18"/>
  <c r="B254" i="23" s="1" a="1"/>
  <c r="B254" i="23" s="1"/>
  <c r="F214" i="18"/>
  <c r="B255" i="23" s="1" a="1"/>
  <c r="B255" i="23" s="1"/>
  <c r="F215" i="18"/>
  <c r="B256" i="23" s="1" a="1"/>
  <c r="B256" i="23" s="1"/>
  <c r="F216" i="18"/>
  <c r="B257" i="23" s="1" a="1"/>
  <c r="B257" i="23" s="1"/>
  <c r="F217" i="18"/>
  <c r="B258" i="23" s="1" a="1"/>
  <c r="B258" i="23" s="1"/>
  <c r="F218" i="18"/>
  <c r="B259" i="23" s="1" a="1"/>
  <c r="B259" i="23" s="1"/>
  <c r="F219" i="18"/>
  <c r="B260" i="23" s="1" a="1"/>
  <c r="B260" i="23" s="1"/>
  <c r="F220" i="18"/>
  <c r="B261" i="23" s="1" a="1"/>
  <c r="B261" i="23" s="1"/>
  <c r="F221" i="18"/>
  <c r="B262" i="23" s="1" a="1"/>
  <c r="B262" i="23" s="1"/>
  <c r="F222" i="18"/>
  <c r="F223" i="18"/>
  <c r="B263" i="23" s="1" a="1"/>
  <c r="B263" i="23" s="1"/>
  <c r="F224" i="18"/>
  <c r="B264" i="23" s="1" a="1"/>
  <c r="B264" i="23" s="1"/>
  <c r="F225" i="18"/>
  <c r="B265" i="23" s="1" a="1"/>
  <c r="B265" i="23" s="1"/>
  <c r="F226" i="18"/>
  <c r="B266" i="23" s="1" a="1"/>
  <c r="B266" i="23" s="1"/>
  <c r="F227" i="18"/>
  <c r="B267" i="23" s="1" a="1"/>
  <c r="B267" i="23" s="1"/>
  <c r="F228" i="18"/>
  <c r="B268" i="23" s="1" a="1"/>
  <c r="B268" i="23" s="1"/>
  <c r="F229" i="18"/>
  <c r="B269" i="23" s="1" a="1"/>
  <c r="B269" i="23" s="1"/>
  <c r="F230" i="18"/>
  <c r="B270" i="23" s="1" a="1"/>
  <c r="B270" i="23" s="1"/>
  <c r="F231" i="18"/>
  <c r="B271" i="23" s="1" a="1"/>
  <c r="B271" i="23" s="1"/>
  <c r="F232" i="18"/>
  <c r="B272" i="23" s="1" a="1"/>
  <c r="B272" i="23" s="1"/>
  <c r="F233" i="18"/>
  <c r="B273" i="23" s="1" a="1"/>
  <c r="B273" i="23" s="1"/>
  <c r="F234" i="18"/>
  <c r="B274" i="23" s="1" a="1"/>
  <c r="B274" i="23" s="1"/>
  <c r="F235" i="18"/>
  <c r="B275" i="23" s="1" a="1"/>
  <c r="B275" i="23" s="1"/>
  <c r="F236" i="18"/>
  <c r="B276" i="23" s="1" a="1"/>
  <c r="B276" i="23" s="1"/>
  <c r="F237" i="18"/>
  <c r="B277" i="23" s="1" a="1"/>
  <c r="B277" i="23" s="1"/>
  <c r="F238" i="18"/>
  <c r="B278" i="23" s="1" a="1"/>
  <c r="B278" i="23" s="1"/>
  <c r="F239" i="18"/>
  <c r="B279" i="23" s="1" a="1"/>
  <c r="B279" i="23" s="1"/>
  <c r="F240" i="18"/>
  <c r="B280" i="23" s="1" a="1"/>
  <c r="B280" i="23" s="1"/>
  <c r="F241" i="18"/>
  <c r="B281" i="23" s="1" a="1"/>
  <c r="B281" i="23" s="1"/>
  <c r="F242" i="18"/>
  <c r="B282" i="23" s="1" a="1"/>
  <c r="B282" i="23" s="1"/>
  <c r="F243" i="18"/>
  <c r="B283" i="23" s="1" a="1"/>
  <c r="B283" i="23" s="1"/>
  <c r="F244" i="18"/>
  <c r="B284" i="23" s="1" a="1"/>
  <c r="B284" i="23" s="1"/>
  <c r="F245" i="18"/>
  <c r="B285" i="23" s="1" a="1"/>
  <c r="B285" i="23" s="1"/>
  <c r="F246" i="18"/>
  <c r="B286" i="23" s="1" a="1"/>
  <c r="B286" i="23" s="1"/>
  <c r="F247" i="18"/>
  <c r="B287" i="23" s="1" a="1"/>
  <c r="B287" i="23" s="1"/>
  <c r="F248" i="18"/>
  <c r="B288" i="23" s="1" a="1"/>
  <c r="B288" i="23" s="1"/>
  <c r="F249" i="18"/>
  <c r="B289" i="23" s="1" a="1"/>
  <c r="B289" i="23" s="1"/>
  <c r="F250" i="18"/>
  <c r="B290" i="23" s="1" a="1"/>
  <c r="B290" i="23" s="1"/>
  <c r="F251" i="18"/>
  <c r="F252" i="18"/>
  <c r="B292" i="23" s="1" a="1"/>
  <c r="B292" i="23" s="1"/>
  <c r="F253" i="18"/>
  <c r="B293" i="23" s="1" a="1"/>
  <c r="B293" i="23" s="1"/>
  <c r="F254" i="18"/>
  <c r="B294" i="23" s="1" a="1"/>
  <c r="B294" i="23" s="1"/>
  <c r="F255" i="18"/>
  <c r="B295" i="23" s="1" a="1"/>
  <c r="B295" i="23" s="1"/>
  <c r="F256" i="18"/>
  <c r="B296" i="23" s="1" a="1"/>
  <c r="B296" i="23" s="1"/>
  <c r="F257" i="18"/>
  <c r="B297" i="23" s="1" a="1"/>
  <c r="B297" i="23" s="1"/>
  <c r="F258" i="18"/>
  <c r="F259" i="18"/>
  <c r="B298" i="23" s="1" a="1"/>
  <c r="B298" i="23" s="1"/>
  <c r="F260" i="18"/>
  <c r="B299" i="23" s="1" a="1"/>
  <c r="B299" i="23" s="1"/>
  <c r="F261" i="18"/>
  <c r="B300" i="23" s="1" a="1"/>
  <c r="B300" i="23" s="1"/>
  <c r="F262" i="18"/>
  <c r="B301" i="23" s="1" a="1"/>
  <c r="B301" i="23" s="1"/>
  <c r="F263" i="18"/>
  <c r="B302" i="23" s="1" a="1"/>
  <c r="B302" i="23" s="1"/>
  <c r="F264" i="18"/>
  <c r="B303" i="23" s="1" a="1"/>
  <c r="B303" i="23" s="1"/>
  <c r="F265" i="18"/>
  <c r="B304" i="23" s="1" a="1"/>
  <c r="B304" i="23" s="1"/>
  <c r="F266" i="18"/>
  <c r="B305" i="23" s="1" a="1"/>
  <c r="B305" i="23" s="1"/>
  <c r="F267" i="18"/>
  <c r="B306" i="23" s="1" a="1"/>
  <c r="B306" i="23" s="1"/>
  <c r="F268" i="18"/>
  <c r="B307" i="23" s="1" a="1"/>
  <c r="B307" i="23" s="1"/>
  <c r="F269" i="18"/>
  <c r="B308" i="23" s="1" a="1"/>
  <c r="B308" i="23" s="1"/>
  <c r="F270" i="18"/>
  <c r="F271" i="18"/>
  <c r="B309" i="23" s="1" a="1"/>
  <c r="B309" i="23" s="1"/>
  <c r="F272" i="18"/>
  <c r="B310" i="23" s="1" a="1"/>
  <c r="B310" i="23" s="1"/>
  <c r="F273" i="18"/>
  <c r="B311" i="23" s="1" a="1"/>
  <c r="B311" i="23" s="1"/>
  <c r="F274" i="18"/>
  <c r="B312" i="23" s="1" a="1"/>
  <c r="B312" i="23" s="1"/>
  <c r="F275" i="18"/>
  <c r="B313" i="23" s="1" a="1"/>
  <c r="B313" i="23" s="1"/>
  <c r="F276" i="18"/>
  <c r="B314" i="23" s="1" a="1"/>
  <c r="B314" i="23" s="1"/>
  <c r="F277" i="18"/>
  <c r="B315" i="23" s="1" a="1"/>
  <c r="B315" i="23" s="1"/>
  <c r="F278" i="18"/>
  <c r="B316" i="23" s="1" a="1"/>
  <c r="B316" i="23" s="1"/>
  <c r="F279" i="18"/>
  <c r="B317" i="23" s="1" a="1"/>
  <c r="B317" i="23" s="1"/>
  <c r="F280" i="18"/>
  <c r="B318" i="23" s="1" a="1"/>
  <c r="B318" i="23" s="1"/>
  <c r="F281" i="18"/>
  <c r="B319" i="23" s="1" a="1"/>
  <c r="B319" i="23" s="1"/>
  <c r="F282" i="18"/>
  <c r="B320" i="23" s="1" a="1"/>
  <c r="B320" i="23" s="1"/>
  <c r="F283" i="18"/>
  <c r="B321" i="23" s="1" a="1"/>
  <c r="B321" i="23" s="1"/>
  <c r="F284" i="18"/>
  <c r="B322" i="23" s="1" a="1"/>
  <c r="B322" i="23" s="1"/>
  <c r="F285" i="18"/>
  <c r="B323" i="23" s="1" a="1"/>
  <c r="B323" i="23" s="1"/>
  <c r="F286" i="18"/>
  <c r="B324" i="23" s="1" a="1"/>
  <c r="B324" i="23" s="1"/>
  <c r="F287" i="18"/>
  <c r="B325" i="23" s="1" a="1"/>
  <c r="B325" i="23" s="1"/>
  <c r="F288" i="18"/>
  <c r="B326" i="23" s="1" a="1"/>
  <c r="B326" i="23" s="1"/>
  <c r="F289" i="18"/>
  <c r="B327" i="23" s="1" a="1"/>
  <c r="B327" i="23" s="1"/>
  <c r="F290" i="18"/>
  <c r="B328" i="23" s="1" a="1"/>
  <c r="B328" i="23" s="1"/>
  <c r="F291" i="18"/>
  <c r="B329" i="23" s="1" a="1"/>
  <c r="B329" i="23" s="1"/>
  <c r="F292" i="18"/>
  <c r="B330" i="23" s="1" a="1"/>
  <c r="B330" i="23" s="1"/>
  <c r="F293" i="18"/>
  <c r="B331" i="23" s="1" a="1"/>
  <c r="B331" i="23" s="1"/>
  <c r="F294" i="18"/>
  <c r="B332" i="23" s="1" a="1"/>
  <c r="B332" i="23" s="1"/>
  <c r="F295" i="18"/>
  <c r="B333" i="23" s="1" a="1"/>
  <c r="B333" i="23" s="1"/>
  <c r="F296" i="18"/>
  <c r="B334" i="23" s="1" a="1"/>
  <c r="B334" i="23" s="1"/>
  <c r="F297" i="18"/>
  <c r="B335" i="23" s="1" a="1"/>
  <c r="B335" i="23" s="1"/>
  <c r="F298" i="18"/>
  <c r="B336" i="23" s="1" a="1"/>
  <c r="B336" i="23" s="1"/>
  <c r="F299" i="18"/>
  <c r="B337" i="23" s="1" a="1"/>
  <c r="B337" i="23" s="1"/>
  <c r="F300" i="18"/>
  <c r="B338" i="23" s="1" a="1"/>
  <c r="B338" i="23" s="1"/>
  <c r="F301" i="18"/>
  <c r="B339" i="23" s="1" a="1"/>
  <c r="B339" i="23" s="1"/>
  <c r="F302" i="18"/>
  <c r="B340" i="23" s="1" a="1"/>
  <c r="B340" i="23" s="1"/>
  <c r="F303" i="18"/>
  <c r="B341" i="23" s="1" a="1"/>
  <c r="B341" i="23" s="1"/>
  <c r="F304" i="18"/>
  <c r="B342" i="23" s="1" a="1"/>
  <c r="B342" i="23" s="1"/>
  <c r="F305" i="18"/>
  <c r="B343" i="23" s="1" a="1"/>
  <c r="B343" i="23" s="1"/>
  <c r="F306" i="18"/>
  <c r="B344" i="23" s="1" a="1"/>
  <c r="B344" i="23" s="1"/>
  <c r="F307" i="18"/>
  <c r="B345" i="23" s="1" a="1"/>
  <c r="B345" i="23" s="1"/>
  <c r="F308" i="18"/>
  <c r="B346" i="23" s="1" a="1"/>
  <c r="B346" i="23" s="1"/>
  <c r="F309" i="18"/>
  <c r="B347" i="23" s="1" a="1"/>
  <c r="B347" i="23" s="1"/>
  <c r="F310" i="18"/>
  <c r="B348" i="23" s="1" a="1"/>
  <c r="B348" i="23" s="1"/>
  <c r="F311" i="18"/>
  <c r="B349" i="23" s="1" a="1"/>
  <c r="B349" i="23" s="1"/>
  <c r="F312" i="18"/>
  <c r="B350" i="23" s="1" a="1"/>
  <c r="B350" i="23" s="1"/>
  <c r="F313" i="18"/>
  <c r="F314" i="18"/>
  <c r="B351" i="23" s="1" a="1"/>
  <c r="B351" i="23" s="1"/>
  <c r="F315" i="18"/>
  <c r="B352" i="23" s="1" a="1"/>
  <c r="B352" i="23" s="1"/>
  <c r="F316" i="18"/>
  <c r="B353" i="23" s="1" a="1"/>
  <c r="B353" i="23" s="1"/>
  <c r="F317" i="18"/>
  <c r="B354" i="23" s="1" a="1"/>
  <c r="B354" i="23" s="1"/>
  <c r="F318" i="18"/>
  <c r="B355" i="23" s="1" a="1"/>
  <c r="B355" i="23" s="1"/>
  <c r="F319" i="18"/>
  <c r="F320" i="18"/>
  <c r="B357" i="23" s="1" a="1"/>
  <c r="B357" i="23" s="1"/>
  <c r="F321" i="18"/>
  <c r="F322" i="18"/>
  <c r="F323" i="18"/>
  <c r="B359" i="23" s="1" a="1"/>
  <c r="B359" i="23" s="1"/>
  <c r="F324" i="18"/>
  <c r="B360" i="23" s="1" a="1"/>
  <c r="B360" i="23" s="1"/>
  <c r="F325" i="18"/>
  <c r="B361" i="23" s="1" a="1"/>
  <c r="B361" i="23" s="1"/>
  <c r="F326" i="18"/>
  <c r="B362" i="23" s="1" a="1"/>
  <c r="B362" i="23" s="1"/>
  <c r="F327" i="18"/>
  <c r="B363" i="23" s="1" a="1"/>
  <c r="B363" i="23" s="1"/>
  <c r="F328" i="18"/>
  <c r="F329" i="18"/>
  <c r="B365" i="23" s="1" a="1"/>
  <c r="B365" i="23" s="1"/>
  <c r="F330" i="18"/>
  <c r="B366" i="23" s="1" a="1"/>
  <c r="B366" i="23" s="1"/>
  <c r="F331" i="18"/>
  <c r="B367" i="23" s="1" a="1"/>
  <c r="B367" i="23" s="1"/>
  <c r="F332" i="18"/>
  <c r="F333" i="18"/>
  <c r="B368" i="23" s="1" a="1"/>
  <c r="B368" i="23" s="1"/>
  <c r="F334" i="18"/>
  <c r="B369" i="23" s="1" a="1"/>
  <c r="B369" i="23" s="1"/>
  <c r="F335" i="18"/>
  <c r="B370" i="23" s="1" a="1"/>
  <c r="B370" i="23" s="1"/>
  <c r="F336" i="18"/>
  <c r="B371" i="23" s="1" a="1"/>
  <c r="B371" i="23" s="1"/>
  <c r="F337" i="18"/>
  <c r="B372" i="23" s="1" a="1"/>
  <c r="B372" i="23" s="1"/>
  <c r="F338" i="18"/>
  <c r="B373" i="23" s="1" a="1"/>
  <c r="B373" i="23" s="1"/>
  <c r="F339" i="18"/>
  <c r="F340" i="18"/>
  <c r="B374" i="23" s="1" a="1"/>
  <c r="B374" i="23" s="1"/>
  <c r="F341" i="18"/>
  <c r="B375" i="23" s="1" a="1"/>
  <c r="B375" i="23" s="1"/>
  <c r="F342" i="18"/>
  <c r="B376" i="23" s="1" a="1"/>
  <c r="B376" i="23" s="1"/>
  <c r="F343" i="18"/>
  <c r="F344" i="18"/>
  <c r="F345" i="18"/>
  <c r="B378" i="23" s="1" a="1"/>
  <c r="B378" i="23" s="1"/>
  <c r="F346" i="18"/>
  <c r="B379" i="23" s="1" a="1"/>
  <c r="B379" i="23" s="1"/>
  <c r="F347" i="18"/>
  <c r="B380" i="23" s="1" a="1"/>
  <c r="B380" i="23" s="1"/>
  <c r="F348" i="18"/>
  <c r="B381" i="23" s="1" a="1"/>
  <c r="B381" i="23" s="1"/>
  <c r="F349" i="18"/>
  <c r="B382" i="23" s="1" a="1"/>
  <c r="B382" i="23" s="1"/>
  <c r="F350" i="18"/>
  <c r="B383" i="23" s="1" a="1"/>
  <c r="B383" i="23" s="1"/>
  <c r="F351" i="18"/>
  <c r="B384" i="23" s="1" a="1"/>
  <c r="B384" i="23" s="1"/>
  <c r="F352" i="18"/>
  <c r="B385" i="23" s="1" a="1"/>
  <c r="B385" i="23" s="1"/>
  <c r="F353" i="18"/>
  <c r="B386" i="23" s="1" a="1"/>
  <c r="B386" i="23" s="1"/>
  <c r="F354" i="18"/>
  <c r="F355" i="18"/>
  <c r="B387" i="23" s="1" a="1"/>
  <c r="B387" i="23" s="1"/>
  <c r="F356" i="18"/>
  <c r="B388" i="23" s="1" a="1"/>
  <c r="B388" i="23" s="1"/>
  <c r="F357" i="18"/>
  <c r="B389" i="23" s="1" a="1"/>
  <c r="B389" i="23" s="1"/>
  <c r="F358" i="18"/>
  <c r="B390" i="23" s="1" a="1"/>
  <c r="B390" i="23" s="1"/>
  <c r="F359" i="18"/>
  <c r="B391" i="23" s="1" a="1"/>
  <c r="B391" i="23" s="1"/>
  <c r="F360" i="18"/>
  <c r="B392" i="23" s="1" a="1"/>
  <c r="B392" i="23" s="1"/>
  <c r="F361" i="18"/>
  <c r="B393" i="23" s="1" a="1"/>
  <c r="B393" i="23" s="1"/>
  <c r="F362" i="18"/>
  <c r="B394" i="23" s="1" a="1"/>
  <c r="B394" i="23" s="1"/>
  <c r="F363" i="18"/>
  <c r="F364" i="18"/>
  <c r="B395" i="23" s="1" a="1"/>
  <c r="B395" i="23" s="1"/>
  <c r="F365" i="18"/>
  <c r="B396" i="23" s="1" a="1"/>
  <c r="B396" i="23" s="1"/>
  <c r="F366" i="18"/>
  <c r="B397" i="23" s="1" a="1"/>
  <c r="B397" i="23" s="1"/>
  <c r="F367" i="18"/>
  <c r="B398" i="23" s="1" a="1"/>
  <c r="B398" i="23" s="1"/>
  <c r="F368" i="18"/>
  <c r="B399" i="23" s="1" a="1"/>
  <c r="B399" i="23" s="1"/>
  <c r="F369" i="18"/>
  <c r="B400" i="23" s="1" a="1"/>
  <c r="B400" i="23" s="1"/>
  <c r="F370" i="18"/>
  <c r="B401" i="23" s="1" a="1"/>
  <c r="B401" i="23" s="1"/>
  <c r="F371" i="18"/>
  <c r="B402" i="23" s="1" a="1"/>
  <c r="B402" i="23" s="1"/>
  <c r="F372" i="18"/>
  <c r="B403" i="23" s="1" a="1"/>
  <c r="B403" i="23" s="1"/>
  <c r="F373" i="18"/>
  <c r="B404" i="23" s="1" a="1"/>
  <c r="B404" i="23" s="1"/>
  <c r="F374" i="18"/>
  <c r="F375" i="18"/>
  <c r="B406" i="23" s="1" a="1"/>
  <c r="B406" i="23" s="1"/>
  <c r="F376" i="18"/>
  <c r="B407" i="23" s="1" a="1"/>
  <c r="B407" i="23" s="1"/>
  <c r="F377" i="18"/>
  <c r="B408" i="23" s="1" a="1"/>
  <c r="B408" i="23" s="1"/>
  <c r="F378" i="18"/>
  <c r="B409" i="23" s="1" a="1"/>
  <c r="B409" i="23" s="1"/>
  <c r="F379" i="18"/>
  <c r="B410" i="23" s="1" a="1"/>
  <c r="B410" i="23" s="1"/>
  <c r="F380" i="18"/>
  <c r="B411" i="23" s="1" a="1"/>
  <c r="B411" i="23" s="1"/>
  <c r="F381" i="18"/>
  <c r="B412" i="23" s="1" a="1"/>
  <c r="B412" i="23" s="1"/>
  <c r="F382" i="18"/>
  <c r="F383" i="18"/>
  <c r="B413" i="23" s="1" a="1"/>
  <c r="B413" i="23" s="1"/>
  <c r="F384" i="18"/>
  <c r="B414" i="23" s="1" a="1"/>
  <c r="B414" i="23" s="1"/>
  <c r="F385" i="18"/>
  <c r="B415" i="23" s="1" a="1"/>
  <c r="B415" i="23" s="1"/>
  <c r="F386" i="18"/>
  <c r="B416" i="23" s="1" a="1"/>
  <c r="B416" i="23" s="1"/>
  <c r="F387" i="18"/>
  <c r="B417" i="23" s="1" a="1"/>
  <c r="B417" i="23" s="1"/>
  <c r="F388" i="18"/>
  <c r="B418" i="23" s="1" a="1"/>
  <c r="B418" i="23" s="1"/>
  <c r="F389" i="18"/>
  <c r="B419" i="23" s="1" a="1"/>
  <c r="B419" i="23" s="1"/>
  <c r="F390" i="18"/>
  <c r="B420" i="23" s="1" a="1"/>
  <c r="B420" i="23" s="1"/>
  <c r="F391" i="18"/>
  <c r="B421" i="23" s="1" a="1"/>
  <c r="B421" i="23" s="1"/>
  <c r="F392" i="18"/>
  <c r="B422" i="23" s="1" a="1"/>
  <c r="B422" i="23" s="1"/>
  <c r="F393" i="18"/>
  <c r="B423" i="23" s="1" a="1"/>
  <c r="B423" i="23" s="1"/>
  <c r="F394" i="18"/>
  <c r="B424" i="23" s="1" a="1"/>
  <c r="B424" i="23" s="1"/>
  <c r="F395" i="18"/>
  <c r="F396" i="18"/>
  <c r="B425" i="23" s="1" a="1"/>
  <c r="B425" i="23" s="1"/>
  <c r="F397" i="18"/>
  <c r="B426" i="23" s="1" a="1"/>
  <c r="B426" i="23" s="1"/>
  <c r="F398" i="18"/>
  <c r="B427" i="23" s="1" a="1"/>
  <c r="B427" i="23" s="1"/>
  <c r="F399" i="18"/>
  <c r="B428" i="23" s="1" a="1"/>
  <c r="B428" i="23" s="1"/>
  <c r="F400" i="18"/>
  <c r="B429" i="23" s="1" a="1"/>
  <c r="B429" i="23" s="1"/>
  <c r="F401" i="18"/>
  <c r="B430" i="23" s="1" a="1"/>
  <c r="B430" i="23" s="1"/>
  <c r="F402" i="18"/>
  <c r="B431" i="23" s="1" a="1"/>
  <c r="B431" i="23" s="1"/>
  <c r="F403" i="18"/>
  <c r="B432" i="23" s="1" a="1"/>
  <c r="B432" i="23" s="1"/>
  <c r="F404" i="18"/>
  <c r="B433" i="23" s="1" a="1"/>
  <c r="B433" i="23" s="1"/>
  <c r="F405" i="18"/>
  <c r="B434" i="23" s="1" a="1"/>
  <c r="B434" i="23" s="1"/>
  <c r="F406" i="18"/>
  <c r="B435" i="23" s="1" a="1"/>
  <c r="B435" i="23" s="1"/>
  <c r="F407" i="18"/>
  <c r="B436" i="23" s="1" a="1"/>
  <c r="B436" i="23" s="1"/>
  <c r="F408" i="18"/>
  <c r="B437" i="23" s="1" a="1"/>
  <c r="B437" i="23" s="1"/>
  <c r="F409" i="18"/>
  <c r="B438" i="23" s="1" a="1"/>
  <c r="B438" i="23" s="1"/>
  <c r="F410" i="18"/>
  <c r="B439" i="23" s="1" a="1"/>
  <c r="B439" i="23" s="1"/>
  <c r="F411" i="18"/>
  <c r="B440" i="23" s="1" a="1"/>
  <c r="B440" i="23" s="1"/>
  <c r="F412" i="18"/>
  <c r="B441" i="23" s="1" a="1"/>
  <c r="B441" i="23" s="1"/>
  <c r="F413" i="18"/>
  <c r="B442" i="23" s="1" a="1"/>
  <c r="B442" i="23" s="1"/>
  <c r="F414" i="18"/>
  <c r="B443" i="23" s="1" a="1"/>
  <c r="B443" i="23" s="1"/>
  <c r="F415" i="18"/>
  <c r="B444" i="23" s="1" a="1"/>
  <c r="B444" i="23" s="1"/>
  <c r="F416" i="18"/>
  <c r="B445" i="23" s="1" a="1"/>
  <c r="B445" i="23" s="1"/>
  <c r="F417" i="18"/>
  <c r="B446" i="23" s="1" a="1"/>
  <c r="B446" i="23" s="1"/>
  <c r="F418" i="18"/>
  <c r="B447" i="23" s="1" a="1"/>
  <c r="B447" i="23" s="1"/>
  <c r="F419" i="18"/>
  <c r="B448" i="23" s="1" a="1"/>
  <c r="B448" i="23" s="1"/>
  <c r="F420" i="18"/>
  <c r="B449" i="23" s="1" a="1"/>
  <c r="B449" i="23" s="1"/>
  <c r="F421" i="18"/>
  <c r="B450" i="23" s="1" a="1"/>
  <c r="B450" i="23" s="1"/>
  <c r="F422" i="18"/>
  <c r="F423" i="18"/>
  <c r="F424" i="18"/>
  <c r="B451" i="23" s="1" a="1"/>
  <c r="B451" i="23" s="1"/>
  <c r="F425" i="18"/>
  <c r="B452" i="23" s="1" a="1"/>
  <c r="B452" i="23" s="1"/>
  <c r="F426" i="18"/>
  <c r="B453" i="23" s="1" a="1"/>
  <c r="B453" i="23" s="1"/>
  <c r="F427" i="18"/>
  <c r="B454" i="23" s="1" a="1"/>
  <c r="B454" i="23" s="1"/>
  <c r="F428" i="18"/>
  <c r="B455" i="23" s="1" a="1"/>
  <c r="B455" i="23" s="1"/>
  <c r="F429" i="18"/>
  <c r="B456" i="23" s="1" a="1"/>
  <c r="B456" i="23" s="1"/>
  <c r="F430" i="18"/>
  <c r="B457" i="23" s="1" a="1"/>
  <c r="B457" i="23" s="1"/>
  <c r="F431" i="18"/>
  <c r="F432" i="18"/>
  <c r="B458" i="23" s="1" a="1"/>
  <c r="B458" i="23" s="1"/>
  <c r="F433" i="18"/>
  <c r="B459" i="23" s="1" a="1"/>
  <c r="B459" i="23" s="1"/>
  <c r="F434" i="18"/>
  <c r="B460" i="23" s="1" a="1"/>
  <c r="B460" i="23" s="1"/>
  <c r="F435" i="18"/>
  <c r="B461" i="23" s="1" a="1"/>
  <c r="B461" i="23" s="1"/>
  <c r="F436" i="18"/>
  <c r="B462" i="23" s="1" a="1"/>
  <c r="B462" i="23" s="1"/>
  <c r="F437" i="18"/>
  <c r="B463" i="23" s="1" a="1"/>
  <c r="B463" i="23" s="1"/>
  <c r="F438" i="18"/>
  <c r="B464" i="23" s="1" a="1"/>
  <c r="B464" i="23" s="1"/>
  <c r="F439" i="18"/>
  <c r="B465" i="23" s="1" a="1"/>
  <c r="B465" i="23" s="1"/>
  <c r="F440" i="18"/>
  <c r="F441" i="18"/>
  <c r="B467" i="23" s="1" a="1"/>
  <c r="B467" i="23" s="1"/>
  <c r="F442" i="18"/>
  <c r="B468" i="23" s="1" a="1"/>
  <c r="B468" i="23" s="1"/>
  <c r="F443" i="18"/>
  <c r="B469" i="23" s="1" a="1"/>
  <c r="B469" i="23" s="1"/>
  <c r="F444" i="18"/>
  <c r="B470" i="23" s="1" a="1"/>
  <c r="B470" i="23" s="1"/>
  <c r="F445" i="18"/>
  <c r="B471" i="23" s="1" a="1"/>
  <c r="B471" i="23" s="1"/>
  <c r="F446" i="18"/>
  <c r="B472" i="23" s="1" a="1"/>
  <c r="B472" i="23" s="1"/>
  <c r="F447" i="18"/>
  <c r="B473" i="23" s="1" a="1"/>
  <c r="B473" i="23" s="1"/>
  <c r="F448" i="18"/>
  <c r="B474" i="23" s="1" a="1"/>
  <c r="B474" i="23" s="1"/>
  <c r="F449" i="18"/>
  <c r="B475" i="23" s="1" a="1"/>
  <c r="B475" i="23" s="1"/>
  <c r="F450" i="18"/>
  <c r="B476" i="23" s="1" a="1"/>
  <c r="B476" i="23" s="1"/>
  <c r="F451" i="18"/>
  <c r="B477" i="23" s="1" a="1"/>
  <c r="B477" i="23" s="1"/>
  <c r="F452" i="18"/>
  <c r="B478" i="23" s="1" a="1"/>
  <c r="B478" i="23" s="1"/>
  <c r="F453" i="18"/>
  <c r="B479" i="23" s="1" a="1"/>
  <c r="B479" i="23" s="1"/>
  <c r="F454" i="18"/>
  <c r="F455" i="18"/>
  <c r="B480" i="23" s="1" a="1"/>
  <c r="B480" i="23" s="1"/>
  <c r="F456" i="18"/>
  <c r="B481" i="23" s="1" a="1"/>
  <c r="B481" i="23" s="1"/>
  <c r="F457" i="18"/>
  <c r="B482" i="23" s="1" a="1"/>
  <c r="B482" i="23" s="1"/>
  <c r="F458" i="18"/>
  <c r="B483" i="23" s="1" a="1"/>
  <c r="B483" i="23" s="1"/>
  <c r="F459" i="18"/>
  <c r="B484" i="23" s="1" a="1"/>
  <c r="B484" i="23" s="1"/>
  <c r="F460" i="18"/>
  <c r="B485" i="23" s="1" a="1"/>
  <c r="B485" i="23" s="1"/>
  <c r="F461" i="18"/>
  <c r="B486" i="23" s="1" a="1"/>
  <c r="B486" i="23" s="1"/>
  <c r="F462" i="18"/>
  <c r="B487" i="23" s="1" a="1"/>
  <c r="B487" i="23" s="1"/>
  <c r="F463" i="18"/>
  <c r="B488" i="23" s="1" a="1"/>
  <c r="B488" i="23" s="1"/>
  <c r="F464" i="18"/>
  <c r="B489" i="23" s="1" a="1"/>
  <c r="B489" i="23" s="1"/>
  <c r="F465" i="18"/>
  <c r="B490" i="23" s="1" a="1"/>
  <c r="B490" i="23" s="1"/>
  <c r="F466" i="18"/>
  <c r="B491" i="23" s="1" a="1"/>
  <c r="B491" i="23" s="1"/>
  <c r="F467" i="18"/>
  <c r="B492" i="23" s="1" a="1"/>
  <c r="B492" i="23" s="1"/>
  <c r="F468" i="18"/>
  <c r="B493" i="23" s="1" a="1"/>
  <c r="B493" i="23" s="1"/>
  <c r="F469" i="18"/>
  <c r="B494" i="23" s="1" a="1"/>
  <c r="B494" i="23" s="1"/>
  <c r="F470" i="18"/>
  <c r="B495" i="23" s="1" a="1"/>
  <c r="B495" i="23" s="1"/>
  <c r="F471" i="18"/>
  <c r="F472" i="18"/>
  <c r="B497" i="23" s="1" a="1"/>
  <c r="B497" i="23" s="1"/>
  <c r="F473" i="18"/>
  <c r="B498" i="23" s="1" a="1"/>
  <c r="B498" i="23" s="1"/>
  <c r="F474" i="18"/>
  <c r="B499" i="23" s="1" a="1"/>
  <c r="B499" i="23" s="1"/>
  <c r="F475" i="18"/>
  <c r="B500" i="23" s="1" a="1"/>
  <c r="B500" i="23" s="1"/>
  <c r="F476" i="18"/>
  <c r="B501" i="23" s="1" a="1"/>
  <c r="B501" i="23" s="1"/>
  <c r="F477" i="18"/>
  <c r="B502" i="23" s="1" a="1"/>
  <c r="B502" i="23" s="1"/>
  <c r="F478" i="18"/>
  <c r="B503" i="23" s="1" a="1"/>
  <c r="B503" i="23" s="1"/>
  <c r="F479" i="18"/>
  <c r="B504" i="23" s="1" a="1"/>
  <c r="B504" i="23" s="1"/>
  <c r="F480" i="18"/>
  <c r="F481" i="18"/>
  <c r="F482" i="18"/>
  <c r="F483" i="18"/>
  <c r="B505" i="23" s="1" a="1"/>
  <c r="B505" i="23" s="1"/>
  <c r="F484" i="18"/>
  <c r="B506" i="23" s="1" a="1"/>
  <c r="B506" i="23" s="1"/>
  <c r="F485" i="18"/>
  <c r="B507" i="23" s="1" a="1"/>
  <c r="B507" i="23" s="1"/>
  <c r="F486" i="18"/>
  <c r="B508" i="23" s="1" a="1"/>
  <c r="B508" i="23" s="1"/>
  <c r="F487" i="18"/>
  <c r="B509" i="23" s="1" a="1"/>
  <c r="B509" i="23" s="1"/>
  <c r="F488" i="18"/>
  <c r="B510" i="23" s="1" a="1"/>
  <c r="B510" i="23" s="1"/>
  <c r="F489" i="18"/>
  <c r="B511" i="23" s="1" a="1"/>
  <c r="B511" i="23" s="1"/>
  <c r="F490" i="18"/>
  <c r="B512" i="23" s="1" a="1"/>
  <c r="B512" i="23" s="1"/>
  <c r="F491" i="18"/>
  <c r="B513" i="23" s="1" a="1"/>
  <c r="B513" i="23" s="1"/>
  <c r="F492" i="18"/>
  <c r="B514" i="23" s="1" a="1"/>
  <c r="B514" i="23" s="1"/>
  <c r="F493" i="18"/>
  <c r="B515" i="23" s="1" a="1"/>
  <c r="B515" i="23" s="1"/>
  <c r="F494" i="18"/>
  <c r="B516" i="23" s="1" a="1"/>
  <c r="B516" i="23" s="1"/>
  <c r="F495" i="18"/>
  <c r="B517" i="23" s="1" a="1"/>
  <c r="B517" i="23" s="1"/>
  <c r="F496" i="18"/>
  <c r="B518" i="23" s="1" a="1"/>
  <c r="B518" i="23" s="1"/>
  <c r="F497" i="18"/>
  <c r="B519" i="23" s="1" a="1"/>
  <c r="B519" i="23" s="1"/>
  <c r="F498" i="18"/>
  <c r="B520" i="23" s="1" a="1"/>
  <c r="B520" i="23" s="1"/>
  <c r="F499" i="18"/>
  <c r="B521" i="23" s="1" a="1"/>
  <c r="B521" i="23" s="1"/>
  <c r="F500" i="18"/>
  <c r="B522" i="23" s="1" a="1"/>
  <c r="B522" i="23" s="1"/>
  <c r="F501" i="18"/>
  <c r="B523" i="23" s="1" a="1"/>
  <c r="B523" i="23" s="1"/>
  <c r="F502" i="18"/>
  <c r="B524" i="23" s="1" a="1"/>
  <c r="B524" i="23" s="1"/>
  <c r="F503" i="18"/>
  <c r="F504" i="18"/>
  <c r="F505" i="18"/>
  <c r="F506" i="18"/>
  <c r="F507" i="18"/>
  <c r="B526" i="23" s="1" a="1"/>
  <c r="B526" i="23" s="1"/>
  <c r="F508" i="18"/>
  <c r="B527" i="23" s="1" a="1"/>
  <c r="B527" i="23" s="1"/>
  <c r="F509" i="18"/>
  <c r="B528" i="23" s="1" a="1"/>
  <c r="B528" i="23" s="1"/>
  <c r="F510" i="18"/>
  <c r="B529" i="23" s="1" a="1"/>
  <c r="B529" i="23" s="1"/>
  <c r="F511" i="18"/>
  <c r="F512" i="18"/>
  <c r="B530" i="23" s="1" a="1"/>
  <c r="B530" i="23" s="1"/>
  <c r="F513" i="18"/>
  <c r="B531" i="23" s="1" a="1"/>
  <c r="B531" i="23" s="1"/>
  <c r="F514" i="18"/>
  <c r="B532" i="23" s="1" a="1"/>
  <c r="B532" i="23" s="1"/>
  <c r="F515" i="18"/>
  <c r="B533" i="23" s="1" a="1"/>
  <c r="B533" i="23" s="1"/>
  <c r="F516" i="18"/>
  <c r="B534" i="23" s="1" a="1"/>
  <c r="B534" i="23" s="1"/>
  <c r="F517" i="18"/>
  <c r="B535" i="23" s="1" a="1"/>
  <c r="B535" i="23" s="1"/>
  <c r="F518" i="18"/>
  <c r="B536" i="23" s="1" a="1"/>
  <c r="B536" i="23" s="1"/>
  <c r="F519" i="18"/>
  <c r="B537" i="23" s="1" a="1"/>
  <c r="B537" i="23" s="1"/>
  <c r="F520" i="18"/>
  <c r="B538" i="23" s="1" a="1"/>
  <c r="B538" i="23" s="1"/>
  <c r="F521" i="18"/>
  <c r="F522" i="18"/>
  <c r="B539" i="23" s="1" a="1"/>
  <c r="B539" i="23" s="1"/>
  <c r="F523" i="18"/>
  <c r="F524" i="18"/>
  <c r="B540" i="23" s="1" a="1"/>
  <c r="B540" i="23" s="1"/>
  <c r="F525" i="18"/>
  <c r="B541" i="23" s="1" a="1"/>
  <c r="B541" i="23" s="1"/>
  <c r="F526" i="18"/>
  <c r="B542" i="23" s="1" a="1"/>
  <c r="B542" i="23" s="1"/>
  <c r="F527" i="18"/>
  <c r="B543" i="23" s="1" a="1"/>
  <c r="B543" i="23" s="1"/>
  <c r="F528" i="18"/>
  <c r="B544" i="23" s="1" a="1"/>
  <c r="B544" i="23" s="1"/>
  <c r="F529" i="18"/>
  <c r="B545" i="23" s="1" a="1"/>
  <c r="B545" i="23" s="1"/>
  <c r="F530" i="18"/>
  <c r="B546" i="23" s="1" a="1"/>
  <c r="B546" i="23" s="1"/>
  <c r="F531" i="18"/>
  <c r="B547" i="23" s="1" a="1"/>
  <c r="B547" i="23" s="1"/>
  <c r="F532" i="18"/>
  <c r="B548" i="23" s="1" a="1"/>
  <c r="B548" i="23" s="1"/>
  <c r="F533" i="18"/>
  <c r="B549" i="23" s="1" a="1"/>
  <c r="B549" i="23" s="1"/>
  <c r="F534" i="18"/>
  <c r="B550" i="23" s="1" a="1"/>
  <c r="B550" i="23" s="1"/>
  <c r="F535" i="18"/>
  <c r="B551" i="23" s="1" a="1"/>
  <c r="B551" i="23" s="1"/>
  <c r="F536" i="18"/>
  <c r="B552" i="23" s="1" a="1"/>
  <c r="B552" i="23" s="1"/>
  <c r="F537" i="18"/>
  <c r="B553" i="23" s="1" a="1"/>
  <c r="B553" i="23" s="1"/>
  <c r="F538" i="18"/>
  <c r="F539" i="18"/>
  <c r="B554" i="23" s="1" a="1"/>
  <c r="B554" i="23" s="1"/>
  <c r="F540" i="18"/>
  <c r="B555" i="23" s="1" a="1"/>
  <c r="B555" i="23" s="1"/>
  <c r="F541" i="18"/>
  <c r="B556" i="23" s="1" a="1"/>
  <c r="B556" i="23" s="1"/>
  <c r="F542" i="18"/>
  <c r="B557" i="23" s="1" a="1"/>
  <c r="B557" i="23" s="1"/>
  <c r="F543" i="18"/>
  <c r="B558" i="23" s="1" a="1"/>
  <c r="B558" i="23" s="1"/>
  <c r="F544" i="18"/>
  <c r="B559" i="23" s="1" a="1"/>
  <c r="B559" i="23" s="1"/>
  <c r="F545" i="18"/>
  <c r="B560" i="23" s="1" a="1"/>
  <c r="B560" i="23" s="1"/>
  <c r="F546" i="18"/>
  <c r="B561" i="23" s="1" a="1"/>
  <c r="B561" i="23" s="1"/>
  <c r="F547" i="18"/>
  <c r="B562" i="23" s="1" a="1"/>
  <c r="B562" i="23" s="1"/>
  <c r="F548" i="18"/>
  <c r="B563" i="23" s="1" a="1"/>
  <c r="B563" i="23" s="1"/>
  <c r="F549" i="18"/>
  <c r="B564" i="23" s="1" a="1"/>
  <c r="B564" i="23" s="1"/>
  <c r="F550" i="18"/>
  <c r="B565" i="23" s="1" a="1"/>
  <c r="B565" i="23" s="1"/>
  <c r="F551" i="18"/>
  <c r="F552" i="18"/>
  <c r="B566" i="23" s="1" a="1"/>
  <c r="B566" i="23" s="1"/>
  <c r="F553" i="18"/>
  <c r="B567" i="23" s="1" a="1"/>
  <c r="B567" i="23" s="1"/>
  <c r="F554" i="18"/>
  <c r="B568" i="23" s="1" a="1"/>
  <c r="B568" i="23" s="1"/>
  <c r="F555" i="18"/>
  <c r="B569" i="23" s="1" a="1"/>
  <c r="B569" i="23" s="1"/>
  <c r="F556" i="18"/>
  <c r="B570" i="23" s="1" a="1"/>
  <c r="B570" i="23" s="1"/>
  <c r="F557" i="18"/>
  <c r="B571" i="23" s="1" a="1"/>
  <c r="B571" i="23" s="1"/>
  <c r="F558" i="18"/>
  <c r="B572" i="23" s="1" a="1"/>
  <c r="B572" i="23" s="1"/>
  <c r="F559" i="18"/>
  <c r="F560" i="18"/>
  <c r="B573" i="23" s="1" a="1"/>
  <c r="B573" i="23" s="1"/>
  <c r="F561" i="18"/>
  <c r="B574" i="23" s="1" a="1"/>
  <c r="B574" i="23" s="1"/>
  <c r="F562" i="18"/>
  <c r="B575" i="23" s="1" a="1"/>
  <c r="B575" i="23" s="1"/>
  <c r="F563" i="18"/>
  <c r="B576" i="23" s="1" a="1"/>
  <c r="B576" i="23" s="1"/>
  <c r="F564" i="18"/>
  <c r="B577" i="23" s="1" a="1"/>
  <c r="B577" i="23" s="1"/>
  <c r="F565" i="18"/>
  <c r="B578" i="23" s="1" a="1"/>
  <c r="B578" i="23" s="1"/>
  <c r="F566" i="18"/>
  <c r="B579" i="23" s="1" a="1"/>
  <c r="B579" i="23" s="1"/>
  <c r="F567" i="18"/>
  <c r="B580" i="23" s="1" a="1"/>
  <c r="B580" i="23" s="1"/>
  <c r="F568" i="18"/>
  <c r="B581" i="23" s="1" a="1"/>
  <c r="B581" i="23" s="1"/>
  <c r="F569" i="18"/>
  <c r="B582" i="23" s="1" a="1"/>
  <c r="B582" i="23" s="1"/>
  <c r="F570" i="18"/>
  <c r="B583" i="23" s="1" a="1"/>
  <c r="B583" i="23" s="1"/>
  <c r="F571" i="18"/>
  <c r="F572" i="18"/>
  <c r="B584" i="23" s="1" a="1"/>
  <c r="B584" i="23" s="1"/>
  <c r="F573" i="18"/>
  <c r="B585" i="23" s="1" a="1"/>
  <c r="B585" i="23" s="1"/>
  <c r="F574" i="18"/>
  <c r="B586" i="23" s="1" a="1"/>
  <c r="B586" i="23" s="1"/>
  <c r="F575" i="18"/>
  <c r="B587" i="23" s="1" a="1"/>
  <c r="B587" i="23" s="1"/>
  <c r="F576" i="18"/>
  <c r="B588" i="23" s="1" a="1"/>
  <c r="B588" i="23" s="1"/>
  <c r="F577" i="18"/>
  <c r="B589" i="23" s="1" a="1"/>
  <c r="B589" i="23" s="1"/>
  <c r="F578" i="18"/>
  <c r="B590" i="23" s="1" a="1"/>
  <c r="B590" i="23" s="1"/>
  <c r="F579" i="18"/>
  <c r="F580" i="18"/>
  <c r="F581" i="18"/>
  <c r="F582" i="18"/>
  <c r="B592" i="23" s="1" a="1"/>
  <c r="B592" i="23" s="1"/>
  <c r="F583" i="18"/>
  <c r="B593" i="23" s="1" a="1"/>
  <c r="B593" i="23" s="1"/>
  <c r="F584" i="18"/>
  <c r="B594" i="23" s="1" a="1"/>
  <c r="B594" i="23" s="1"/>
  <c r="F585" i="18"/>
  <c r="B595" i="23" s="1" a="1"/>
  <c r="B595" i="23" s="1"/>
  <c r="F586" i="18"/>
  <c r="B596" i="23" s="1" a="1"/>
  <c r="B596" i="23" s="1"/>
  <c r="F587" i="18"/>
  <c r="F588" i="18"/>
  <c r="B598" i="23" s="1" a="1"/>
  <c r="B598" i="23" s="1"/>
  <c r="F589" i="18"/>
  <c r="B599" i="23" s="1" a="1"/>
  <c r="B599" i="23" s="1"/>
  <c r="F590" i="18"/>
  <c r="B600" i="23" s="1" a="1"/>
  <c r="B600" i="23" s="1"/>
  <c r="F591" i="18"/>
  <c r="B601" i="23" s="1" a="1"/>
  <c r="B601" i="23" s="1"/>
  <c r="F592" i="18"/>
  <c r="B602" i="23" s="1" a="1"/>
  <c r="B602" i="23" s="1"/>
  <c r="F593" i="18"/>
  <c r="B603" i="23" s="1" a="1"/>
  <c r="B603" i="23" s="1"/>
  <c r="F594" i="18"/>
  <c r="B604" i="23" s="1" a="1"/>
  <c r="B604" i="23" s="1"/>
  <c r="F595" i="18"/>
  <c r="F596" i="18"/>
  <c r="B605" i="23" s="1" a="1"/>
  <c r="B605" i="23" s="1"/>
  <c r="F597" i="18"/>
  <c r="B606" i="23" s="1" a="1"/>
  <c r="B606" i="23" s="1"/>
  <c r="F598" i="18"/>
  <c r="B607" i="23" s="1" a="1"/>
  <c r="B607" i="23" s="1"/>
  <c r="F599" i="18"/>
  <c r="B608" i="23" s="1" a="1"/>
  <c r="B608" i="23" s="1"/>
  <c r="F600" i="18"/>
  <c r="B609" i="23" s="1" a="1"/>
  <c r="B609" i="23" s="1"/>
  <c r="F601" i="18"/>
  <c r="B610" i="23" s="1" a="1"/>
  <c r="B610" i="23" s="1"/>
  <c r="F602" i="18"/>
  <c r="B611" i="23" s="1" a="1"/>
  <c r="B611" i="23" s="1"/>
  <c r="F603" i="18"/>
  <c r="B612" i="23" s="1" a="1"/>
  <c r="B612" i="23" s="1"/>
  <c r="F604" i="18"/>
  <c r="B613" i="23" s="1" a="1"/>
  <c r="B613" i="23" s="1"/>
  <c r="F605" i="18"/>
  <c r="B614" i="23" s="1" a="1"/>
  <c r="B614" i="23" s="1"/>
  <c r="F606" i="18"/>
  <c r="B615" i="23" s="1" a="1"/>
  <c r="B615" i="23" s="1"/>
  <c r="F607" i="18"/>
  <c r="B616" i="23" s="1" a="1"/>
  <c r="B616" i="23" s="1"/>
  <c r="F608" i="18"/>
  <c r="F609" i="18"/>
  <c r="B617" i="23" s="1" a="1"/>
  <c r="B617" i="23" s="1"/>
  <c r="F610" i="18"/>
  <c r="B618" i="23" s="1" a="1"/>
  <c r="B618" i="23" s="1"/>
  <c r="F611" i="18"/>
  <c r="B619" i="23" s="1" a="1"/>
  <c r="B619" i="23" s="1"/>
  <c r="F612" i="18"/>
  <c r="B620" i="23" s="1" a="1"/>
  <c r="B620" i="23" s="1"/>
  <c r="F613" i="18"/>
  <c r="B621" i="23" s="1" a="1"/>
  <c r="B621" i="23" s="1"/>
  <c r="F614" i="18"/>
  <c r="B622" i="23" s="1" a="1"/>
  <c r="B622" i="23" s="1"/>
  <c r="F615" i="18"/>
  <c r="B623" i="23" s="1" a="1"/>
  <c r="B623" i="23" s="1"/>
  <c r="F616" i="18"/>
  <c r="F617" i="18"/>
  <c r="B624" i="23" s="1" a="1"/>
  <c r="B624" i="23" s="1"/>
  <c r="F618" i="18"/>
  <c r="B625" i="23" s="1" a="1"/>
  <c r="B625" i="23" s="1"/>
  <c r="F619" i="18"/>
  <c r="B626" i="23" s="1" a="1"/>
  <c r="B626" i="23" s="1"/>
  <c r="F620" i="18"/>
  <c r="B627" i="23" s="1" a="1"/>
  <c r="B627" i="23" s="1"/>
  <c r="F621" i="18"/>
  <c r="B628" i="23" s="1" a="1"/>
  <c r="B628" i="23" s="1"/>
  <c r="F622" i="18"/>
  <c r="B629" i="23" s="1" a="1"/>
  <c r="B629" i="23" s="1"/>
  <c r="F623" i="18"/>
  <c r="B630" i="23" s="1" a="1"/>
  <c r="B630" i="23" s="1"/>
  <c r="F624" i="18"/>
  <c r="B631" i="23" s="1" a="1"/>
  <c r="B631" i="23" s="1"/>
  <c r="F625" i="18"/>
  <c r="B632" i="23" s="1" a="1"/>
  <c r="B632" i="23" s="1"/>
  <c r="F626" i="18"/>
  <c r="B633" i="23" s="1" a="1"/>
  <c r="B633" i="23" s="1"/>
  <c r="F627" i="18"/>
  <c r="B634" i="23" s="1" a="1"/>
  <c r="B634" i="23" s="1"/>
  <c r="F628" i="18"/>
  <c r="B635" i="23" s="1" a="1"/>
  <c r="B635" i="23" s="1"/>
  <c r="F629" i="18"/>
  <c r="B636" i="23" s="1" a="1"/>
  <c r="B636" i="23" s="1"/>
  <c r="F630" i="18"/>
  <c r="B637" i="23" s="1" a="1"/>
  <c r="B637" i="23" s="1"/>
  <c r="F631" i="18"/>
  <c r="F632" i="18"/>
  <c r="F633" i="18"/>
  <c r="F634" i="18"/>
  <c r="B638" i="23" s="1" a="1"/>
  <c r="B638" i="23" s="1"/>
  <c r="F635" i="18"/>
  <c r="B639" i="23" s="1" a="1"/>
  <c r="B639" i="23" s="1"/>
  <c r="F636" i="18"/>
  <c r="B640" i="23" s="1" a="1"/>
  <c r="B640" i="23" s="1"/>
  <c r="F637" i="18"/>
  <c r="B641" i="23" s="1" a="1"/>
  <c r="B641" i="23" s="1"/>
  <c r="F638" i="18"/>
  <c r="B642" i="23" s="1" a="1"/>
  <c r="B642" i="23" s="1"/>
  <c r="F639" i="18"/>
  <c r="B643" i="23" s="1" a="1"/>
  <c r="B643" i="23" s="1"/>
  <c r="F640" i="18"/>
  <c r="B644" i="23" s="1" a="1"/>
  <c r="B644" i="23" s="1"/>
  <c r="F641" i="18"/>
  <c r="B645" i="23" s="1" a="1"/>
  <c r="B645" i="23" s="1"/>
  <c r="F642" i="18"/>
  <c r="F643" i="18"/>
  <c r="B647" i="23" s="1" a="1"/>
  <c r="B647" i="23" s="1"/>
  <c r="F644" i="18"/>
  <c r="B648" i="23" s="1" a="1"/>
  <c r="B648" i="23" s="1"/>
  <c r="F645" i="18"/>
  <c r="B649" i="23" s="1" a="1"/>
  <c r="B649" i="23" s="1"/>
  <c r="F646" i="18"/>
  <c r="B650" i="23" s="1" a="1"/>
  <c r="B650" i="23" s="1"/>
  <c r="F647" i="18"/>
  <c r="B651" i="23" s="1" a="1"/>
  <c r="B651" i="23" s="1"/>
  <c r="F648" i="18"/>
  <c r="B652" i="23" s="1" a="1"/>
  <c r="B652" i="23" s="1"/>
  <c r="F649" i="18"/>
  <c r="B653" i="23" s="1" a="1"/>
  <c r="B653" i="23" s="1"/>
  <c r="F650" i="18"/>
  <c r="F651" i="18"/>
  <c r="B654" i="23" s="1" a="1"/>
  <c r="B654" i="23" s="1"/>
  <c r="F652" i="18"/>
  <c r="B655" i="23" s="1" a="1"/>
  <c r="B655" i="23" s="1"/>
  <c r="F653" i="18"/>
  <c r="B656" i="23" s="1" a="1"/>
  <c r="B656" i="23" s="1"/>
  <c r="F654" i="18"/>
  <c r="B657" i="23" s="1" a="1"/>
  <c r="B657" i="23" s="1"/>
  <c r="F655" i="18"/>
  <c r="B658" i="23" s="1" a="1"/>
  <c r="B658" i="23" s="1"/>
  <c r="F656" i="18"/>
  <c r="B659" i="23" s="1" a="1"/>
  <c r="B659" i="23" s="1"/>
  <c r="F657" i="18"/>
  <c r="B660" i="23" s="1" a="1"/>
  <c r="B660" i="23" s="1"/>
  <c r="F658" i="18"/>
  <c r="B661" i="23" s="1" a="1"/>
  <c r="B661" i="23" s="1"/>
  <c r="F659" i="18"/>
  <c r="B662" i="23" s="1" a="1"/>
  <c r="B662" i="23" s="1"/>
  <c r="F660" i="18"/>
  <c r="B663" i="23" s="1" a="1"/>
  <c r="B663" i="23" s="1"/>
  <c r="F661" i="18"/>
  <c r="B664" i="23" s="1" a="1"/>
  <c r="B664" i="23" s="1"/>
  <c r="F662" i="18"/>
  <c r="B665" i="23" s="1" a="1"/>
  <c r="B665" i="23" s="1"/>
  <c r="F663" i="18"/>
  <c r="B666" i="23" s="1" a="1"/>
  <c r="B666" i="23" s="1"/>
  <c r="F664" i="18"/>
  <c r="B667" i="23" s="1" a="1"/>
  <c r="B667" i="23" s="1"/>
  <c r="F665" i="18"/>
  <c r="B668" i="23" s="1" a="1"/>
  <c r="B668" i="23" s="1"/>
  <c r="F666" i="18"/>
  <c r="B669" i="23" s="1" a="1"/>
  <c r="B669" i="23" s="1"/>
  <c r="F667" i="18"/>
  <c r="F668" i="18"/>
  <c r="B670" i="23" s="1" a="1"/>
  <c r="B670" i="23" s="1"/>
  <c r="F669" i="18"/>
  <c r="B671" i="23" s="1" a="1"/>
  <c r="B671" i="23" s="1"/>
  <c r="F670" i="18"/>
  <c r="F671" i="18"/>
  <c r="B672" i="23" s="1" a="1"/>
  <c r="B672" i="23" s="1"/>
  <c r="F672" i="18"/>
  <c r="B673" i="23" s="1" a="1"/>
  <c r="B673" i="23" s="1"/>
  <c r="F673" i="18"/>
  <c r="B674" i="23" s="1" a="1"/>
  <c r="B674" i="23" s="1"/>
  <c r="F674" i="18"/>
  <c r="B675" i="23" s="1" a="1"/>
  <c r="B675" i="23" s="1"/>
  <c r="F675" i="18"/>
  <c r="B676" i="23" s="1" a="1"/>
  <c r="B676" i="23" s="1"/>
  <c r="F676" i="18"/>
  <c r="B677" i="23" s="1" a="1"/>
  <c r="B677" i="23" s="1"/>
  <c r="F677" i="18"/>
  <c r="B678" i="23" s="1" a="1"/>
  <c r="B678" i="23" s="1"/>
  <c r="F678" i="18"/>
  <c r="B679" i="23" s="1" a="1"/>
  <c r="B679" i="23" s="1"/>
  <c r="F679" i="18"/>
  <c r="B680" i="23" s="1" a="1"/>
  <c r="B680" i="23" s="1"/>
  <c r="F680" i="18"/>
  <c r="B681" i="23" s="1" a="1"/>
  <c r="B681" i="23" s="1"/>
  <c r="F681" i="18"/>
  <c r="B682" i="23" s="1" a="1"/>
  <c r="B682" i="23" s="1"/>
  <c r="F682" i="18"/>
  <c r="B683" i="23" s="1" a="1"/>
  <c r="B683" i="23" s="1"/>
  <c r="F683" i="18"/>
  <c r="B684" i="23" s="1" a="1"/>
  <c r="B684" i="23" s="1"/>
  <c r="F684" i="18"/>
  <c r="B685" i="23" s="1" a="1"/>
  <c r="B685" i="23" s="1"/>
  <c r="F685" i="18"/>
  <c r="B686" i="23" s="1" a="1"/>
  <c r="B686" i="23" s="1"/>
  <c r="F686" i="18"/>
  <c r="B687" i="23" s="1" a="1"/>
  <c r="B687" i="23" s="1"/>
  <c r="F687" i="18"/>
  <c r="B688" i="23" s="1" a="1"/>
  <c r="B688" i="23" s="1"/>
  <c r="F688" i="18"/>
  <c r="B689" i="23" s="1" a="1"/>
  <c r="B689" i="23" s="1"/>
  <c r="F689" i="18"/>
  <c r="B690" i="23" s="1" a="1"/>
  <c r="B690" i="23" s="1"/>
  <c r="F690" i="18"/>
  <c r="B691" i="23" s="1" a="1"/>
  <c r="B691" i="23" s="1"/>
  <c r="F691" i="18"/>
  <c r="B692" i="23" s="1" a="1"/>
  <c r="B692" i="23" s="1"/>
  <c r="F692" i="18"/>
  <c r="B693" i="23" s="1" a="1"/>
  <c r="B693" i="23" s="1"/>
  <c r="F693" i="18"/>
  <c r="F694" i="18"/>
  <c r="B695" i="23" s="1" a="1"/>
  <c r="B695" i="23" s="1"/>
  <c r="F695" i="18"/>
  <c r="B696" i="23" s="1" a="1"/>
  <c r="B696" i="23" s="1"/>
  <c r="F696" i="18"/>
  <c r="B697" i="23" s="1" a="1"/>
  <c r="B697" i="23" s="1"/>
  <c r="F697" i="18"/>
  <c r="B698" i="23" s="1" a="1"/>
  <c r="B698" i="23" s="1"/>
  <c r="F698" i="18"/>
  <c r="B699" i="23" s="1" a="1"/>
  <c r="B699" i="23" s="1"/>
  <c r="F699" i="18"/>
  <c r="B700" i="23" s="1" a="1"/>
  <c r="B700" i="23" s="1"/>
  <c r="F700" i="18"/>
  <c r="F701" i="18"/>
  <c r="B701" i="23" s="1" a="1"/>
  <c r="B701" i="23" s="1"/>
  <c r="F702" i="18"/>
  <c r="B702" i="23" s="1" a="1"/>
  <c r="B702" i="23" s="1"/>
  <c r="F703" i="18"/>
  <c r="B703" i="23" s="1" a="1"/>
  <c r="B703" i="23" s="1"/>
  <c r="F704" i="18"/>
  <c r="B704" i="23" s="1" a="1"/>
  <c r="B704" i="23" s="1"/>
  <c r="F705" i="18"/>
  <c r="B705" i="23" s="1" a="1"/>
  <c r="B705" i="23" s="1"/>
  <c r="F706" i="18"/>
  <c r="B706" i="23" s="1" a="1"/>
  <c r="B706" i="23" s="1"/>
  <c r="F707" i="18"/>
  <c r="B707" i="23" s="1" a="1"/>
  <c r="B707" i="23" s="1"/>
  <c r="F708" i="18"/>
  <c r="B708" i="23" s="1" a="1"/>
  <c r="B708" i="23" s="1"/>
  <c r="F709" i="18"/>
  <c r="B709" i="23" s="1" a="1"/>
  <c r="B709" i="23" s="1"/>
  <c r="F710" i="18"/>
  <c r="B710" i="23" s="1" a="1"/>
  <c r="B710" i="23" s="1"/>
  <c r="F711" i="18"/>
  <c r="B711" i="23" s="1" a="1"/>
  <c r="B711" i="23" s="1"/>
  <c r="F712" i="18"/>
  <c r="B712" i="23" s="1" a="1"/>
  <c r="B712" i="23" s="1"/>
  <c r="F713" i="18"/>
  <c r="B713" i="23" s="1" a="1"/>
  <c r="B713" i="23" s="1"/>
  <c r="F714" i="18"/>
  <c r="B714" i="23" s="1" a="1"/>
  <c r="B714" i="23" s="1"/>
  <c r="F715" i="18"/>
  <c r="B715" i="23" s="1" a="1"/>
  <c r="B715" i="23" s="1"/>
  <c r="F716" i="18"/>
  <c r="B716" i="23" s="1" a="1"/>
  <c r="B716" i="23" s="1"/>
  <c r="F717" i="18"/>
  <c r="B717" i="23" s="1" a="1"/>
  <c r="B717" i="23" s="1"/>
  <c r="F718" i="18"/>
  <c r="F719" i="18"/>
  <c r="B718" i="23" s="1" a="1"/>
  <c r="B718" i="23" s="1"/>
  <c r="F720" i="18"/>
  <c r="B719" i="23" s="1" a="1"/>
  <c r="B719" i="23" s="1"/>
  <c r="F721" i="18"/>
  <c r="B720" i="23" s="1" a="1"/>
  <c r="B720" i="23" s="1"/>
  <c r="F722" i="18"/>
  <c r="B721" i="23" s="1" a="1"/>
  <c r="B721" i="23" s="1"/>
  <c r="F723" i="18"/>
  <c r="B722" i="23" s="1" a="1"/>
  <c r="B722" i="23" s="1"/>
  <c r="F724" i="18"/>
  <c r="B723" i="23" s="1" a="1"/>
  <c r="B723" i="23" s="1"/>
  <c r="F725" i="18"/>
  <c r="B724" i="23" s="1" a="1"/>
  <c r="B724" i="23" s="1"/>
  <c r="F726" i="18"/>
  <c r="B725" i="23" s="1" a="1"/>
  <c r="B725" i="23" s="1"/>
  <c r="F727" i="18"/>
  <c r="B726" i="23" s="1" a="1"/>
  <c r="B726" i="23" s="1"/>
  <c r="F728" i="18"/>
  <c r="B727" i="23" s="1" a="1"/>
  <c r="B727" i="23" s="1"/>
  <c r="F729" i="18"/>
  <c r="B728" i="23" s="1" a="1"/>
  <c r="B728" i="23" s="1"/>
  <c r="F730" i="18"/>
  <c r="B729" i="23" s="1" a="1"/>
  <c r="B729" i="23" s="1"/>
  <c r="F731" i="18"/>
  <c r="B730" i="23" s="1" a="1"/>
  <c r="B730" i="23" s="1"/>
  <c r="F732" i="18"/>
  <c r="B731" i="23" s="1" a="1"/>
  <c r="B731" i="23" s="1"/>
  <c r="F733" i="18"/>
  <c r="B732" i="23" s="1" a="1"/>
  <c r="B732" i="23" s="1"/>
  <c r="F734" i="18"/>
  <c r="B733" i="23" s="1" a="1"/>
  <c r="B733" i="23" s="1"/>
  <c r="F735" i="18"/>
  <c r="B734" i="23" s="1" a="1"/>
  <c r="B734" i="23" s="1"/>
  <c r="F736" i="18"/>
  <c r="B735" i="23" s="1" a="1"/>
  <c r="B735" i="23" s="1"/>
  <c r="F737" i="18"/>
  <c r="B736" i="23" s="1" a="1"/>
  <c r="B736" i="23" s="1"/>
  <c r="F738" i="18"/>
  <c r="B737" i="23" s="1" a="1"/>
  <c r="B737" i="23" s="1"/>
  <c r="F739" i="18"/>
  <c r="B738" i="23" s="1" a="1"/>
  <c r="B738" i="23" s="1"/>
  <c r="F740" i="18"/>
  <c r="B739" i="23" s="1" a="1"/>
  <c r="B739" i="23" s="1"/>
  <c r="F741" i="18"/>
  <c r="F742" i="18"/>
  <c r="B740" i="23" s="1" a="1"/>
  <c r="B740" i="23" s="1"/>
  <c r="F743" i="18"/>
  <c r="B741" i="23" s="1" a="1"/>
  <c r="B741" i="23" s="1"/>
  <c r="F744" i="18"/>
  <c r="B742" i="23" s="1" a="1"/>
  <c r="B742" i="23" s="1"/>
  <c r="F745" i="18"/>
  <c r="B743" i="23" s="1" a="1"/>
  <c r="B743" i="23" s="1"/>
  <c r="F746" i="18"/>
  <c r="B744" i="23" s="1" a="1"/>
  <c r="B744" i="23" s="1"/>
  <c r="F747" i="18"/>
  <c r="B745" i="23" s="1" a="1"/>
  <c r="B745" i="23" s="1"/>
  <c r="F748" i="18"/>
  <c r="B746" i="23" s="1" a="1"/>
  <c r="B746" i="23" s="1"/>
  <c r="F749" i="18"/>
  <c r="B747" i="23" s="1" a="1"/>
  <c r="B747" i="23" s="1"/>
  <c r="F750" i="18"/>
  <c r="B748" i="23" s="1" a="1"/>
  <c r="B748" i="23" s="1"/>
  <c r="F751" i="18"/>
  <c r="B749" i="23" s="1" a="1"/>
  <c r="B749" i="23" s="1"/>
  <c r="F752" i="18"/>
  <c r="B750" i="23" s="1" a="1"/>
  <c r="B750" i="23" s="1"/>
  <c r="F753" i="18"/>
  <c r="B751" i="23" s="1" a="1"/>
  <c r="B751" i="23" s="1"/>
  <c r="F754" i="18"/>
  <c r="B752" i="23" s="1" a="1"/>
  <c r="B752" i="23" s="1"/>
  <c r="F755" i="18"/>
  <c r="B753" i="23" s="1" a="1"/>
  <c r="B753" i="23" s="1"/>
  <c r="F756" i="18"/>
  <c r="F757" i="18"/>
  <c r="B754" i="23" s="1" a="1"/>
  <c r="B754" i="23" s="1"/>
  <c r="F758" i="18"/>
  <c r="B755" i="23" s="1" a="1"/>
  <c r="B755" i="23" s="1"/>
  <c r="F759" i="18"/>
  <c r="B756" i="23" s="1" a="1"/>
  <c r="B756" i="23" s="1"/>
  <c r="F760" i="18"/>
  <c r="B757" i="23" s="1" a="1"/>
  <c r="B757" i="23" s="1"/>
  <c r="F761" i="18"/>
  <c r="B758" i="23" s="1" a="1"/>
  <c r="B758" i="23" s="1"/>
  <c r="F762" i="18"/>
  <c r="B759" i="23" s="1" a="1"/>
  <c r="B759" i="23" s="1"/>
  <c r="F763" i="18"/>
  <c r="B760" i="23" s="1" a="1"/>
  <c r="B760" i="23" s="1"/>
  <c r="F764" i="18"/>
  <c r="B761" i="23" s="1" a="1"/>
  <c r="B761" i="23" s="1"/>
  <c r="F765" i="18"/>
  <c r="B762" i="23" s="1" a="1"/>
  <c r="B762" i="23" s="1"/>
  <c r="F766" i="18"/>
  <c r="B763" i="23" s="1" a="1"/>
  <c r="B763" i="23" s="1"/>
  <c r="F767" i="18"/>
  <c r="F768" i="18"/>
  <c r="F769" i="18"/>
  <c r="F770" i="18"/>
  <c r="F771" i="18"/>
  <c r="B765" i="23" s="1" a="1"/>
  <c r="B765" i="23" s="1"/>
  <c r="F772" i="18"/>
  <c r="B766" i="23" s="1" a="1"/>
  <c r="B766" i="23" s="1"/>
  <c r="F773" i="18"/>
  <c r="B767" i="23" s="1" a="1"/>
  <c r="B767" i="23" s="1"/>
  <c r="F774" i="18"/>
  <c r="B768" i="23" s="1" a="1"/>
  <c r="B768" i="23" s="1"/>
  <c r="F775" i="18"/>
  <c r="B769" i="23" s="1" a="1"/>
  <c r="B769" i="23" s="1"/>
  <c r="F776" i="18"/>
  <c r="B770" i="23" s="1" a="1"/>
  <c r="B770" i="23" s="1"/>
  <c r="F777" i="18"/>
  <c r="B771" i="23" s="1" a="1"/>
  <c r="B771" i="23" s="1"/>
  <c r="F778" i="18"/>
  <c r="B772" i="23" s="1" a="1"/>
  <c r="B772" i="23" s="1"/>
  <c r="F779" i="18"/>
  <c r="B773" i="23" s="1" a="1"/>
  <c r="B773" i="23" s="1"/>
  <c r="F780" i="18"/>
  <c r="F781" i="18"/>
  <c r="B775" i="23" s="1" a="1"/>
  <c r="B775" i="23" s="1"/>
  <c r="F782" i="18"/>
  <c r="B776" i="23" s="1" a="1"/>
  <c r="B776" i="23" s="1"/>
  <c r="F783" i="18"/>
  <c r="B777" i="23" s="1" a="1"/>
  <c r="B777" i="23" s="1"/>
  <c r="F784" i="18"/>
  <c r="B778" i="23" s="1" a="1"/>
  <c r="B778" i="23" s="1"/>
  <c r="F785" i="18"/>
  <c r="B779" i="23" s="1" a="1"/>
  <c r="B779" i="23" s="1"/>
  <c r="F786" i="18"/>
  <c r="B780" i="23" s="1" a="1"/>
  <c r="B780" i="23" s="1"/>
  <c r="F787" i="18"/>
  <c r="B781" i="23" s="1" a="1"/>
  <c r="B781" i="23" s="1"/>
  <c r="F788" i="18"/>
  <c r="F789" i="18"/>
  <c r="B782" i="23" s="1" a="1"/>
  <c r="B782" i="23" s="1"/>
  <c r="F790" i="18"/>
  <c r="B783" i="23" s="1" a="1"/>
  <c r="B783" i="23" s="1"/>
  <c r="F791" i="18"/>
  <c r="B784" i="23" s="1" a="1"/>
  <c r="B784" i="23" s="1"/>
  <c r="F792" i="18"/>
  <c r="B785" i="23" s="1" a="1"/>
  <c r="B785" i="23" s="1"/>
  <c r="F793" i="18"/>
  <c r="B786" i="23" s="1" a="1"/>
  <c r="B786" i="23" s="1"/>
  <c r="F794" i="18"/>
  <c r="B787" i="23" s="1" a="1"/>
  <c r="B787" i="23" s="1"/>
  <c r="F795" i="18"/>
  <c r="B788" i="23" s="1" a="1"/>
  <c r="B788" i="23" s="1"/>
  <c r="F796" i="18"/>
  <c r="B789" i="23" s="1" a="1"/>
  <c r="B789" i="23" s="1"/>
  <c r="F797" i="18"/>
  <c r="B790" i="23" s="1" a="1"/>
  <c r="B790" i="23" s="1"/>
  <c r="F798" i="18"/>
  <c r="B791" i="23" s="1" a="1"/>
  <c r="B791" i="23" s="1"/>
  <c r="F799" i="18"/>
  <c r="B792" i="23" s="1" a="1"/>
  <c r="B792" i="23" s="1"/>
  <c r="F800" i="18"/>
  <c r="B793" i="23" s="1" a="1"/>
  <c r="B793" i="23" s="1"/>
  <c r="F801" i="18"/>
  <c r="B794" i="23" s="1" a="1"/>
  <c r="B794" i="23" s="1"/>
  <c r="F802" i="18"/>
  <c r="B795" i="23" s="1" a="1"/>
  <c r="B795" i="23" s="1"/>
  <c r="F803" i="18"/>
  <c r="B796" i="23" s="1" a="1"/>
  <c r="B796" i="23" s="1"/>
  <c r="F804" i="18"/>
  <c r="B797" i="23" s="1" a="1"/>
  <c r="B797" i="23" s="1"/>
  <c r="F805" i="18"/>
  <c r="B798" i="23" s="1" a="1"/>
  <c r="B798" i="23" s="1"/>
  <c r="F806" i="18"/>
  <c r="B799" i="23" s="1" a="1"/>
  <c r="B799" i="23" s="1"/>
  <c r="F807" i="18"/>
  <c r="B800" i="23" s="1" a="1"/>
  <c r="B800" i="23" s="1"/>
  <c r="F808" i="18"/>
  <c r="B801" i="23" s="1" a="1"/>
  <c r="B801" i="23" s="1"/>
  <c r="F809" i="18"/>
  <c r="B802" i="23" s="1" a="1"/>
  <c r="B802" i="23" s="1"/>
  <c r="F810" i="18"/>
  <c r="F811" i="18"/>
  <c r="B804" i="23" s="1" a="1"/>
  <c r="B804" i="23" s="1"/>
  <c r="F812" i="18"/>
  <c r="B805" i="23" s="1" a="1"/>
  <c r="B805" i="23" s="1"/>
  <c r="F813" i="18"/>
  <c r="B806" i="23" s="1" a="1"/>
  <c r="B806" i="23" s="1"/>
  <c r="F814" i="18"/>
  <c r="F815" i="18"/>
  <c r="B807" i="23" s="1" a="1"/>
  <c r="B807" i="23" s="1"/>
  <c r="F816" i="18"/>
  <c r="B808" i="23" s="1" a="1"/>
  <c r="B808" i="23" s="1"/>
  <c r="F817" i="18"/>
  <c r="B809" i="23" s="1" a="1"/>
  <c r="B809" i="23" s="1"/>
  <c r="F818" i="18"/>
  <c r="B810" i="23" s="1" a="1"/>
  <c r="B810" i="23" s="1"/>
  <c r="F819" i="18"/>
  <c r="B811" i="23" s="1" a="1"/>
  <c r="B811" i="23" s="1"/>
  <c r="F820" i="18"/>
  <c r="F821" i="18"/>
  <c r="B812" i="23" s="1" a="1"/>
  <c r="B812" i="23" s="1"/>
  <c r="F822" i="18"/>
  <c r="B813" i="23" s="1" a="1"/>
  <c r="B813" i="23" s="1"/>
  <c r="F823" i="18"/>
  <c r="B814" i="23" s="1" a="1"/>
  <c r="B814" i="23" s="1"/>
  <c r="F824" i="18"/>
  <c r="B815" i="23" s="1" a="1"/>
  <c r="B815" i="23" s="1"/>
  <c r="F825" i="18"/>
  <c r="B816" i="23" s="1" a="1"/>
  <c r="B816" i="23" s="1"/>
  <c r="F826" i="18"/>
  <c r="B817" i="23" s="1" a="1"/>
  <c r="B817" i="23" s="1"/>
  <c r="F827" i="18"/>
  <c r="F828" i="18"/>
  <c r="B819" i="23" s="1" a="1"/>
  <c r="B819" i="23" s="1"/>
  <c r="F829" i="18"/>
  <c r="B820" i="23" s="1" a="1"/>
  <c r="B820" i="23" s="1"/>
  <c r="F830" i="18"/>
  <c r="B821" i="23" s="1" a="1"/>
  <c r="B821" i="23" s="1"/>
  <c r="F831" i="18"/>
  <c r="B822" i="23" s="1" a="1"/>
  <c r="B822" i="23" s="1"/>
  <c r="F832" i="18"/>
  <c r="B823" i="23" s="1" a="1"/>
  <c r="B823" i="23" s="1"/>
  <c r="F833" i="18"/>
  <c r="F834" i="18"/>
  <c r="B824" i="23" s="1" a="1"/>
  <c r="B824" i="23" s="1"/>
  <c r="F835" i="18"/>
  <c r="B825" i="23" s="1" a="1"/>
  <c r="B825" i="23" s="1"/>
  <c r="F836" i="18"/>
  <c r="B826" i="23" s="1" a="1"/>
  <c r="B826" i="23" s="1"/>
  <c r="F837" i="18"/>
  <c r="B827" i="23" s="1" a="1"/>
  <c r="B827" i="23" s="1"/>
  <c r="F838" i="18"/>
  <c r="B828" i="23" s="1" a="1"/>
  <c r="B828" i="23" s="1"/>
  <c r="F839" i="18"/>
  <c r="F840" i="18"/>
  <c r="B829" i="23" s="1" a="1"/>
  <c r="B829" i="23" s="1"/>
  <c r="F841" i="18"/>
  <c r="B830" i="23" s="1" a="1"/>
  <c r="B830" i="23" s="1"/>
  <c r="F842" i="18"/>
  <c r="B831" i="23" s="1" a="1"/>
  <c r="B831" i="23" s="1"/>
  <c r="F843" i="18"/>
  <c r="B832" i="23" s="1" a="1"/>
  <c r="B832" i="23" s="1"/>
  <c r="F844" i="18"/>
  <c r="F845" i="18"/>
  <c r="B833" i="23" s="1" a="1"/>
  <c r="B833" i="23" s="1"/>
  <c r="F846" i="18"/>
  <c r="B834" i="23" s="1" a="1"/>
  <c r="B834" i="23" s="1"/>
  <c r="F847" i="18"/>
  <c r="B835" i="23" s="1" a="1"/>
  <c r="B835" i="23" s="1"/>
  <c r="F848" i="18"/>
  <c r="B836" i="23" s="1" a="1"/>
  <c r="B836" i="23" s="1"/>
  <c r="F849" i="18"/>
  <c r="B837" i="23" s="1" a="1"/>
  <c r="B837" i="23" s="1"/>
  <c r="F850" i="18"/>
  <c r="B838" i="23" s="1" a="1"/>
  <c r="B838" i="23" s="1"/>
  <c r="F851" i="18"/>
  <c r="F852" i="18"/>
  <c r="F853" i="18"/>
  <c r="B840" i="23" s="1" a="1"/>
  <c r="B840" i="23" s="1"/>
  <c r="F854" i="18"/>
  <c r="B841" i="23" s="1" a="1"/>
  <c r="B841" i="23" s="1"/>
  <c r="F855" i="18"/>
  <c r="B842" i="23" s="1" a="1"/>
  <c r="B842" i="23" s="1"/>
  <c r="F856" i="18"/>
  <c r="B843" i="23" s="1" a="1"/>
  <c r="B843" i="23" s="1"/>
  <c r="F857" i="18"/>
  <c r="B844" i="23" s="1" a="1"/>
  <c r="B844" i="23" s="1"/>
  <c r="F858" i="18"/>
  <c r="F859" i="18"/>
  <c r="B845" i="23" s="1" a="1"/>
  <c r="B845" i="23" s="1"/>
  <c r="F860" i="18"/>
  <c r="B846" i="23" s="1" a="1"/>
  <c r="B846" i="23" s="1"/>
  <c r="F861" i="18"/>
  <c r="B847" i="23" s="1" a="1"/>
  <c r="B847" i="23" s="1"/>
  <c r="F862" i="18"/>
  <c r="B848" i="23" s="1" a="1"/>
  <c r="B848" i="23" s="1"/>
  <c r="F863" i="18"/>
  <c r="B849" i="23" s="1" a="1"/>
  <c r="B849" i="23" s="1"/>
  <c r="F864" i="18"/>
  <c r="B850" i="23" s="1" a="1"/>
  <c r="B850" i="23" s="1"/>
  <c r="F865" i="18"/>
  <c r="B851" i="23" s="1" a="1"/>
  <c r="B851" i="23" s="1"/>
  <c r="F866" i="18"/>
  <c r="B852" i="23" s="1" a="1"/>
  <c r="B852" i="23" s="1"/>
  <c r="F867" i="18"/>
  <c r="F868" i="18"/>
  <c r="B854" i="23" s="1" a="1"/>
  <c r="B854" i="23" s="1"/>
  <c r="F869" i="18"/>
  <c r="B855" i="23" s="1" a="1"/>
  <c r="B855" i="23" s="1"/>
  <c r="F870" i="18"/>
  <c r="B856" i="23" s="1" a="1"/>
  <c r="B856" i="23" s="1"/>
  <c r="F871" i="18"/>
  <c r="B857" i="23" s="1" a="1"/>
  <c r="B857" i="23" s="1"/>
  <c r="F872" i="18"/>
  <c r="B858" i="23" s="1" a="1"/>
  <c r="B858" i="23" s="1"/>
  <c r="F873" i="18"/>
  <c r="B859" i="23" s="1" a="1"/>
  <c r="B859" i="23" s="1"/>
  <c r="F874" i="18"/>
  <c r="B860" i="23" s="1" a="1"/>
  <c r="B860" i="23" s="1"/>
  <c r="F875" i="18"/>
  <c r="F876" i="18"/>
  <c r="B861" i="23" s="1" a="1"/>
  <c r="B861" i="23" s="1"/>
  <c r="F877" i="18"/>
  <c r="B862" i="23" s="1" a="1"/>
  <c r="B862" i="23" s="1"/>
  <c r="F878" i="18"/>
  <c r="F879" i="18"/>
  <c r="B863" i="23" s="1" a="1"/>
  <c r="B863" i="23" s="1"/>
  <c r="F880" i="18"/>
  <c r="B864" i="23" s="1" a="1"/>
  <c r="B864" i="23" s="1"/>
  <c r="F881" i="18"/>
  <c r="B865" i="23" s="1" a="1"/>
  <c r="B865" i="23" s="1"/>
  <c r="F882" i="18"/>
  <c r="B866" i="23" s="1" a="1"/>
  <c r="B866" i="23" s="1"/>
  <c r="F883" i="18"/>
  <c r="B867" i="23" s="1" a="1"/>
  <c r="B867" i="23" s="1"/>
  <c r="F884" i="18"/>
  <c r="B868" i="23" s="1" a="1"/>
  <c r="B868" i="23" s="1"/>
  <c r="F885" i="18"/>
  <c r="B869" i="23" s="1" a="1"/>
  <c r="B869" i="23" s="1"/>
  <c r="F886" i="18"/>
  <c r="B870" i="23" s="1" a="1"/>
  <c r="B870" i="23" s="1"/>
  <c r="F887" i="18"/>
  <c r="B871" i="23" s="1" a="1"/>
  <c r="B871" i="23" s="1"/>
  <c r="F888" i="18"/>
  <c r="B872" i="23" s="1" a="1"/>
  <c r="B872" i="23" s="1"/>
  <c r="F889" i="18"/>
  <c r="B873" i="23" s="1" a="1"/>
  <c r="B873" i="23" s="1"/>
  <c r="F890" i="18"/>
  <c r="B874" i="23" s="1" a="1"/>
  <c r="B874" i="23" s="1"/>
  <c r="F891" i="18"/>
  <c r="B875" i="23" s="1" a="1"/>
  <c r="B875" i="23" s="1"/>
  <c r="F892" i="18"/>
  <c r="F893" i="18"/>
  <c r="B876" i="23" s="1" a="1"/>
  <c r="B876" i="23" s="1"/>
  <c r="F894" i="18"/>
  <c r="B877" i="23" s="1" a="1"/>
  <c r="B877" i="23" s="1"/>
  <c r="F895" i="18"/>
  <c r="B878" i="23" s="1" a="1"/>
  <c r="B878" i="23" s="1"/>
  <c r="F896" i="18"/>
  <c r="B879" i="23" s="1" a="1"/>
  <c r="B879" i="23" s="1"/>
  <c r="F897" i="18"/>
  <c r="F898" i="18"/>
  <c r="B881" i="23" s="1" a="1"/>
  <c r="B881" i="23" s="1"/>
  <c r="F899" i="18"/>
  <c r="B882" i="23" s="1" a="1"/>
  <c r="B882" i="23" s="1"/>
  <c r="F900" i="18"/>
  <c r="B883" i="23" s="1" a="1"/>
  <c r="B883" i="23" s="1"/>
  <c r="F901" i="18"/>
  <c r="F902" i="18"/>
  <c r="B884" i="23" s="1" a="1"/>
  <c r="B884" i="23" s="1"/>
  <c r="F903" i="18"/>
  <c r="B885" i="23" s="1" a="1"/>
  <c r="B885" i="23" s="1"/>
  <c r="F904" i="18"/>
  <c r="B886" i="23" s="1" a="1"/>
  <c r="B886" i="23" s="1"/>
  <c r="F905" i="18"/>
  <c r="B887" i="23" s="1" a="1"/>
  <c r="B887" i="23" s="1"/>
  <c r="F906" i="18"/>
  <c r="B888" i="23" s="1" a="1"/>
  <c r="B888" i="23" s="1"/>
  <c r="F907" i="18"/>
  <c r="B889" i="23" s="1" a="1"/>
  <c r="B889" i="23" s="1"/>
  <c r="F908" i="18"/>
  <c r="B890" i="23" s="1" a="1"/>
  <c r="B890" i="23" s="1"/>
  <c r="F909" i="18"/>
  <c r="B891" i="23" s="1" a="1"/>
  <c r="B891" i="23" s="1"/>
  <c r="F910" i="18"/>
  <c r="B892" i="23" s="1" a="1"/>
  <c r="B892" i="23" s="1"/>
  <c r="F911" i="18"/>
  <c r="B893" i="23" s="1" a="1"/>
  <c r="B893" i="23" s="1"/>
  <c r="F912" i="18"/>
  <c r="B894" i="23" s="1" a="1"/>
  <c r="B894" i="23" s="1"/>
  <c r="F913" i="18"/>
  <c r="B895" i="23" s="1" a="1"/>
  <c r="B895" i="23" s="1"/>
  <c r="F914" i="18"/>
  <c r="B896" i="23" s="1" a="1"/>
  <c r="B896" i="23" s="1"/>
  <c r="F915" i="18"/>
  <c r="B897" i="23" s="1" a="1"/>
  <c r="B897" i="23" s="1"/>
  <c r="F916" i="18"/>
  <c r="B898" i="23" s="1" a="1"/>
  <c r="B898" i="23" s="1"/>
  <c r="F917" i="18"/>
  <c r="B899" i="23" s="1" a="1"/>
  <c r="B899" i="23" s="1"/>
  <c r="F918" i="18"/>
  <c r="B900" i="23" s="1" a="1"/>
  <c r="B900" i="23" s="1"/>
  <c r="F919" i="18"/>
  <c r="F920" i="18"/>
  <c r="F921" i="18"/>
  <c r="B902" i="23" s="1" a="1"/>
  <c r="B902" i="23" s="1"/>
  <c r="F922" i="18"/>
  <c r="B903" i="23" s="1" a="1"/>
  <c r="B903" i="23" s="1"/>
  <c r="F923" i="18"/>
  <c r="B904" i="23" s="1" a="1"/>
  <c r="B904" i="23" s="1"/>
  <c r="F924" i="18"/>
  <c r="B905" i="23" s="1" a="1"/>
  <c r="B905" i="23" s="1"/>
  <c r="F925" i="18"/>
  <c r="B906" i="23" s="1" a="1"/>
  <c r="B906" i="23" s="1"/>
  <c r="F926" i="18"/>
  <c r="B907" i="23" s="1" a="1"/>
  <c r="B907" i="23" s="1"/>
  <c r="F927" i="18"/>
  <c r="F928" i="18"/>
  <c r="B908" i="23" s="1" a="1"/>
  <c r="B908" i="23" s="1"/>
  <c r="F929" i="18"/>
  <c r="B909" i="23" s="1" a="1"/>
  <c r="B909" i="23" s="1"/>
  <c r="F930" i="18"/>
  <c r="B910" i="23" s="1" a="1"/>
  <c r="B910" i="23" s="1"/>
  <c r="F931" i="18"/>
  <c r="B911" i="23" s="1" a="1"/>
  <c r="B911" i="23" s="1"/>
  <c r="F932" i="18"/>
  <c r="B912" i="23" s="1" a="1"/>
  <c r="B912" i="23" s="1"/>
  <c r="F933" i="18"/>
  <c r="B913" i="23" s="1" a="1"/>
  <c r="B913" i="23" s="1"/>
  <c r="F934" i="18"/>
  <c r="B914" i="23" s="1" a="1"/>
  <c r="B914" i="23" s="1"/>
  <c r="F935" i="18"/>
  <c r="F936" i="18"/>
  <c r="B916" i="23" s="1" a="1"/>
  <c r="B916" i="23" s="1"/>
  <c r="F937" i="18"/>
  <c r="B917" i="23" s="1" a="1"/>
  <c r="B917" i="23" s="1"/>
  <c r="F938" i="18"/>
  <c r="F939" i="18"/>
  <c r="F940" i="18"/>
  <c r="B919" i="23" s="1" a="1"/>
  <c r="B919" i="23" s="1"/>
  <c r="F941" i="18"/>
  <c r="B920" i="23" s="1" a="1"/>
  <c r="B920" i="23" s="1"/>
  <c r="F942" i="18"/>
  <c r="B921" i="23" s="1" a="1"/>
  <c r="B921" i="23" s="1"/>
  <c r="F943" i="18"/>
  <c r="B922" i="23" s="1" a="1"/>
  <c r="B922" i="23" s="1"/>
  <c r="F944" i="18"/>
  <c r="B923" i="23" s="1" a="1"/>
  <c r="B923" i="23" s="1"/>
  <c r="F945" i="18"/>
  <c r="B924" i="23" s="1" a="1"/>
  <c r="B924" i="23" s="1"/>
  <c r="F946" i="18"/>
  <c r="B925" i="23" s="1" a="1"/>
  <c r="B925" i="23" s="1"/>
  <c r="F947" i="18"/>
  <c r="B926" i="23" s="1" a="1"/>
  <c r="B926" i="23" s="1"/>
  <c r="F948" i="18"/>
  <c r="B927" i="23" s="1" a="1"/>
  <c r="B927" i="23" s="1"/>
  <c r="F949" i="18"/>
  <c r="B928" i="23" s="1" a="1"/>
  <c r="B928" i="23" s="1"/>
  <c r="F950" i="18"/>
  <c r="B929" i="23" s="1" a="1"/>
  <c r="B929" i="23" s="1"/>
  <c r="F951" i="18"/>
  <c r="B930" i="23" s="1" a="1"/>
  <c r="B930" i="23" s="1"/>
  <c r="F952" i="18"/>
  <c r="B931" i="23" s="1" a="1"/>
  <c r="B931" i="23" s="1"/>
  <c r="F953" i="18"/>
  <c r="B932" i="23" s="1" a="1"/>
  <c r="B932" i="23" s="1"/>
  <c r="F954" i="18"/>
  <c r="B933" i="23" s="1" a="1"/>
  <c r="B933" i="23" s="1"/>
  <c r="F955" i="18"/>
  <c r="F956" i="18"/>
  <c r="F957" i="18"/>
  <c r="F958" i="18"/>
  <c r="F959" i="18"/>
  <c r="F960" i="18"/>
  <c r="F961" i="18"/>
  <c r="B934" i="23" s="1" a="1"/>
  <c r="B934" i="23" s="1"/>
  <c r="F962" i="18"/>
  <c r="B935" i="23" s="1" a="1"/>
  <c r="B935" i="23" s="1"/>
  <c r="F963" i="18"/>
  <c r="B936" i="23" s="1" a="1"/>
  <c r="B936" i="23" s="1"/>
  <c r="F964" i="18"/>
  <c r="B937" i="23" s="1" a="1"/>
  <c r="B937" i="23" s="1"/>
  <c r="F965" i="18"/>
  <c r="B938" i="23" s="1" a="1"/>
  <c r="B938" i="23" s="1"/>
  <c r="F966" i="18"/>
  <c r="B939" i="23" s="1" a="1"/>
  <c r="B939" i="23" s="1"/>
  <c r="F967" i="18"/>
  <c r="B940" i="23" s="1" a="1"/>
  <c r="B940" i="23" s="1"/>
  <c r="F968" i="18"/>
  <c r="B941" i="23" s="1" a="1"/>
  <c r="B941" i="23" s="1"/>
  <c r="F969" i="18"/>
  <c r="B942" i="23" s="1" a="1"/>
  <c r="B942" i="23" s="1"/>
  <c r="F970" i="18"/>
  <c r="B943" i="23" s="1" a="1"/>
  <c r="B943" i="23" s="1"/>
  <c r="F971" i="18"/>
  <c r="B944" i="23" s="1" a="1"/>
  <c r="B944" i="23" s="1"/>
  <c r="F972" i="18"/>
  <c r="B945" i="23" s="1" a="1"/>
  <c r="B945" i="23" s="1"/>
  <c r="F973" i="18"/>
  <c r="B946" i="23" s="1" a="1"/>
  <c r="B946" i="23" s="1"/>
  <c r="F974" i="18"/>
  <c r="B947" i="23" s="1" a="1"/>
  <c r="B947" i="23" s="1"/>
  <c r="F975" i="18"/>
  <c r="F976" i="18"/>
  <c r="B949" i="23" s="1" a="1"/>
  <c r="B949" i="23" s="1"/>
  <c r="F977" i="18"/>
  <c r="B950" i="23" s="1" a="1"/>
  <c r="B950" i="23" s="1"/>
  <c r="F978" i="18"/>
  <c r="B951" i="23" s="1" a="1"/>
  <c r="B951" i="23" s="1"/>
  <c r="F979" i="18"/>
  <c r="B952" i="23" s="1" a="1"/>
  <c r="B952" i="23" s="1"/>
  <c r="F980" i="18"/>
  <c r="F981" i="18"/>
  <c r="B953" i="23" s="1" a="1"/>
  <c r="B953" i="23" s="1"/>
  <c r="F982" i="18"/>
  <c r="B954" i="23" s="1" a="1"/>
  <c r="B954" i="23" s="1"/>
  <c r="F983" i="18"/>
  <c r="B955" i="23" s="1" a="1"/>
  <c r="B955" i="23" s="1"/>
  <c r="F984" i="18"/>
  <c r="B956" i="23" s="1" a="1"/>
  <c r="B956" i="23" s="1"/>
  <c r="F985" i="18"/>
  <c r="B957" i="23" s="1" a="1"/>
  <c r="B957" i="23" s="1"/>
  <c r="F986" i="18"/>
  <c r="B958" i="23" s="1" a="1"/>
  <c r="B958" i="23" s="1"/>
  <c r="F987" i="18"/>
  <c r="B959" i="23" s="1" a="1"/>
  <c r="B959" i="23" s="1"/>
  <c r="F988" i="18"/>
  <c r="B960" i="23" s="1" a="1"/>
  <c r="B960" i="23" s="1"/>
  <c r="F989" i="18"/>
  <c r="B961" i="23" s="1" a="1"/>
  <c r="B961" i="23" s="1"/>
  <c r="F990" i="18"/>
  <c r="B962" i="23" s="1" a="1"/>
  <c r="B962" i="23" s="1"/>
  <c r="F991" i="18"/>
  <c r="B963" i="23" s="1" a="1"/>
  <c r="B963" i="23" s="1"/>
  <c r="F992" i="18"/>
  <c r="F993" i="18"/>
  <c r="F994" i="18"/>
  <c r="B965" i="23" s="1" a="1"/>
  <c r="B965" i="23" s="1"/>
  <c r="F995" i="18"/>
  <c r="B966" i="23" s="1" a="1"/>
  <c r="B966" i="23" s="1"/>
  <c r="F996" i="18"/>
  <c r="B967" i="23" s="1" a="1"/>
  <c r="B967" i="23" s="1"/>
  <c r="F997" i="18"/>
  <c r="B968" i="23" s="1" a="1"/>
  <c r="B968" i="23" s="1"/>
  <c r="F998" i="18"/>
  <c r="F999" i="18"/>
  <c r="F1000" i="18"/>
  <c r="B969" i="23" s="1" a="1"/>
  <c r="B969" i="23" s="1"/>
  <c r="F1001" i="18"/>
  <c r="B970" i="23" s="1" a="1"/>
  <c r="B970" i="23" s="1"/>
  <c r="F2" i="18"/>
  <c r="B918" i="23" l="1" a="1"/>
  <c r="B918" i="23" s="1"/>
  <c r="B803" i="23" a="1"/>
  <c r="B803" i="23" s="1"/>
  <c r="B646" i="23" a="1"/>
  <c r="B646" i="23" s="1"/>
  <c r="B880" i="23" a="1"/>
  <c r="B880" i="23" s="1"/>
  <c r="B358" i="23" a="1"/>
  <c r="B358" i="23" s="1"/>
  <c r="B170" i="23" a="1"/>
  <c r="B170" i="23" s="1"/>
  <c r="B964" i="23" a="1"/>
  <c r="B964" i="23" s="1"/>
  <c r="B466" i="23" a="1"/>
  <c r="B466" i="23" s="1"/>
  <c r="B364" i="23" a="1"/>
  <c r="B364" i="23" s="1"/>
  <c r="B85" i="23" a="1"/>
  <c r="B85" i="23" s="1"/>
  <c r="B948" i="23" a="1"/>
  <c r="B948" i="23" s="1"/>
  <c r="B915" i="23" a="1"/>
  <c r="B915" i="23" s="1"/>
  <c r="B901" i="23" a="1"/>
  <c r="B901" i="23" s="1"/>
  <c r="B764" i="23" a="1"/>
  <c r="B764" i="23" s="1"/>
  <c r="B525" i="23" a="1"/>
  <c r="B525" i="23" s="1"/>
  <c r="B496" i="23" a="1"/>
  <c r="B496" i="23" s="1"/>
  <c r="B377" i="23" a="1"/>
  <c r="B377" i="23" s="1"/>
  <c r="B356" i="23" a="1"/>
  <c r="B356" i="23" s="1"/>
  <c r="B137" i="23" a="1"/>
  <c r="B137" i="23" s="1"/>
  <c r="B405" i="23" a="1"/>
  <c r="B405" i="23" s="1"/>
  <c r="B694" i="23" a="1"/>
  <c r="B694" i="23" s="1"/>
  <c r="B774" i="23" a="1"/>
  <c r="B774" i="23" s="1"/>
  <c r="B591" i="23" a="1"/>
  <c r="B591" i="23" s="1"/>
  <c r="B253" i="23" a="1"/>
  <c r="B253" i="23" s="1"/>
  <c r="B195" i="23" a="1"/>
  <c r="B195" i="23" s="1"/>
  <c r="B4" i="23" a="1"/>
  <c r="B4" i="23" s="1"/>
  <c r="B5" i="23" s="1"/>
  <c r="B853" i="23" a="1"/>
  <c r="B853" i="23" s="1"/>
  <c r="B839" i="23" a="1"/>
  <c r="B839" i="23" s="1"/>
  <c r="B818" i="23" a="1"/>
  <c r="B818" i="23" s="1"/>
  <c r="B597" i="23" a="1"/>
  <c r="B597" i="23" s="1"/>
  <c r="B291" i="23" a="1"/>
  <c r="B291" i="23" s="1"/>
  <c r="H59" i="23" l="1"/>
  <c r="H62" i="23" s="1"/>
  <c r="H58" i="2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<sst xmlns="http://schemas.openxmlformats.org/spreadsheetml/2006/main" count="15053" uniqueCount="6224">
  <si>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</si>
  <si>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</si>
  <si>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</si>
  <si>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</si>
  <si>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</si>
  <si>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</si>
  <si>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</si>
  <si>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</si>
  <si>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</si>
  <si>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</si>
  <si>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</si>
  <si>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</si>
  <si>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</si>
  <si>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</si>
  <si>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</si>
  <si>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</si>
  <si>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</si>
  <si>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</si>
  <si>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</si>
  <si>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</si>
  <si>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</si>
  <si>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</si>
  <si>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</si>
  <si>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</si>
  <si>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</si>
  <si>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</si>
  <si>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</si>
  <si>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</si>
  <si>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</si>
  <si>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</si>
  <si>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</si>
  <si>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</si>
  <si>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</si>
  <si>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</si>
  <si>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</si>
  <si>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</si>
  <si>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</si>
  <si>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</si>
  <si>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</si>
  <si>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</si>
  <si>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</si>
  <si>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</si>
  <si>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</si>
  <si>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</si>
  <si>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</si>
  <si>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</si>
  <si>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</si>
  <si>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</si>
  <si>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</si>
  <si>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</si>
  <si>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</si>
  <si>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</si>
  <si>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</si>
  <si>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</si>
  <si>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</si>
  <si>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</si>
  <si>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</si>
  <si>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</si>
  <si>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</si>
  <si>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</si>
  <si>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</si>
  <si>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</si>
  <si>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</si>
  <si>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</si>
  <si>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</si>
  <si>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</si>
  <si>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</si>
  <si>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</si>
  <si>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</si>
  <si>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</si>
  <si>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</si>
  <si>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</si>
  <si>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</si>
  <si>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</si>
  <si>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</si>
  <si>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</si>
  <si>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</si>
  <si>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</si>
  <si>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</si>
  <si>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</si>
  <si>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</si>
  <si>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</si>
  <si>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</si>
  <si>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</si>
  <si>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</si>
  <si>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</si>
  <si>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</si>
  <si>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</si>
  <si>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</si>
  <si>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</si>
  <si>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</si>
  <si>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</si>
  <si>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</si>
  <si>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</si>
  <si>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</si>
  <si>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</si>
  <si>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</si>
  <si>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</si>
  <si>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</si>
  <si>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</si>
  <si>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</si>
  <si>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</si>
  <si>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</si>
  <si>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</si>
  <si>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</si>
  <si>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</si>
  <si>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</si>
  <si>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</si>
  <si>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</si>
  <si>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</si>
  <si>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</si>
  <si>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</si>
  <si>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</si>
  <si>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</si>
  <si>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</si>
  <si>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</si>
  <si>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</si>
  <si>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</si>
  <si>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</si>
  <si>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</si>
  <si>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</si>
  <si>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</si>
  <si>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</si>
  <si>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</si>
  <si>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</si>
  <si>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</si>
  <si>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</si>
  <si>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</si>
  <si>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</si>
  <si>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</si>
  <si>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</si>
  <si>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</si>
  <si>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</si>
  <si>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</si>
  <si>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</si>
  <si>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</si>
  <si>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</si>
  <si>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</si>
  <si>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</si>
  <si>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</si>
  <si>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</si>
  <si>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</si>
  <si>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</si>
  <si>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</si>
  <si>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</si>
  <si>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</si>
  <si>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</si>
  <si>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</si>
  <si>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</si>
  <si>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</si>
  <si>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</si>
  <si>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</si>
  <si>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</si>
  <si>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</si>
  <si>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</si>
  <si>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</si>
  <si>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</si>
  <si>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</si>
  <si>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</si>
  <si>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</si>
  <si>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</si>
  <si>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</si>
  <si>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</si>
  <si>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</si>
  <si>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</si>
  <si>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</si>
  <si>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</si>
  <si>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</si>
  <si>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</si>
  <si>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</si>
  <si>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</si>
  <si>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</si>
  <si>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</si>
  <si>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</si>
  <si>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</si>
  <si>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</si>
  <si>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</si>
  <si>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</si>
  <si>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</si>
  <si>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</si>
  <si>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</si>
  <si>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</si>
  <si>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</si>
  <si>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</si>
  <si>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</si>
  <si>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</si>
  <si>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</si>
  <si>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</si>
  <si>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</si>
  <si>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</si>
  <si>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</si>
  <si>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</si>
  <si>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</si>
  <si>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</si>
  <si>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</si>
  <si>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</si>
  <si>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</si>
  <si>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</si>
  <si>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</si>
  <si>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</si>
  <si>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</si>
  <si>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</si>
  <si>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</si>
  <si>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</si>
  <si>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</si>
  <si>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</si>
  <si>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</si>
  <si>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</si>
  <si>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</si>
  <si>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</si>
  <si>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</si>
  <si>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</si>
  <si>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</si>
  <si>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</si>
  <si>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</si>
  <si>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</si>
  <si>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</si>
  <si>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</si>
  <si>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</si>
  <si>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</si>
  <si>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</si>
  <si>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</si>
  <si>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</si>
  <si>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</si>
  <si>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</si>
  <si>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</si>
  <si>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</si>
  <si>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</si>
  <si>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</si>
  <si>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</si>
  <si>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</si>
  <si>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</si>
  <si>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</si>
  <si>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</si>
  <si>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</si>
  <si>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</si>
  <si>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</si>
  <si>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</si>
  <si>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</si>
  <si>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</si>
  <si>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</si>
  <si>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</si>
  <si>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</si>
  <si>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</si>
  <si>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</si>
  <si>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</si>
  <si>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</si>
  <si>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</si>
  <si>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</si>
  <si>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</si>
  <si>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</si>
  <si>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</si>
  <si>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</si>
  <si>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</si>
  <si>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</si>
  <si>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</si>
  <si>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</si>
  <si>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</si>
  <si>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</si>
  <si>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</si>
  <si>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</si>
  <si>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</si>
  <si>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</si>
  <si>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</si>
  <si>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</si>
  <si>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</si>
  <si>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</si>
  <si>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</si>
  <si>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</si>
  <si>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</si>
  <si>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</si>
  <si>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</si>
  <si>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</si>
  <si>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</si>
  <si>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</si>
  <si>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</si>
  <si>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</si>
  <si>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</si>
  <si>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</si>
  <si>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</si>
  <si>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</si>
  <si>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</si>
  <si>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</si>
  <si>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</si>
  <si>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</si>
  <si>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</si>
  <si>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</si>
  <si>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</si>
  <si>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</si>
  <si>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</si>
  <si>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</si>
  <si>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</si>
  <si>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</si>
  <si>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</si>
  <si>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</si>
  <si>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</si>
  <si>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</si>
  <si>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</si>
  <si>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</si>
  <si>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</si>
  <si>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</si>
  <si>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</si>
  <si>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</si>
  <si>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</si>
  <si>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</si>
  <si>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</si>
  <si>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</si>
  <si>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</si>
  <si>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</si>
  <si>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</si>
  <si>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</si>
  <si>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</si>
  <si>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</si>
  <si>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</si>
  <si>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</si>
  <si>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</si>
  <si>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</si>
  <si>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</si>
  <si>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</si>
  <si>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</si>
  <si>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</si>
  <si>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</si>
  <si>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</si>
  <si>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</si>
  <si>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</si>
  <si>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</si>
  <si>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</si>
  <si>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</si>
  <si>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</si>
  <si>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</si>
  <si>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</si>
  <si>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</si>
  <si>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</si>
  <si>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</si>
  <si>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</si>
  <si>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</si>
  <si>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</si>
  <si>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</si>
  <si>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</si>
  <si>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</si>
  <si>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</si>
  <si>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</si>
  <si>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</si>
  <si>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</si>
  <si>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</si>
  <si>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</si>
  <si>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</si>
  <si>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</si>
  <si>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</si>
  <si>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</si>
  <si>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</si>
  <si>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</si>
  <si>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</si>
  <si>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</si>
  <si>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</si>
  <si>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</si>
  <si>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</si>
  <si>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</si>
  <si>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</si>
  <si>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</si>
  <si>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</si>
  <si>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</si>
  <si>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</si>
  <si>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</si>
  <si>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</si>
  <si>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</si>
  <si>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</si>
  <si>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</si>
  <si>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</si>
  <si>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</si>
  <si>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</si>
  <si>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</si>
  <si>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</si>
  <si>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</si>
  <si>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</si>
  <si>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</si>
  <si>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</si>
  <si>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</si>
  <si>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</si>
  <si>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</si>
  <si>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</si>
  <si>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</si>
  <si>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</si>
  <si>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</si>
  <si>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</si>
  <si>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</si>
  <si>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</si>
  <si>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</si>
  <si>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</si>
  <si>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</si>
  <si>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</si>
  <si>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</si>
  <si>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</si>
  <si>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</si>
  <si>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</si>
  <si>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</si>
  <si>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</si>
  <si>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</si>
  <si>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</si>
  <si>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</si>
  <si>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</si>
  <si>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</si>
  <si>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</si>
  <si>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</si>
  <si>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</si>
  <si>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</si>
  <si>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</si>
  <si>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</si>
  <si>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</si>
  <si>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</si>
  <si>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</si>
  <si>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</si>
  <si>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</si>
  <si>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</si>
  <si>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</si>
  <si>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</si>
  <si>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</si>
  <si>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</si>
  <si>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</si>
  <si>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</si>
  <si>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</si>
  <si>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</si>
  <si>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</si>
  <si>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</si>
  <si>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</si>
  <si>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</si>
  <si>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</si>
  <si>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</si>
  <si>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</si>
  <si>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</si>
  <si>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</si>
  <si>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</si>
  <si>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</si>
  <si>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</si>
  <si>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</si>
  <si>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</si>
  <si>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</si>
  <si>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</si>
  <si>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</si>
  <si>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</si>
  <si>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</si>
  <si>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</si>
  <si>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</si>
  <si>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</si>
  <si>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</si>
  <si>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</si>
  <si>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</si>
  <si>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</si>
  <si>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</si>
  <si>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</si>
  <si>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</si>
  <si>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</si>
  <si>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</si>
  <si>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</si>
  <si>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</si>
  <si>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</si>
  <si>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</si>
  <si>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</si>
  <si>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</si>
  <si>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</si>
  <si>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</si>
  <si>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</si>
  <si>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</si>
  <si>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</si>
  <si>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</si>
  <si>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</si>
  <si>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</si>
  <si>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</si>
  <si>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</si>
  <si>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</si>
  <si>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</si>
  <si>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</si>
  <si>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</si>
  <si>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</si>
  <si>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</si>
  <si>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</si>
  <si>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</si>
  <si>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</si>
  <si>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</si>
  <si>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</si>
  <si>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</si>
  <si>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</si>
  <si>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</si>
  <si>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</si>
  <si>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</si>
  <si>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</si>
  <si>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</si>
  <si>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</si>
  <si>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</si>
  <si>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</si>
  <si>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</si>
  <si>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</si>
  <si>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</si>
  <si>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</si>
  <si>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</si>
  <si>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</si>
  <si>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</si>
  <si>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</si>
  <si>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</si>
  <si>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</si>
  <si>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</si>
  <si>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</si>
  <si>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</si>
  <si>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</si>
  <si>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</si>
  <si>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</si>
  <si>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</si>
  <si>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</si>
  <si>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</si>
  <si>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</si>
  <si>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</si>
  <si>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</si>
  <si>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</si>
  <si>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</si>
  <si>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</si>
  <si>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</si>
  <si>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</si>
  <si>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</si>
  <si>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</si>
  <si>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</si>
  <si>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</si>
  <si>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</si>
  <si>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</si>
  <si>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</si>
  <si>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</si>
  <si>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</si>
  <si>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</si>
  <si>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</si>
  <si>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</si>
  <si>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</si>
  <si>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</si>
  <si>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</si>
  <si>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</si>
  <si>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</si>
  <si>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</si>
  <si>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</si>
  <si>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</si>
  <si>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</si>
  <si>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</si>
  <si>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</si>
  <si>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</si>
  <si>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</si>
  <si>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</si>
  <si>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</si>
  <si>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</si>
  <si>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</si>
  <si>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</si>
  <si>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</si>
  <si>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</si>
  <si>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</si>
  <si>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</si>
  <si>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</si>
  <si>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</si>
  <si>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</si>
  <si>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</si>
  <si>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</si>
  <si>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</si>
  <si>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</si>
  <si>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</si>
  <si>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</si>
  <si>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</si>
  <si>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</si>
  <si>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</si>
  <si>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</si>
  <si>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</si>
  <si>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</si>
  <si>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</si>
  <si>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</si>
  <si>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</si>
  <si>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</si>
  <si>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</si>
  <si>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</si>
  <si>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</si>
  <si>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</si>
  <si>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</si>
  <si>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</si>
  <si>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</si>
  <si>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</si>
  <si>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</si>
  <si>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</si>
  <si>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</si>
  <si>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</si>
  <si>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</si>
  <si>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</si>
  <si>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</si>
  <si>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</si>
  <si>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</si>
  <si>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</si>
  <si>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</si>
  <si>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</si>
  <si>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</si>
  <si>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</si>
  <si>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</si>
  <si>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</si>
  <si>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</si>
  <si>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</si>
  <si>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</si>
  <si>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</si>
  <si>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</si>
  <si>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</si>
  <si>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</si>
  <si>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</si>
  <si>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</si>
  <si>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</si>
  <si>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</si>
  <si>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</si>
  <si>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</si>
  <si>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</si>
  <si>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</si>
  <si>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</si>
  <si>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</si>
  <si>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</si>
  <si>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</si>
  <si>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</si>
  <si>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</si>
  <si>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</si>
  <si>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</si>
  <si>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</si>
  <si>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</si>
  <si>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</si>
  <si>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</si>
  <si>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</si>
  <si>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</si>
  <si>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</si>
  <si>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</si>
  <si>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</si>
  <si>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</si>
  <si>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</si>
  <si>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</si>
  <si>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</si>
  <si>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</si>
  <si>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</si>
  <si>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</si>
  <si>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</si>
  <si>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</si>
  <si>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</si>
  <si>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</si>
  <si>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</si>
  <si>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</si>
  <si>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</si>
  <si>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</si>
  <si>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</si>
  <si>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</si>
  <si>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</si>
  <si>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</si>
  <si>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</si>
  <si>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</si>
  <si>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</si>
  <si>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</si>
  <si>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</si>
  <si>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</si>
  <si>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</si>
  <si>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</si>
  <si>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</si>
  <si>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</si>
  <si>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</si>
  <si>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</si>
  <si>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</si>
  <si>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</si>
  <si>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</si>
  <si>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</si>
  <si>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</si>
  <si>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</si>
  <si>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</si>
  <si>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</si>
  <si>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</si>
  <si>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</si>
  <si>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</si>
  <si>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</si>
  <si>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</si>
  <si>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</si>
  <si>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</si>
  <si>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</si>
  <si>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</si>
  <si>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</si>
  <si>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</si>
  <si>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</si>
  <si>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</si>
  <si>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</si>
  <si>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</si>
  <si>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</si>
  <si>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</si>
  <si>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</si>
  <si>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</si>
  <si>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</si>
  <si>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</si>
  <si>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</si>
  <si>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</si>
  <si>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</si>
  <si>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</si>
  <si>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</si>
  <si>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</si>
  <si>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</si>
  <si>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</si>
  <si>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</si>
  <si>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</si>
  <si>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</si>
  <si>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</si>
  <si>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</si>
  <si>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</si>
  <si>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</si>
  <si>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</si>
  <si>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</si>
  <si>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</si>
  <si>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</si>
  <si>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</si>
  <si>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</si>
  <si>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</si>
  <si>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</si>
  <si>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</si>
  <si>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</si>
  <si>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</si>
  <si>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</si>
  <si>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</si>
  <si>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</si>
  <si>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</si>
  <si>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</si>
  <si>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</si>
  <si>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</si>
  <si>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</si>
  <si>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</si>
  <si>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</si>
  <si>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</si>
  <si>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</si>
  <si>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</si>
  <si>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</si>
  <si>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</si>
  <si>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</si>
  <si>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</si>
  <si>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</si>
  <si>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</si>
  <si>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</si>
  <si>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</si>
  <si>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</si>
  <si>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</si>
  <si>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</si>
  <si>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</si>
  <si>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</si>
  <si>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</si>
  <si>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</si>
  <si>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</si>
  <si>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</si>
  <si>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</si>
  <si>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</si>
  <si>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</si>
  <si>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</si>
  <si>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</si>
  <si>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</si>
  <si>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</si>
  <si>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</si>
  <si>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</si>
  <si>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</si>
  <si>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</si>
  <si>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</si>
  <si>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</si>
  <si>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</si>
  <si>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</si>
  <si>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</si>
  <si>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</si>
  <si>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</si>
  <si>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</si>
  <si>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</si>
  <si>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</si>
  <si>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</si>
  <si>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</si>
  <si>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</si>
  <si>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</si>
  <si>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</si>
  <si>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</si>
  <si>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</si>
  <si>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</si>
  <si>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</si>
  <si>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</si>
  <si>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</si>
  <si>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</si>
  <si>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</si>
  <si>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</si>
  <si>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</si>
  <si>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</si>
  <si>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</si>
  <si>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</si>
  <si>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</si>
  <si>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</si>
  <si>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</si>
  <si>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</si>
  <si>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</si>
  <si>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</si>
  <si>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</si>
  <si>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</si>
  <si>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</si>
  <si>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</si>
  <si>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</si>
  <si>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</si>
  <si>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</si>
  <si>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</si>
  <si>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</si>
  <si>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</si>
  <si>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</si>
  <si>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</si>
  <si>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</si>
  <si>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</si>
  <si>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</si>
  <si>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</si>
  <si>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</si>
  <si>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</si>
  <si>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</si>
  <si>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</si>
  <si>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</si>
  <si>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</si>
  <si>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</si>
  <si>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</si>
  <si>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</si>
  <si>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</si>
  <si>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</si>
  <si>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</si>
  <si>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</si>
  <si>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</si>
  <si>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</si>
  <si>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</si>
  <si>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</si>
  <si>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</si>
  <si>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</si>
  <si>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</si>
  <si>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</si>
  <si>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</si>
  <si>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</si>
  <si>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</si>
  <si>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</si>
  <si>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</si>
  <si>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</si>
  <si>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</si>
  <si>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</si>
  <si>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</si>
  <si>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</si>
  <si>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</si>
  <si>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</si>
  <si>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</si>
  <si>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</si>
  <si>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</si>
  <si>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</si>
  <si>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</si>
  <si>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</si>
  <si>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</si>
  <si>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</si>
  <si>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</si>
  <si>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</si>
  <si>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</si>
  <si>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</si>
  <si>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</si>
  <si>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</si>
  <si>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</si>
  <si>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</si>
  <si>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</si>
  <si>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</si>
  <si>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</si>
  <si>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</si>
  <si>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</si>
  <si>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</si>
  <si>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</si>
  <si>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</si>
  <si>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</si>
  <si>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</si>
  <si>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</si>
  <si>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</si>
  <si>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</si>
  <si>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</si>
  <si>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</si>
  <si>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</si>
  <si>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</si>
  <si>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</si>
  <si>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</si>
  <si>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</si>
  <si>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</si>
  <si>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</si>
  <si>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</si>
  <si>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</si>
  <si>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</si>
  <si>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</si>
  <si>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</si>
  <si>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</si>
  <si>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</si>
  <si>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</si>
  <si>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</si>
  <si>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</si>
  <si>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</si>
  <si>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</si>
  <si>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</si>
  <si>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</si>
  <si>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</si>
  <si>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</si>
  <si>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</si>
  <si>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</si>
  <si>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</si>
  <si>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</si>
  <si>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</si>
  <si>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</si>
  <si>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</si>
  <si>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</si>
  <si>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</si>
  <si>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</si>
  <si>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</si>
  <si>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</si>
  <si>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</si>
  <si>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</si>
  <si>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</si>
  <si>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</si>
  <si>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</si>
  <si>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</si>
  <si>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</si>
  <si>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</si>
  <si>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</si>
  <si>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</si>
  <si>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</si>
  <si>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</si>
  <si>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</si>
  <si>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</si>
  <si>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</si>
  <si>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</si>
  <si>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</si>
  <si>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</si>
  <si>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</si>
  <si>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</si>
  <si>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</si>
  <si>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</si>
  <si>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</si>
  <si>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</si>
  <si>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</si>
  <si>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</si>
  <si>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</si>
  <si>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</si>
  <si>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</si>
  <si>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</si>
  <si>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</si>
  <si>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</si>
  <si>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</si>
  <si>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</si>
  <si>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</si>
  <si>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</si>
  <si>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</si>
  <si>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</si>
  <si>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</si>
  <si>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</si>
  <si>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</si>
  <si>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</si>
  <si>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</si>
  <si>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</si>
  <si>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</si>
  <si>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</si>
  <si>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</si>
  <si>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</si>
  <si>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</si>
  <si>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</si>
  <si>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</si>
  <si>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</si>
  <si>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</si>
  <si>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</si>
  <si>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</si>
  <si>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</si>
  <si>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</si>
  <si>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</si>
  <si>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</si>
  <si>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</si>
  <si>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</si>
  <si>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</si>
  <si>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</si>
  <si>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</si>
  <si>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</si>
  <si>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</si>
  <si>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</si>
  <si>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</si>
  <si>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</si>
  <si>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</si>
  <si>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</si>
  <si>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</si>
  <si>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</si>
  <si>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</si>
  <si>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</si>
  <si>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</si>
  <si>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</si>
  <si>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</si>
  <si>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</si>
  <si>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</si>
  <si>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</si>
  <si>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</si>
  <si>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</si>
  <si>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</si>
  <si>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</si>
  <si>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</si>
  <si>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</si>
  <si>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</si>
  <si>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</si>
  <si>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</si>
  <si>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</si>
  <si>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</si>
  <si>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</si>
  <si>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</si>
  <si>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</si>
  <si>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</si>
  <si>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</si>
  <si>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</si>
  <si>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</si>
  <si>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</si>
  <si>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</si>
  <si>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</si>
  <si>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</si>
  <si>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</si>
  <si>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</si>
  <si>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</si>
  <si>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</si>
  <si>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</si>
  <si>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</si>
  <si>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</si>
  <si>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</si>
  <si>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</si>
  <si>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</si>
  <si>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</si>
  <si>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</si>
  <si>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</si>
  <si>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</si>
  <si>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</si>
  <si>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</si>
  <si>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</si>
  <si>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</si>
  <si>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</si>
  <si>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</si>
  <si>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</si>
  <si>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</si>
  <si>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</si>
  <si>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</si>
  <si>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</si>
  <si>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</si>
  <si>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</si>
  <si>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</si>
  <si>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</si>
  <si>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</si>
  <si>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</si>
  <si>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</si>
  <si>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</si>
  <si>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</si>
  <si>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</si>
  <si>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</si>
  <si>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</si>
  <si>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</si>
  <si>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</si>
  <si>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</si>
  <si>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</si>
  <si>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</si>
  <si>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</si>
  <si>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</si>
  <si>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</si>
  <si>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</si>
  <si>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</si>
  <si>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</si>
  <si>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</si>
  <si>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</si>
  <si>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</si>
  <si>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</si>
  <si>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</si>
  <si>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</si>
  <si>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</si>
  <si>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</si>
  <si>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</si>
  <si>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</si>
  <si>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</si>
  <si>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</si>
  <si>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</si>
  <si>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</si>
  <si>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</si>
  <si>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</si>
  <si>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</si>
  <si>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</si>
  <si>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</si>
  <si>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</si>
  <si>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</si>
  <si>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</si>
  <si>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</si>
  <si>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</si>
  <si>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</si>
  <si>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</si>
  <si>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</si>
  <si>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</si>
  <si>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</si>
  <si>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</si>
  <si>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</si>
  <si>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</si>
  <si>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</si>
  <si>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</si>
  <si>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</si>
  <si>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</si>
  <si>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</si>
  <si>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</si>
  <si>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</si>
  <si>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</si>
  <si>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</si>
  <si>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</si>
  <si>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</si>
  <si>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</si>
  <si>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</si>
  <si>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</si>
  <si>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</si>
  <si>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</si>
  <si>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</si>
  <si>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</si>
  <si>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</si>
  <si>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</si>
  <si>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</si>
  <si>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</si>
  <si>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</si>
  <si>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</si>
  <si>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</si>
  <si>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</si>
  <si>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</si>
  <si>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</si>
  <si>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</si>
  <si>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</si>
  <si>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</si>
  <si>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</si>
  <si>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</si>
  <si>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</si>
  <si>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</si>
  <si>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</si>
  <si>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</si>
  <si>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</si>
  <si>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</si>
  <si>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</si>
  <si>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</si>
  <si>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</si>
  <si>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</si>
  <si>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</si>
  <si>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</si>
  <si>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</si>
  <si>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</si>
  <si>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</si>
  <si>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</si>
  <si>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</si>
  <si>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</si>
  <si>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</si>
  <si>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</si>
  <si>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</si>
  <si>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</si>
  <si>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</si>
  <si>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</si>
  <si>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</si>
  <si>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</si>
  <si>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</si>
  <si>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</si>
  <si>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</si>
  <si>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</si>
  <si>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</si>
  <si>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</si>
  <si>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</si>
  <si>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</si>
  <si>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</si>
  <si>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</si>
  <si>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</si>
  <si>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</si>
  <si>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</si>
  <si>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</si>
  <si>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</si>
  <si>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</si>
  <si>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</si>
  <si>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</si>
  <si>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</si>
  <si>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</si>
  <si>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</si>
  <si>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</si>
  <si>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</si>
  <si>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</si>
  <si>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</si>
  <si>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</si>
  <si>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</si>
  <si>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</si>
  <si>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</si>
  <si>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</si>
  <si>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</si>
  <si>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</si>
  <si>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</si>
  <si>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</si>
  <si>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</si>
  <si>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</si>
  <si>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</si>
  <si>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</si>
  <si>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</si>
  <si>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</si>
  <si>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</si>
  <si>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</si>
  <si>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</si>
  <si>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</si>
  <si>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</si>
  <si>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</si>
  <si>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</si>
  <si>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</si>
  <si>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</si>
  <si>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</si>
  <si>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</si>
  <si>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</si>
  <si>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</si>
  <si>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</si>
  <si>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</si>
  <si>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</si>
  <si>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</si>
  <si>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</si>
  <si>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</si>
  <si>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</si>
  <si>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</si>
  <si>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</si>
  <si>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</si>
  <si>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</si>
  <si>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</si>
  <si>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</si>
  <si>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</si>
  <si>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</si>
  <si>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</si>
  <si>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</si>
  <si>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</si>
  <si>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</si>
  <si>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</si>
  <si>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</si>
  <si>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</si>
  <si>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</si>
  <si>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</si>
  <si>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</si>
  <si>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</si>
  <si>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</si>
  <si>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</si>
  <si>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</si>
  <si>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</si>
  <si>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</si>
  <si>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</si>
  <si>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</si>
  <si>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</si>
  <si>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</si>
  <si>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</si>
  <si>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</si>
  <si>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</si>
  <si>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</si>
  <si>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</si>
  <si>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</si>
  <si>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</si>
  <si>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</si>
  <si>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</si>
  <si>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</si>
  <si>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</si>
  <si>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</si>
  <si>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</si>
  <si>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</si>
  <si>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</si>
  <si>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</si>
  <si>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</si>
  <si>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</si>
  <si>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</si>
  <si>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</si>
  <si>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</si>
  <si>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</si>
  <si>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</si>
  <si>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</si>
  <si>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</si>
  <si>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</si>
  <si>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</si>
  <si>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</si>
  <si>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</si>
  <si>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</si>
  <si>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</si>
  <si>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</si>
  <si>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</si>
  <si>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</si>
  <si>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</si>
  <si>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</si>
  <si>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</si>
  <si>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</si>
  <si>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</si>
  <si>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</si>
  <si>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</si>
  <si>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</si>
  <si>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</si>
  <si>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</si>
  <si>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</si>
  <si>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</si>
  <si>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</si>
  <si>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</si>
  <si>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</si>
  <si>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</si>
  <si>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</si>
  <si>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</si>
  <si>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</si>
  <si>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</si>
  <si>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</si>
  <si>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</si>
  <si>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</si>
  <si>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</si>
  <si>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</si>
  <si>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</si>
  <si>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</si>
  <si>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</si>
  <si>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</si>
  <si>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</si>
  <si>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</si>
  <si>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</si>
  <si>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</si>
  <si>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</si>
  <si>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</si>
  <si>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</si>
  <si>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</si>
  <si>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</si>
  <si>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</si>
  <si>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</si>
  <si>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</si>
  <si>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</si>
  <si>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</si>
  <si>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</si>
  <si>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</si>
  <si>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</si>
  <si>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</si>
  <si>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</si>
  <si>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</si>
  <si>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</si>
  <si>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</si>
  <si>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</si>
  <si>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</si>
  <si>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</si>
  <si>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</si>
  <si>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</si>
  <si>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</si>
  <si>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</si>
  <si>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</si>
  <si>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</si>
  <si>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</si>
  <si>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</si>
  <si>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</si>
  <si>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</si>
  <si>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</si>
  <si>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</si>
  <si>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</si>
  <si>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</si>
  <si>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</si>
  <si>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</si>
  <si>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</si>
  <si>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</si>
  <si>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</si>
  <si>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</si>
  <si>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</si>
  <si>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</si>
  <si>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</si>
  <si>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</si>
  <si>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</si>
  <si>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</si>
  <si>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</si>
  <si>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</si>
  <si>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</si>
  <si>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</si>
  <si>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</si>
  <si>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</si>
  <si>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</si>
  <si>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</si>
  <si>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</si>
  <si>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</si>
  <si>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</si>
  <si>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</si>
  <si>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</si>
  <si>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</si>
  <si>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</si>
  <si>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</si>
  <si>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</si>
  <si>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</si>
  <si>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</si>
  <si>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</si>
  <si>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</si>
  <si>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</si>
  <si>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</si>
  <si>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</si>
  <si>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</si>
  <si>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</si>
  <si>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</si>
  <si>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</si>
  <si>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</si>
  <si>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</si>
  <si>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</si>
  <si>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</si>
  <si>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</si>
  <si>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</si>
  <si>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</si>
  <si>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</si>
  <si>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</si>
  <si>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</si>
  <si>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</si>
  <si>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</si>
  <si>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</si>
  <si>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</si>
  <si>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</si>
  <si>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</si>
  <si>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</si>
  <si>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</si>
  <si>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</si>
  <si>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</si>
  <si>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</si>
  <si>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</si>
  <si>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</si>
  <si>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</si>
  <si>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</si>
  <si>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</si>
  <si>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</si>
  <si>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</si>
  <si>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</si>
  <si>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</si>
  <si>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</si>
  <si>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</si>
  <si>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</si>
  <si>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</si>
  <si>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</si>
  <si>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</si>
  <si>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</si>
  <si>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</si>
  <si>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</si>
  <si>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</si>
  <si>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</si>
  <si>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</si>
  <si>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</si>
  <si>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</si>
  <si>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</si>
  <si>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</si>
  <si>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</si>
  <si>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</si>
  <si>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</si>
  <si>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</si>
  <si>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</si>
  <si>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</si>
  <si>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</si>
  <si>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</si>
  <si>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</si>
  <si>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</si>
  <si>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</si>
  <si>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</si>
  <si>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</si>
  <si>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</si>
  <si>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</si>
  <si>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</si>
  <si>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</si>
  <si>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</si>
  <si>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</si>
  <si>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</si>
  <si>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</si>
  <si>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</si>
  <si>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</si>
  <si>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</si>
  <si>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</si>
  <si>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</si>
  <si>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</si>
  <si>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</si>
  <si>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</si>
  <si>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</si>
  <si>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</si>
  <si>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</si>
  <si>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</si>
  <si>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</si>
  <si>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</si>
  <si>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</si>
  <si>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</si>
  <si>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</si>
  <si>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</si>
  <si>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</si>
  <si>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</si>
  <si>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</si>
  <si>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</si>
  <si>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</si>
  <si>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</si>
  <si>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</si>
  <si>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</si>
  <si>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</si>
  <si>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</si>
  <si>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</si>
  <si>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</si>
  <si>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</si>
  <si>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</si>
  <si>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</si>
  <si>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</si>
  <si>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</si>
  <si>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</si>
  <si>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</si>
  <si>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</si>
  <si>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</si>
  <si>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</si>
  <si>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</si>
  <si>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</si>
  <si>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</si>
  <si>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</si>
  <si>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</si>
  <si>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</si>
  <si>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</si>
  <si>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</si>
  <si>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</si>
  <si>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</si>
  <si>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</si>
  <si>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</si>
  <si>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</si>
  <si>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</si>
  <si>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</si>
  <si>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</si>
  <si>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</si>
  <si>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</si>
  <si>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</si>
  <si>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</si>
  <si>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</si>
  <si>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</si>
  <si>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</si>
  <si>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</si>
  <si>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</si>
  <si>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</si>
  <si>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</si>
  <si>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</si>
  <si>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</si>
  <si>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</si>
  <si>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</si>
  <si>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</si>
  <si>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</si>
  <si>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</si>
  <si>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</si>
  <si>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</si>
  <si>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</si>
  <si>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</si>
  <si>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</si>
  <si>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</si>
  <si>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</si>
  <si>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</si>
  <si>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</si>
  <si>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</si>
  <si>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</si>
  <si>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</si>
  <si>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</si>
  <si>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</si>
  <si>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</si>
  <si>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</si>
  <si>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</si>
  <si>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</si>
  <si>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</si>
  <si>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</si>
  <si>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</si>
  <si>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</si>
  <si>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</si>
  <si>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</si>
  <si>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</si>
  <si>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</si>
  <si>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</si>
  <si>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</si>
  <si>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</si>
  <si>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</si>
  <si>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</si>
  <si>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</si>
  <si>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</si>
  <si>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</si>
  <si>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</si>
  <si>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</si>
  <si>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</si>
  <si>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</si>
  <si>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</si>
  <si>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</si>
  <si>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</si>
  <si>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</si>
  <si>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</si>
  <si>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</si>
  <si>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</si>
  <si>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</si>
  <si>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</si>
  <si>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</si>
  <si>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</si>
  <si>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</si>
  <si>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</si>
  <si>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</si>
  <si>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</si>
  <si>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</si>
  <si>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</si>
  <si>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</si>
  <si>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</si>
  <si>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</si>
  <si>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</si>
  <si>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</si>
  <si>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</si>
  <si>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</si>
  <si>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</si>
  <si>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</si>
  <si>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</si>
  <si>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</si>
  <si>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</si>
  <si>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</si>
  <si>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</si>
  <si>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</si>
  <si>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</si>
  <si>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</si>
  <si>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</si>
  <si>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</si>
  <si>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</si>
  <si>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</si>
  <si>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</si>
  <si>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</si>
  <si>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</si>
  <si>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</si>
  <si>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</si>
  <si>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</si>
  <si>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</si>
  <si>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</si>
  <si>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</si>
  <si>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</si>
  <si>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</si>
  <si>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</si>
  <si>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</si>
  <si>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</si>
  <si>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</si>
  <si>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</si>
  <si>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</si>
  <si>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</si>
  <si>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</si>
  <si>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</si>
  <si>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</si>
  <si>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</si>
  <si>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</si>
  <si>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</si>
  <si>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</si>
  <si>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</si>
  <si>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</si>
  <si>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</si>
  <si>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</si>
  <si>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</si>
  <si>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</si>
  <si>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</si>
  <si>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</si>
  <si>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</si>
  <si>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</si>
  <si>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</si>
  <si>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</si>
  <si>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</si>
  <si>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</si>
  <si>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</si>
  <si>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</si>
  <si>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</si>
  <si>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</si>
  <si>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</si>
  <si>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</si>
  <si>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</si>
  <si>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</si>
  <si>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</si>
  <si>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</si>
  <si>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</si>
  <si>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</si>
  <si>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</si>
  <si>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</si>
  <si>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</si>
  <si>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</si>
  <si>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</si>
  <si>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</si>
  <si>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</si>
  <si>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</si>
  <si>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</si>
  <si>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</si>
  <si>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</si>
  <si>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</si>
  <si>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</si>
  <si>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</si>
  <si>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</si>
  <si>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</si>
  <si>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</si>
  <si>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</si>
  <si>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</si>
  <si>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</si>
  <si>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</si>
  <si>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</si>
  <si>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</si>
  <si>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</si>
  <si>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</si>
  <si>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</si>
  <si>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</si>
  <si>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</si>
  <si>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</si>
  <si>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</si>
  <si>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</si>
  <si>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</si>
  <si>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</si>
  <si>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</si>
  <si>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</si>
  <si>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</si>
  <si>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</si>
  <si>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</si>
  <si>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</si>
  <si>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</si>
  <si>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</si>
  <si>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</si>
  <si>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</si>
  <si>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</si>
  <si>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</si>
  <si>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</si>
  <si>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</si>
  <si>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</si>
  <si>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</si>
  <si>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</si>
  <si>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</si>
  <si>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</si>
  <si>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</si>
  <si>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</si>
  <si>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</si>
  <si>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</si>
  <si>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</si>
  <si>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</si>
  <si>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</si>
  <si>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</si>
  <si>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</si>
  <si>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</si>
  <si>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</si>
  <si>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</si>
  <si>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</si>
  <si>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</si>
  <si>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</si>
  <si>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</si>
  <si>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</si>
  <si>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</si>
  <si>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</si>
  <si>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</si>
  <si>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</si>
  <si>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</si>
  <si>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</si>
  <si>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</si>
  <si>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</si>
  <si>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</si>
  <si>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</si>
  <si>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</si>
  <si>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</si>
  <si>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</si>
  <si>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</si>
  <si>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</si>
  <si>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</si>
  <si>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</si>
  <si>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</si>
  <si>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</si>
  <si>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</si>
  <si>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</si>
  <si>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</si>
  <si>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</si>
  <si>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</si>
  <si>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</si>
  <si>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</si>
  <si>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</si>
  <si>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</si>
  <si>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</si>
  <si>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</si>
  <si>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</si>
  <si>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</si>
  <si>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</si>
  <si>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</si>
  <si>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</si>
  <si>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</si>
  <si>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</si>
  <si>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</si>
  <si>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</si>
  <si>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</si>
  <si>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</si>
  <si>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</si>
  <si>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</si>
  <si>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</si>
  <si>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</si>
  <si>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</si>
  <si>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</si>
  <si>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</si>
  <si>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</si>
  <si>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</si>
  <si>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</si>
  <si>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</si>
  <si>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</si>
  <si>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</si>
  <si>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</si>
  <si>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</si>
  <si>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</si>
  <si>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</si>
  <si>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</si>
  <si>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</si>
  <si>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</si>
  <si>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</si>
  <si>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</si>
  <si>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</si>
  <si>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</si>
  <si>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</si>
  <si>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</si>
  <si>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</si>
  <si>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</si>
  <si>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</si>
  <si>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</si>
  <si>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</si>
  <si>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</si>
  <si>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</si>
  <si>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</si>
  <si>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</si>
  <si>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</si>
  <si>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</si>
  <si>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</si>
  <si>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</si>
  <si>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</si>
  <si>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</si>
  <si>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</si>
  <si>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</si>
  <si>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</si>
  <si>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</si>
  <si>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</si>
  <si>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</si>
  <si>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</si>
  <si>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</si>
  <si>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</si>
  <si>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</si>
  <si>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</si>
  <si>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</si>
  <si>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</si>
  <si>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</si>
  <si>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</si>
  <si>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</si>
  <si>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</si>
  <si>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</si>
  <si>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</si>
  <si>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</si>
  <si>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</si>
  <si>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</si>
  <si>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</si>
  <si>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</si>
  <si>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</si>
  <si>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</si>
  <si>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</si>
  <si>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</si>
  <si>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</si>
  <si>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</si>
  <si>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</si>
  <si>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</si>
  <si>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</si>
  <si>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</si>
  <si>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</si>
  <si>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</si>
  <si>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</si>
  <si>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</si>
  <si>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</si>
  <si>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</si>
  <si>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</si>
  <si>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</si>
  <si>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</si>
  <si>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</si>
  <si>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</si>
  <si>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</si>
  <si>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</si>
  <si>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</si>
  <si>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</si>
  <si>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</si>
  <si>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</si>
  <si>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</si>
  <si>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</si>
  <si>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</si>
  <si>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</si>
  <si>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</si>
  <si>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</si>
  <si>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</si>
  <si>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</si>
  <si>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</si>
  <si>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</si>
  <si>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</si>
  <si>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</si>
  <si>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</si>
  <si>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</si>
  <si>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</si>
  <si>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</si>
  <si>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</si>
  <si>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</si>
  <si>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</si>
  <si>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</si>
  <si>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</si>
  <si>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</si>
  <si>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</si>
  <si>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</si>
  <si>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</si>
  <si>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</si>
  <si>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</si>
  <si>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</si>
  <si>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</si>
  <si>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</si>
  <si>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</si>
  <si>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</si>
  <si>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</si>
  <si>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</si>
  <si>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</si>
  <si>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</si>
  <si>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</si>
  <si>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</si>
  <si>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</si>
  <si>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</si>
  <si>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</si>
  <si>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</si>
  <si>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</si>
  <si>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</si>
  <si>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</si>
  <si>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</si>
  <si>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</si>
  <si>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</si>
  <si>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</si>
  <si>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</si>
  <si>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</si>
  <si>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</si>
  <si>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</si>
  <si>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</si>
  <si>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</si>
  <si>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</si>
  <si>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</si>
  <si>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</si>
  <si>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</si>
  <si>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</si>
  <si>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</si>
  <si>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</si>
  <si>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</si>
  <si>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</si>
  <si>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</si>
  <si>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</si>
  <si>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</si>
  <si>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</si>
  <si>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</si>
  <si>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</si>
  <si>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</si>
  <si>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</si>
  <si>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</si>
  <si>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</si>
  <si>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</si>
  <si>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</si>
  <si>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</si>
  <si>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</si>
  <si>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</si>
  <si>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</si>
  <si>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</si>
  <si>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</si>
  <si>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</si>
  <si>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</si>
  <si>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</si>
  <si>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</si>
  <si>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</si>
  <si>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</si>
  <si>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</si>
  <si>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</si>
  <si>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</si>
  <si>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</si>
  <si>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</si>
  <si>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</si>
  <si>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</si>
  <si>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</si>
  <si>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</si>
  <si>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</si>
  <si>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</si>
  <si>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</si>
  <si>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</si>
  <si>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</si>
  <si>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</si>
  <si>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</si>
  <si>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</si>
  <si>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</si>
  <si>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</si>
  <si>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</si>
  <si>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</si>
  <si>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</si>
  <si>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</si>
  <si>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</si>
  <si>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</si>
  <si>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</si>
  <si>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</si>
  <si>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</si>
  <si>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</si>
  <si>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</si>
  <si>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</si>
  <si>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</si>
  <si>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</si>
  <si>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</si>
  <si>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</si>
  <si>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</si>
  <si>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</si>
  <si>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</si>
  <si>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</si>
  <si>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</si>
  <si>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</si>
  <si>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</si>
  <si>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</si>
  <si>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</si>
  <si>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</si>
  <si>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</si>
  <si>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</si>
  <si>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</si>
  <si>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</si>
  <si>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</si>
  <si>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</si>
  <si>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</si>
  <si>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</si>
  <si>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</si>
  <si>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</si>
  <si>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</si>
  <si>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</si>
  <si>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</si>
  <si>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</si>
  <si>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</si>
  <si>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</si>
  <si>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</si>
  <si>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</si>
  <si>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</si>
  <si>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</si>
  <si>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</si>
  <si>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</si>
  <si>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</si>
  <si>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</si>
  <si>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</si>
  <si>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</si>
  <si>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</si>
  <si>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</si>
  <si>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</si>
  <si>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</si>
  <si>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</si>
  <si>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</si>
  <si>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</si>
  <si>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</si>
  <si>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</si>
  <si>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</si>
  <si>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</si>
  <si>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</si>
  <si>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</si>
  <si>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</si>
  <si>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</si>
  <si>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</si>
  <si>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</si>
  <si>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</si>
  <si>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</si>
  <si>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</si>
  <si>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</si>
  <si>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</si>
  <si>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</si>
  <si>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</si>
  <si>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</si>
  <si>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</si>
  <si>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</si>
  <si>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</si>
  <si>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</si>
  <si>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</si>
  <si>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</si>
  <si>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</si>
  <si>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</si>
  <si>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</si>
  <si>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</si>
  <si>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</si>
  <si>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</si>
  <si>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</si>
  <si>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</si>
  <si>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</si>
  <si>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</si>
  <si>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</si>
  <si>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</si>
  <si>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</si>
  <si>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</si>
  <si>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</si>
  <si>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</si>
  <si>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</si>
  <si>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</si>
  <si>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</si>
  <si>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</si>
  <si>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</si>
  <si>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</si>
  <si>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</si>
  <si>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</si>
  <si>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</si>
  <si>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</si>
  <si>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</si>
  <si>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</si>
  <si>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</si>
  <si>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</si>
  <si>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</si>
  <si>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</si>
  <si>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</si>
  <si>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</si>
  <si>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</si>
  <si>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</si>
  <si>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</si>
  <si>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</si>
  <si>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</si>
  <si>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</si>
  <si>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</si>
  <si>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</si>
  <si>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</si>
  <si>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</si>
  <si>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</si>
  <si>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</si>
  <si>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</si>
  <si>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</si>
  <si>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</si>
  <si>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</si>
  <si>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</si>
  <si>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</si>
  <si>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</si>
  <si>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</si>
  <si>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</si>
  <si>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</si>
  <si>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</si>
  <si>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</si>
  <si>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</si>
  <si>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</si>
  <si>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</si>
  <si>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</si>
  <si>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</si>
  <si>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</si>
  <si>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</si>
  <si>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</si>
  <si>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</si>
  <si>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</si>
  <si>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</si>
  <si>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</si>
  <si>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</si>
  <si>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</si>
  <si>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</si>
  <si>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</si>
  <si>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</si>
  <si>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</si>
  <si>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</si>
  <si>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</si>
  <si>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</si>
  <si>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</si>
  <si>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</si>
  <si>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</si>
  <si>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</si>
  <si>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</si>
  <si>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</si>
  <si>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</si>
  <si>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</si>
  <si>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</si>
  <si>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</si>
  <si>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</si>
  <si>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</si>
  <si>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</si>
  <si>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</si>
  <si>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</si>
  <si>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</si>
  <si>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</si>
  <si>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</si>
  <si>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</si>
  <si>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</si>
  <si>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</si>
  <si>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</si>
  <si>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</si>
  <si>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</si>
  <si>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</si>
  <si>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</si>
  <si>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</si>
  <si>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</si>
  <si>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</si>
  <si>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</si>
  <si>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</si>
  <si>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</si>
  <si>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</si>
  <si>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</si>
  <si>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</si>
  <si>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</si>
  <si>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</si>
  <si>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</si>
  <si>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</si>
  <si>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</si>
  <si>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</si>
  <si>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</si>
  <si>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</si>
  <si>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</si>
  <si>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</si>
  <si>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</si>
  <si>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</si>
  <si>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</si>
  <si>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</si>
  <si>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</si>
  <si>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</si>
  <si>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</si>
  <si>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</si>
  <si>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</si>
  <si>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</si>
  <si>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</si>
  <si>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</si>
  <si>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</si>
  <si>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</si>
  <si>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</si>
  <si>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</si>
  <si>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</si>
  <si>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</si>
  <si>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</si>
  <si>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</si>
  <si>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</si>
  <si>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</si>
  <si>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</si>
  <si>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</si>
  <si>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</si>
  <si>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</si>
  <si>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</si>
  <si>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</si>
  <si>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</si>
  <si>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</si>
  <si>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</si>
  <si>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</si>
  <si>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</si>
  <si>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</si>
  <si>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</si>
  <si>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</si>
  <si>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</si>
  <si>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</si>
  <si>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</si>
  <si>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</si>
  <si>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</si>
  <si>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</si>
  <si>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</si>
  <si>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</si>
  <si>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</si>
  <si>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</si>
  <si>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</si>
  <si>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</si>
  <si>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</si>
  <si>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</si>
  <si>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</si>
  <si>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</si>
  <si>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</si>
  <si>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</si>
  <si>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</si>
  <si>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</si>
  <si>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</si>
  <si>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</si>
  <si>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</si>
  <si>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</si>
  <si>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</si>
  <si>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</si>
  <si>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</si>
  <si>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</si>
  <si>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</si>
  <si>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</si>
  <si>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</si>
  <si>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</si>
  <si>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</si>
  <si>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</si>
  <si>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</si>
  <si>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</si>
  <si>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</si>
  <si>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</si>
  <si>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</si>
  <si>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</si>
  <si>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</si>
  <si>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</si>
  <si>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</si>
  <si>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</si>
  <si>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</si>
  <si>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</si>
  <si>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</si>
  <si>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</si>
  <si>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</si>
  <si>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</si>
  <si>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</si>
  <si>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</si>
  <si>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</si>
  <si>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</si>
  <si>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</si>
  <si>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</si>
  <si>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</si>
  <si>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</si>
  <si>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</si>
  <si>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</si>
  <si>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</si>
  <si>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</si>
  <si>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</si>
  <si>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</si>
  <si>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</si>
  <si>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</si>
  <si>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</si>
  <si>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</si>
  <si>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</si>
  <si>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</si>
  <si>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</si>
  <si>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</si>
  <si>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</si>
  <si>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</si>
  <si>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</si>
  <si>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</si>
  <si>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</si>
  <si>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</si>
  <si>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</si>
  <si>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</si>
  <si>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</si>
  <si>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</si>
  <si>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</si>
  <si>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</si>
  <si>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</si>
  <si>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</si>
  <si>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</si>
  <si>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</si>
  <si>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</si>
  <si>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</si>
  <si>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</si>
  <si>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</si>
  <si>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</si>
  <si>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</si>
  <si>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</si>
  <si>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</si>
  <si>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</si>
  <si>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</si>
  <si>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</si>
  <si>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</si>
  <si>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</si>
  <si>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</si>
  <si>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</si>
  <si>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</si>
  <si>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</si>
  <si>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</si>
  <si>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</si>
  <si>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</si>
  <si>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</si>
  <si>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</si>
  <si>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</si>
  <si>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</si>
  <si>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</si>
  <si>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</si>
  <si>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</si>
  <si>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</si>
  <si>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</si>
  <si>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</si>
  <si>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</si>
  <si>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</si>
  <si>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</si>
  <si>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</si>
  <si>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</si>
  <si>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</si>
  <si>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</si>
  <si>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</si>
  <si>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</si>
  <si>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</si>
  <si>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</si>
  <si>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</si>
  <si>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</si>
  <si>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</si>
  <si>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</si>
  <si>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</si>
  <si>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</si>
  <si>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</si>
  <si>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</si>
  <si>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</si>
  <si>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</si>
  <si>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</si>
  <si>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</si>
  <si>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</si>
  <si>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</si>
  <si>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</si>
  <si>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</si>
  <si>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</si>
  <si>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</si>
  <si>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</si>
  <si>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</si>
  <si>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</si>
  <si>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</si>
  <si>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</si>
  <si>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</si>
  <si>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</si>
  <si>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</si>
  <si>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</si>
  <si>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</si>
  <si>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</si>
  <si>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</si>
  <si>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</si>
  <si>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</si>
  <si>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</si>
  <si>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</si>
  <si>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</si>
  <si>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</si>
  <si>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</si>
  <si>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</si>
  <si>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</si>
  <si>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</si>
  <si>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</si>
  <si>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</si>
  <si>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</si>
  <si>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</si>
  <si>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</si>
  <si>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</si>
  <si>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</si>
  <si>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</si>
  <si>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</si>
  <si>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</si>
  <si>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</si>
  <si>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</si>
  <si>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</si>
  <si>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</si>
  <si>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</si>
  <si>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</si>
  <si>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</si>
  <si>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</si>
  <si>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</si>
  <si>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</si>
  <si>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</si>
  <si>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</si>
  <si>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</si>
  <si>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</si>
  <si>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</si>
  <si>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</si>
  <si>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</si>
  <si>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</si>
  <si>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</si>
  <si>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</si>
  <si>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</si>
  <si>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</si>
  <si>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</si>
  <si>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</si>
  <si>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</si>
  <si>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</si>
  <si>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</si>
  <si>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</si>
  <si>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</si>
  <si>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</si>
  <si>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</si>
  <si>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</si>
  <si>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</si>
  <si>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</si>
  <si>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</si>
  <si>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</si>
  <si>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</si>
  <si>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</si>
  <si>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</si>
  <si>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</si>
  <si>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</si>
  <si>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</si>
  <si>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</si>
  <si>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</si>
  <si>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</si>
  <si>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</si>
  <si>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</si>
  <si>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</si>
  <si>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</si>
  <si>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</si>
  <si>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</si>
  <si>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</si>
  <si>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</si>
  <si>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</si>
  <si>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</si>
  <si>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</si>
  <si>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</si>
  <si>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</si>
  <si>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</si>
  <si>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</si>
  <si>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</si>
  <si>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</si>
  <si>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</si>
  <si>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</si>
  <si>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</si>
  <si>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</si>
  <si>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</si>
  <si>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</si>
  <si>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</si>
  <si>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</si>
  <si>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</si>
  <si>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</si>
  <si>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</si>
  <si>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</si>
  <si>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</si>
  <si>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</si>
  <si>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</si>
  <si>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</si>
  <si>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</si>
  <si>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</si>
  <si>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</si>
  <si>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</si>
  <si>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</si>
  <si>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</si>
  <si>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</si>
  <si>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</si>
  <si>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</si>
  <si>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</si>
  <si>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</si>
  <si>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</si>
  <si>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</si>
  <si>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</si>
  <si>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</si>
  <si>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</si>
  <si>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</si>
  <si>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</si>
  <si>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</si>
  <si>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</si>
  <si>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</si>
  <si>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</si>
  <si>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</si>
  <si>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</si>
  <si>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</si>
  <si>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</si>
  <si>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</si>
  <si>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</si>
  <si>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</si>
  <si>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</si>
  <si>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</si>
  <si>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</si>
  <si>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</si>
  <si>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</si>
  <si>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</si>
  <si>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</si>
  <si>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</si>
  <si>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</si>
  <si>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</si>
  <si>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</si>
  <si>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</si>
  <si>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</si>
  <si>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</si>
  <si>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</si>
  <si>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</si>
  <si>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</si>
  <si>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</si>
  <si>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</si>
  <si>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</si>
  <si>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</si>
  <si>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</si>
  <si>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</si>
  <si>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</si>
  <si>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</si>
  <si>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</si>
  <si>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</si>
  <si>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</si>
  <si>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</si>
  <si>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</si>
  <si>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</si>
  <si>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</si>
  <si>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</si>
  <si>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</si>
  <si>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</si>
  <si>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</si>
  <si>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</si>
  <si>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</si>
  <si>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</si>
  <si>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</si>
  <si>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</si>
  <si>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</si>
  <si>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</si>
  <si>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</si>
  <si>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</si>
  <si>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</si>
  <si>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</si>
  <si>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</si>
  <si>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</si>
  <si>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</si>
  <si>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</si>
  <si>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</si>
  <si>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</si>
  <si>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</si>
  <si>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</si>
  <si>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</si>
  <si>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</si>
  <si>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</si>
  <si>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</si>
  <si>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</si>
  <si>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</si>
  <si>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</si>
  <si>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</si>
  <si>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</si>
  <si>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</si>
  <si>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</si>
  <si>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</si>
  <si>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</si>
  <si>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</si>
  <si>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</si>
  <si>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</si>
  <si>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</si>
  <si>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</si>
  <si>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</si>
  <si>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</si>
  <si>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</si>
  <si>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</si>
  <si>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</si>
  <si>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</si>
  <si>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</si>
  <si>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</si>
  <si>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</si>
  <si>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</si>
  <si>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</si>
  <si>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</si>
  <si>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</si>
  <si>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</si>
  <si>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</si>
  <si>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</si>
  <si>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</si>
  <si>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</si>
  <si>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</si>
  <si>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</si>
  <si>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</si>
  <si>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</si>
  <si>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</si>
  <si>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</si>
  <si>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</si>
  <si>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</si>
  <si>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</si>
  <si>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</si>
  <si>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</si>
  <si>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</si>
  <si>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</si>
  <si>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</si>
  <si>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</si>
  <si>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</si>
  <si>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</si>
  <si>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</si>
  <si>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</si>
  <si>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</si>
  <si>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</si>
  <si>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</si>
  <si>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</si>
  <si>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</si>
  <si>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</si>
  <si>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</si>
  <si>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</si>
  <si>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</si>
  <si>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</si>
  <si>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</si>
  <si>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</si>
  <si>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</si>
  <si>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</si>
  <si>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</si>
  <si>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</si>
  <si>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</si>
  <si>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</si>
  <si>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</si>
  <si>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</si>
  <si>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</si>
  <si>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</si>
  <si>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</si>
  <si>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</si>
  <si>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</si>
  <si>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</si>
  <si>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</si>
  <si>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</si>
  <si>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</si>
  <si>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</si>
  <si>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</si>
  <si>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</si>
  <si>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</si>
  <si>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</si>
  <si>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</si>
  <si>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</si>
  <si>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</si>
  <si>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</si>
  <si>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</si>
  <si>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</si>
  <si>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</si>
  <si>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</si>
  <si>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</si>
  <si>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</si>
  <si>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</si>
  <si>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</si>
  <si>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</si>
  <si>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</si>
  <si>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</si>
  <si>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</si>
  <si>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</si>
  <si>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</si>
  <si>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</si>
  <si>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</si>
  <si>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</si>
  <si>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</si>
  <si>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</si>
  <si>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</si>
  <si>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</si>
  <si>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</si>
  <si>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</si>
  <si>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</si>
  <si>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</si>
  <si>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</si>
  <si>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</si>
  <si>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</si>
  <si>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</si>
  <si>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</si>
  <si>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</si>
  <si>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</si>
  <si>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</si>
  <si>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</si>
  <si>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</si>
  <si>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</si>
  <si>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</si>
  <si>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</si>
  <si>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</si>
  <si>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</si>
  <si>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</si>
  <si>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</si>
  <si>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</si>
  <si>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</si>
  <si>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</si>
  <si>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</si>
  <si>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</si>
  <si>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</si>
  <si>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</si>
  <si>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</si>
  <si>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</si>
  <si>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</si>
  <si>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</si>
  <si>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</si>
  <si>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</si>
  <si>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</si>
  <si>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</si>
  <si>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</si>
  <si>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</si>
  <si>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</si>
  <si>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</si>
  <si>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</si>
  <si>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</si>
  <si>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</si>
  <si>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</si>
  <si>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</si>
  <si>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</si>
  <si>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</si>
  <si>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</si>
  <si>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</si>
  <si>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</si>
  <si>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</si>
  <si>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</si>
  <si>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</si>
  <si>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</si>
  <si>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</si>
  <si>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</si>
  <si>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</si>
  <si>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</si>
  <si>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</si>
  <si>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</si>
  <si>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</si>
  <si>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</si>
  <si>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</si>
  <si>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</si>
  <si>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</si>
  <si>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</si>
  <si>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</si>
  <si>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</si>
  <si>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</si>
  <si>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</si>
  <si>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</si>
  <si>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</si>
  <si>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</si>
  <si>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</si>
  <si>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</si>
  <si>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</si>
  <si>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</si>
  <si>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</si>
  <si>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</si>
  <si>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</si>
  <si>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</si>
  <si>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</si>
  <si>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</si>
  <si>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</si>
  <si>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</si>
  <si>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</si>
  <si>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</si>
  <si>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</si>
  <si>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</si>
  <si>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</si>
  <si>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</si>
  <si>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</si>
  <si>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</si>
  <si>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</si>
  <si>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</si>
  <si>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</si>
  <si>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</si>
  <si>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</si>
  <si>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</si>
  <si>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</si>
  <si>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</si>
  <si>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</si>
  <si>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</si>
  <si>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</si>
  <si>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</si>
  <si>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</si>
  <si>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</si>
  <si>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</si>
  <si>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</si>
  <si>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</si>
  <si>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</si>
  <si>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</si>
  <si>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</si>
  <si>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</si>
  <si>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</si>
  <si>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</si>
  <si>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</si>
  <si>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</si>
  <si>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</si>
  <si>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</si>
  <si>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</si>
  <si>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</si>
  <si>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</si>
  <si>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</si>
  <si>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</si>
  <si>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</si>
  <si>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</si>
  <si>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</si>
  <si>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</si>
  <si>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</si>
  <si>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</si>
  <si>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</si>
  <si>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</si>
  <si>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</si>
  <si>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</si>
  <si>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</si>
  <si>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</si>
  <si>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</si>
  <si>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</si>
  <si>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</si>
  <si>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</si>
  <si>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</si>
  <si>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</si>
  <si>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</si>
  <si>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</si>
  <si>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</si>
  <si>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</si>
  <si>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</si>
  <si>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</si>
  <si>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</si>
  <si>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</si>
  <si>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</si>
  <si>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</si>
  <si>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</si>
  <si>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</si>
  <si>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</si>
  <si>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</si>
  <si>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</si>
  <si>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</si>
  <si>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</si>
  <si>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</si>
  <si>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</si>
  <si>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</si>
  <si>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</si>
  <si>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</si>
  <si>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</si>
  <si>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</si>
  <si>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</si>
  <si>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</si>
  <si>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</si>
  <si>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</si>
  <si>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</si>
  <si>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</si>
  <si>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</si>
  <si>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</si>
  <si>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</si>
  <si>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</si>
  <si>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</si>
  <si>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</si>
  <si>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</si>
  <si>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</si>
  <si>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</si>
  <si>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</si>
  <si>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</si>
  <si>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</si>
  <si>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</si>
  <si>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</si>
  <si>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</si>
  <si>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</si>
  <si>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</si>
  <si>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</si>
  <si>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</si>
  <si>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</si>
  <si>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</si>
  <si>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</si>
  <si>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</si>
  <si>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</si>
  <si>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</si>
  <si>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</si>
  <si>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</si>
  <si>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</si>
  <si>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</si>
  <si>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</si>
  <si>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</si>
  <si>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</si>
  <si>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</si>
  <si>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</si>
  <si>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</si>
  <si>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</si>
  <si>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</si>
  <si>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</si>
  <si>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</si>
  <si>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</si>
  <si>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</si>
  <si>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</si>
  <si>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</si>
  <si>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</si>
  <si>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</si>
  <si>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</si>
  <si>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</si>
  <si>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</si>
  <si>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</si>
  <si>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</si>
  <si>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</si>
  <si>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</si>
  <si>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</si>
  <si>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</si>
  <si>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</si>
  <si>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</si>
  <si>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</si>
  <si>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</si>
  <si>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</si>
  <si>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</si>
  <si>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</si>
  <si>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</si>
  <si>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</si>
  <si>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</si>
  <si>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</si>
  <si>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</si>
  <si>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</si>
  <si>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</si>
  <si>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</si>
  <si>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</si>
  <si>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</si>
  <si>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</si>
  <si>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</si>
  <si>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</si>
  <si>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</si>
  <si>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</si>
  <si>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</si>
  <si>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</si>
  <si>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</si>
  <si>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</si>
  <si>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</si>
  <si>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</si>
  <si>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</si>
  <si>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</si>
  <si>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</si>
  <si>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</si>
  <si>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</si>
  <si>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</si>
  <si>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</si>
  <si>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</si>
  <si>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</si>
  <si>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</si>
  <si>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</si>
  <si>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</si>
  <si>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</si>
  <si>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</si>
  <si>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</si>
  <si>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</si>
  <si>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</si>
  <si>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</si>
  <si>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</si>
  <si>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</si>
  <si>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</si>
  <si>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</si>
  <si>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</si>
  <si>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</si>
  <si>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</si>
  <si>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</si>
  <si>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</si>
  <si>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</si>
  <si>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</si>
  <si>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</si>
  <si>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</si>
  <si>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</si>
  <si>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</si>
  <si>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</si>
  <si>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</si>
  <si>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</si>
  <si>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</si>
  <si>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</si>
  <si>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</si>
  <si>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</si>
  <si>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</si>
  <si>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</si>
  <si>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</si>
  <si>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</si>
  <si>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</si>
  <si>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</si>
  <si>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</si>
  <si>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</si>
  <si>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</si>
  <si>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</si>
  <si>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</si>
  <si>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</si>
  <si>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</si>
  <si>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</si>
  <si>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</si>
  <si>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</si>
  <si>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</si>
  <si>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</si>
  <si>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</si>
  <si>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</si>
  <si>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</si>
  <si>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</si>
  <si>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</si>
  <si>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</si>
  <si>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</si>
  <si>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</si>
  <si>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</si>
  <si>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</si>
  <si>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</si>
  <si>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</si>
  <si>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</si>
  <si>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</si>
  <si>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</si>
  <si>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</si>
  <si>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</si>
  <si>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</si>
  <si>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</si>
  <si>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</si>
  <si>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</si>
  <si>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</si>
  <si>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</si>
  <si>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</si>
  <si>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</si>
  <si>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</si>
  <si>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</si>
  <si>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</si>
  <si>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</si>
  <si>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</si>
  <si>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</si>
  <si>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</si>
  <si>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</si>
  <si>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</si>
  <si>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</si>
  <si>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</si>
  <si>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</si>
  <si>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</si>
  <si>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</si>
  <si>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</si>
  <si>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</si>
  <si>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</si>
  <si>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</si>
  <si>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</si>
  <si>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</si>
  <si>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</si>
  <si>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</si>
  <si>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</si>
  <si>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</si>
  <si>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</si>
  <si>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</si>
  <si>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</si>
  <si>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</si>
  <si>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</si>
  <si>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</si>
  <si>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</si>
  <si>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</si>
  <si>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</si>
  <si>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</si>
  <si>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</si>
  <si>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</si>
  <si>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</si>
  <si>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</si>
  <si>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</si>
  <si>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</si>
  <si>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</si>
  <si>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</si>
  <si>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</si>
  <si>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</si>
  <si>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</si>
  <si>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</si>
  <si>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</si>
  <si>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</si>
  <si>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</si>
  <si>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</si>
  <si>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</si>
  <si>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</si>
  <si>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</si>
  <si>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</si>
  <si>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</si>
  <si>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</si>
  <si>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</si>
  <si>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</si>
  <si>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</si>
  <si>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</si>
  <si>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</si>
  <si>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</si>
  <si>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</si>
  <si>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</si>
  <si>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</si>
  <si>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</si>
  <si>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</si>
  <si>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</si>
  <si>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</si>
  <si>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</si>
  <si>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</si>
  <si>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</si>
  <si>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</si>
  <si>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</si>
  <si>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</si>
  <si>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</si>
  <si>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</si>
  <si>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</si>
  <si>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</si>
  <si>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</si>
  <si>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</si>
  <si>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</si>
  <si>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</si>
  <si>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</si>
  <si>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</si>
  <si>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</si>
  <si>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</si>
  <si>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</si>
  <si>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</si>
  <si>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</si>
  <si>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</si>
  <si>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</si>
  <si>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</si>
  <si>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</si>
  <si>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</si>
  <si>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</si>
  <si>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</si>
  <si>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</si>
  <si>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</si>
  <si>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</si>
  <si>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</si>
  <si>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</si>
  <si>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</si>
  <si>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</si>
  <si>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</si>
  <si>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</si>
  <si>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</si>
  <si>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</si>
  <si>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</si>
  <si>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</si>
  <si>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</si>
  <si>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</si>
  <si>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</si>
  <si>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</si>
  <si>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</si>
  <si>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</si>
  <si>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</si>
  <si>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</si>
  <si>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</si>
  <si>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</si>
  <si>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</si>
  <si>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</si>
  <si>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</si>
  <si>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</si>
  <si>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</si>
  <si>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</si>
  <si>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</si>
  <si>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</si>
  <si>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</si>
  <si>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</si>
  <si>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</si>
  <si>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</si>
  <si>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</si>
  <si>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</si>
  <si>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</si>
  <si>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</si>
  <si>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</si>
  <si>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</si>
  <si>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</si>
  <si>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</si>
  <si>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</si>
  <si>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</si>
  <si>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</si>
  <si>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</si>
  <si>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</si>
  <si>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</si>
  <si>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</si>
  <si>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</si>
  <si>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</si>
  <si>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</si>
  <si>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</si>
  <si>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</si>
  <si>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</si>
  <si>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</si>
  <si>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</si>
  <si>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</si>
  <si>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</si>
  <si>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</si>
  <si>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</si>
  <si>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</si>
  <si>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</si>
  <si>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</si>
  <si>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</si>
  <si>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</si>
  <si>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</si>
  <si>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</si>
  <si>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</si>
  <si>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</si>
  <si>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</si>
  <si>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</si>
  <si>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</si>
  <si>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</si>
  <si>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</si>
  <si>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</si>
  <si>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</si>
  <si>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</si>
  <si>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</si>
  <si>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</si>
  <si>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</si>
  <si>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</si>
  <si>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</si>
  <si>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</si>
  <si>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</si>
  <si>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</si>
  <si>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</si>
  <si>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</si>
  <si>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</si>
  <si>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</si>
  <si>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</si>
  <si>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</si>
  <si>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</si>
  <si>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</si>
  <si>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</si>
  <si>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</si>
  <si>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</si>
  <si>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</si>
  <si>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</si>
  <si>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</si>
  <si>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</si>
  <si>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</si>
  <si>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</si>
  <si>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</si>
  <si>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</si>
  <si>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</si>
  <si>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</si>
  <si>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</si>
  <si>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</si>
  <si>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</si>
  <si>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</si>
  <si>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</si>
  <si>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</si>
  <si>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</si>
  <si>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</si>
  <si>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</si>
  <si>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</si>
  <si>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</si>
  <si>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</si>
  <si>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</si>
  <si>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</si>
  <si>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</si>
  <si>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</si>
  <si>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</si>
  <si>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</si>
  <si>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</si>
  <si>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</si>
  <si>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</si>
  <si>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</si>
  <si>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</si>
  <si>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</si>
  <si>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</si>
  <si>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</si>
  <si>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</si>
  <si>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</si>
  <si>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</si>
  <si>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</si>
  <si>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</si>
  <si>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</si>
  <si>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</si>
  <si>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</si>
  <si>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</si>
  <si>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</si>
  <si>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</si>
  <si>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</si>
  <si>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</si>
  <si>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</si>
  <si>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</si>
  <si>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</si>
  <si>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</si>
  <si>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</si>
  <si>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</si>
  <si>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</si>
  <si>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</si>
  <si>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</si>
  <si>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</si>
  <si>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</si>
  <si>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</si>
  <si>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</si>
  <si>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</si>
  <si>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</si>
  <si>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</si>
  <si>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</si>
  <si>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</si>
  <si>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</si>
  <si>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</si>
  <si>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</si>
  <si>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</si>
  <si>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</si>
  <si>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</si>
  <si>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</si>
  <si>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</si>
  <si>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</si>
  <si>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</si>
  <si>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</si>
  <si>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</si>
  <si>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</si>
  <si>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</si>
  <si>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</si>
  <si>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</si>
  <si>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</si>
  <si>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</si>
  <si>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</si>
  <si>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</si>
  <si>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</si>
  <si>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</si>
  <si>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</si>
  <si>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</si>
  <si>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</si>
  <si>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</si>
  <si>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</si>
  <si>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</si>
  <si>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</si>
  <si>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</si>
  <si>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</si>
  <si>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</si>
  <si>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</si>
  <si>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</si>
  <si>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</si>
  <si>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</si>
  <si>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</si>
  <si>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</si>
  <si>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</si>
  <si>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</si>
  <si>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</si>
  <si>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</si>
  <si>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</si>
  <si>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</si>
  <si>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</si>
  <si>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</si>
  <si>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</si>
  <si>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</si>
  <si>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</si>
  <si>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</si>
  <si>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</si>
  <si>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</si>
  <si>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</si>
  <si>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</si>
  <si>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</si>
  <si>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</si>
  <si>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</si>
  <si>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</si>
  <si>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</si>
  <si>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</si>
  <si>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</si>
  <si>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</si>
  <si>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</si>
  <si>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</si>
  <si>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</si>
  <si>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</si>
  <si>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</si>
  <si>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</si>
  <si>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</si>
  <si>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</si>
  <si>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</si>
  <si>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</si>
  <si>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</si>
  <si>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</si>
  <si>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</si>
  <si>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</si>
  <si>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</si>
  <si>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</si>
  <si>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</si>
  <si>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</si>
  <si>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</si>
  <si>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</si>
  <si>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</si>
  <si>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</si>
  <si>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</si>
  <si>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</si>
  <si>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</si>
  <si>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</si>
  <si>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</si>
  <si>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</si>
  <si>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</si>
  <si>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</si>
  <si>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</si>
  <si>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</si>
  <si>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</si>
  <si>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</si>
  <si>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</si>
  <si>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</si>
  <si>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</si>
  <si>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</si>
  <si>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</si>
  <si>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</si>
  <si>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</si>
  <si>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</si>
  <si>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</si>
  <si>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</si>
  <si>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</si>
  <si>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</si>
  <si>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</si>
  <si>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</si>
  <si>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</si>
  <si>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</si>
  <si>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</si>
  <si>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</si>
  <si>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</si>
  <si>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</si>
  <si>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</si>
  <si>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</si>
  <si>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</si>
  <si>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</si>
  <si>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</si>
  <si>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</si>
  <si>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</si>
  <si>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</si>
  <si>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</si>
  <si>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</si>
  <si>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</si>
  <si>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</si>
  <si>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</si>
  <si>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</si>
  <si>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</si>
  <si>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</si>
  <si>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</si>
  <si>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</si>
  <si>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</si>
  <si>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</si>
  <si>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</si>
  <si>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</si>
  <si>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</si>
  <si>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</si>
  <si>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</si>
  <si>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</si>
  <si>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</si>
  <si>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</si>
  <si>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</si>
  <si>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</si>
  <si>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</si>
  <si>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</si>
  <si>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</si>
  <si>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</si>
  <si>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</si>
  <si>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</si>
  <si>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</si>
  <si>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</si>
  <si>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</si>
  <si>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</si>
  <si>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</si>
  <si>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</si>
  <si>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</si>
  <si>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</si>
  <si>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</si>
  <si>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</si>
  <si>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</si>
  <si>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</si>
  <si>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</si>
  <si>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</si>
  <si>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</si>
  <si>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</si>
  <si>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</si>
  <si>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</si>
  <si>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</si>
  <si>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</si>
  <si>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</si>
  <si>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</si>
  <si>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</si>
  <si>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</si>
  <si>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</si>
  <si>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</si>
  <si>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</si>
  <si>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</si>
  <si>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</si>
  <si>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</si>
  <si>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</si>
  <si>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</si>
  <si>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</si>
  <si>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</si>
  <si>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</si>
  <si>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</si>
  <si>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</si>
  <si>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</si>
  <si>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</si>
  <si>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</si>
  <si>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</si>
  <si>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</si>
  <si>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</si>
  <si>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</si>
  <si>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</si>
  <si>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</si>
  <si>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</si>
  <si>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</si>
  <si>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</si>
  <si>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</si>
  <si>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</si>
  <si>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</si>
  <si>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</si>
  <si>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</si>
  <si>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</si>
  <si>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</si>
  <si>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</si>
  <si>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</si>
  <si>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</si>
  <si>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</si>
  <si>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</si>
  <si>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</si>
  <si>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</si>
  <si>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</si>
  <si>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</si>
  <si>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</si>
  <si>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</si>
  <si>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</si>
  <si>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</si>
  <si>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</si>
  <si>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</si>
  <si>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</si>
  <si>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</si>
  <si>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</si>
  <si>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</si>
  <si>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</si>
  <si>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</si>
  <si>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</si>
  <si>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</si>
  <si>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</si>
  <si>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</si>
  <si>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</si>
  <si>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</si>
  <si>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</si>
  <si>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</si>
  <si>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</si>
  <si>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</si>
  <si>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</si>
  <si>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</si>
  <si>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</si>
  <si>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</si>
  <si>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</si>
  <si>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</si>
  <si>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</si>
  <si>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</si>
  <si>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</si>
  <si>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</si>
  <si>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</si>
  <si>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</si>
  <si>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</si>
  <si>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</si>
  <si>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</si>
  <si>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</si>
  <si>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</si>
  <si>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</si>
  <si>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</si>
  <si>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</si>
  <si>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</si>
  <si>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</si>
  <si>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</si>
  <si>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</si>
  <si>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</si>
  <si>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</si>
  <si>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</si>
  <si>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</si>
  <si>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</si>
  <si>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</si>
  <si>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</si>
  <si>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</si>
  <si>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</si>
  <si>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</si>
  <si>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</si>
  <si>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</si>
  <si>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</si>
  <si>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</si>
  <si>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</si>
  <si>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</si>
  <si>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</si>
  <si>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</si>
  <si>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</si>
  <si>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</si>
  <si>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</si>
  <si>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</si>
  <si>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</si>
  <si>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</si>
  <si>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</si>
  <si>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</si>
  <si>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</si>
  <si>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</si>
  <si>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</si>
  <si>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</si>
  <si>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</si>
  <si>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</si>
  <si>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</si>
  <si>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</si>
  <si>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</si>
  <si>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</si>
  <si>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</si>
  <si>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</si>
  <si>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</si>
  <si>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</si>
  <si>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</si>
  <si>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</si>
  <si>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</si>
  <si>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</si>
  <si>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</si>
  <si>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</si>
  <si>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</si>
  <si>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</si>
  <si>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</si>
  <si>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</si>
  <si>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</si>
  <si>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</si>
  <si>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</si>
  <si>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</si>
  <si>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</si>
  <si>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</si>
  <si>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</si>
  <si>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</si>
  <si>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</si>
  <si>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</si>
  <si>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</si>
  <si>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</si>
  <si>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</si>
  <si>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</si>
  <si>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</si>
  <si>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</si>
  <si>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</si>
  <si>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</si>
  <si>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</si>
  <si>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</si>
  <si>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</si>
  <si>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</si>
  <si>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</si>
  <si>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</si>
  <si>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</si>
  <si>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</si>
  <si>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</si>
  <si>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</si>
  <si>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</si>
  <si>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</si>
  <si>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</si>
  <si>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</si>
  <si>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</si>
  <si>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</si>
  <si>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</si>
  <si>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</si>
  <si>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</si>
  <si>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</si>
  <si>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</si>
  <si>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</si>
  <si>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</si>
  <si>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</si>
  <si>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</si>
  <si>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</si>
  <si>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</si>
  <si>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</si>
  <si>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</si>
  <si>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</si>
  <si>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</si>
  <si>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</si>
  <si>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</si>
  <si>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</si>
  <si>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</si>
  <si>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</si>
  <si>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</si>
  <si>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</si>
  <si>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</si>
  <si>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</si>
  <si>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</si>
  <si>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</si>
  <si>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</si>
  <si>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</si>
  <si>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</si>
  <si>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</si>
  <si>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</si>
  <si>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</si>
  <si>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</si>
  <si>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</si>
  <si>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</si>
  <si>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</si>
  <si>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</si>
  <si>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</si>
  <si>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</si>
  <si>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</si>
  <si>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</si>
  <si>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</si>
  <si>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</si>
  <si>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</si>
  <si>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</si>
  <si>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</si>
  <si>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</si>
  <si>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</si>
  <si>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</si>
  <si>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</si>
  <si>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</si>
  <si>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</si>
  <si>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</si>
  <si>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</si>
  <si>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</si>
  <si>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</si>
  <si>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</si>
  <si>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</si>
  <si>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</si>
  <si>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</si>
  <si>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</si>
  <si>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</si>
  <si>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</si>
  <si>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</si>
  <si>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</si>
  <si>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</si>
  <si>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</si>
  <si>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</si>
  <si>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</si>
  <si>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</si>
  <si>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</si>
  <si>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</si>
  <si>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</si>
  <si>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</si>
  <si>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</si>
  <si>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</si>
  <si>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</si>
  <si>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</si>
  <si>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</si>
  <si>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</si>
  <si>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</si>
  <si>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</si>
  <si>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</si>
  <si>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</si>
  <si>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</si>
  <si>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</si>
  <si>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</si>
  <si>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</si>
  <si>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</si>
  <si>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</si>
  <si>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</si>
  <si>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</si>
  <si>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</si>
  <si>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</si>
  <si>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</si>
  <si>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</si>
  <si>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</si>
  <si>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</si>
  <si>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</si>
  <si>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</si>
  <si>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</si>
  <si>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</si>
  <si>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</si>
  <si>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</si>
  <si>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</si>
  <si>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</si>
  <si>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</si>
  <si>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</si>
  <si>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</si>
  <si>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</si>
  <si>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</si>
  <si>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</si>
  <si>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</si>
  <si>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</si>
  <si>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</si>
  <si>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</si>
  <si>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</si>
  <si>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</si>
  <si>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</si>
  <si>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</si>
  <si>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</si>
  <si>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</si>
  <si>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</si>
  <si>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</si>
  <si>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</si>
  <si>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</si>
  <si>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</si>
  <si>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</si>
  <si>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</si>
  <si>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</si>
  <si>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</si>
  <si>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</si>
  <si>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</si>
  <si>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</si>
  <si>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</si>
  <si>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</si>
  <si>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</si>
  <si>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</si>
  <si>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</si>
  <si>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</si>
  <si>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</si>
  <si>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</si>
  <si>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</si>
  <si>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</si>
  <si>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</si>
  <si>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</si>
  <si>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</si>
  <si>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</si>
  <si>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</si>
  <si>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</si>
  <si>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</si>
  <si>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</si>
  <si>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</si>
  <si>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</si>
  <si>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</si>
  <si>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</si>
  <si>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</si>
  <si>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</si>
  <si>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</si>
  <si>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</si>
  <si>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</si>
  <si>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</si>
  <si>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</si>
  <si>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</si>
  <si>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</si>
  <si>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</si>
  <si>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</si>
  <si>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</si>
  <si>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</si>
  <si>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</si>
  <si>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</si>
  <si>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</si>
  <si>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</si>
  <si>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</si>
  <si>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</si>
  <si>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</si>
  <si>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</si>
  <si>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</si>
  <si>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</si>
  <si>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</si>
  <si>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</si>
  <si>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</si>
  <si>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</si>
  <si>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</si>
  <si>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</si>
  <si>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</si>
  <si>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</si>
  <si>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</si>
  <si>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</si>
  <si>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</si>
  <si>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</si>
  <si>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</si>
  <si>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</si>
  <si>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</si>
  <si>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</si>
  <si>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</si>
  <si>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</si>
  <si>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</si>
  <si>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</si>
  <si>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</si>
  <si>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</si>
  <si>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</si>
  <si>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</si>
  <si>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</si>
  <si>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</si>
  <si>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</si>
  <si>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</si>
  <si>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</si>
  <si>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</si>
  <si>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</si>
  <si>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</si>
  <si>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</si>
  <si>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</si>
  <si>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</si>
  <si>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</si>
  <si>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</si>
  <si>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</si>
  <si>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</si>
  <si>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</si>
  <si>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</si>
  <si>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</si>
  <si>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</si>
  <si>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</si>
  <si>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</si>
  <si>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</si>
  <si>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</si>
  <si>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</si>
  <si>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</si>
  <si>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</si>
  <si>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</si>
  <si>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</si>
  <si>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</si>
  <si>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</si>
  <si>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</si>
  <si>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</si>
  <si>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</si>
  <si>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</si>
  <si>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</si>
  <si>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</si>
  <si>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</si>
  <si>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</si>
  <si>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</si>
  <si>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</si>
  <si>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</si>
  <si>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</si>
  <si>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</si>
  <si>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</si>
  <si>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</si>
  <si>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</si>
  <si>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</si>
  <si>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</si>
  <si>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</si>
  <si>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</si>
  <si>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</si>
  <si>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</si>
  <si>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</si>
  <si>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</si>
  <si>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</si>
  <si>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</si>
  <si>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</si>
  <si>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</si>
  <si>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</si>
  <si>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</si>
  <si>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</si>
  <si>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</si>
  <si>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</si>
  <si>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</si>
  <si>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</si>
  <si>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</si>
  <si>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</si>
  <si>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</si>
  <si>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</si>
  <si>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</si>
  <si>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</si>
  <si>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</si>
  <si>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</si>
  <si>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</si>
  <si>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</si>
  <si>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</si>
  <si>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</si>
  <si>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</si>
  <si>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</si>
  <si>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</si>
  <si>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</si>
  <si>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</si>
  <si>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</si>
  <si>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</si>
  <si>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</si>
  <si>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</si>
  <si>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</si>
  <si>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</si>
  <si>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</si>
  <si>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</si>
  <si>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</si>
  <si>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</si>
  <si>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</si>
  <si>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</si>
  <si>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</si>
  <si>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</si>
  <si>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</si>
  <si>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</si>
  <si>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</si>
  <si>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</si>
  <si>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</si>
  <si>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</si>
  <si>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</si>
  <si>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</si>
  <si>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</si>
  <si>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</si>
  <si>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</si>
  <si>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</si>
  <si>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</si>
  <si>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</si>
  <si>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</si>
  <si>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</si>
  <si>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</si>
  <si>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</si>
  <si>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</si>
  <si>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</si>
  <si>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</si>
  <si>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</si>
  <si>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</si>
  <si>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</si>
  <si>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</si>
  <si>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</si>
  <si>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</si>
  <si>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</si>
  <si>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</si>
  <si>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</si>
  <si>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</si>
  <si>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</si>
  <si>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</si>
  <si>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</si>
  <si>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</si>
  <si>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</si>
  <si>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</si>
  <si>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</si>
  <si>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</si>
  <si>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</si>
  <si>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</si>
  <si>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</si>
  <si>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</si>
  <si>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</si>
  <si>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</si>
  <si>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</si>
  <si>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</si>
  <si>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</si>
  <si>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</si>
  <si>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</si>
  <si>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</si>
  <si>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</si>
  <si>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</si>
  <si>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</si>
  <si>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</si>
  <si>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</si>
  <si>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</si>
  <si>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</si>
  <si>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</si>
  <si>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</si>
  <si>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</si>
  <si>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</si>
  <si>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</si>
  <si>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</si>
  <si>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</si>
  <si>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</si>
  <si>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</si>
  <si>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</si>
  <si>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</si>
  <si>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</si>
  <si>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</si>
  <si>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</si>
  <si>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</si>
  <si>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</si>
  <si>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</si>
  <si>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</si>
  <si>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</si>
  <si>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</si>
  <si>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</si>
  <si>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</si>
  <si>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</si>
  <si>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</si>
  <si>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</si>
  <si>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</si>
  <si>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</si>
  <si>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</si>
  <si>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</si>
  <si>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</si>
  <si>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</si>
  <si>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</si>
  <si>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</si>
  <si>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</si>
  <si>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</si>
  <si>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</si>
  <si>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</si>
  <si>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</si>
  <si>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</si>
  <si>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</si>
  <si>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</si>
  <si>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</si>
  <si>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</si>
  <si>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</si>
  <si>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</si>
  <si>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</si>
  <si>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</si>
  <si>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</si>
  <si>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</si>
  <si>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</si>
  <si>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</si>
  <si>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</si>
  <si>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</si>
  <si>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</si>
  <si>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</si>
  <si>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</si>
  <si>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</si>
  <si>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</si>
  <si>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</si>
  <si>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</si>
  <si>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</si>
  <si>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</si>
  <si>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</si>
  <si>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</si>
  <si>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</si>
  <si>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</si>
  <si>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</si>
  <si>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</si>
  <si>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</si>
  <si>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</si>
  <si>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</si>
  <si>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</si>
  <si>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</si>
  <si>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</si>
  <si>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</si>
  <si>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</si>
  <si>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</si>
  <si>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</si>
  <si>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</si>
  <si>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</si>
  <si>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</si>
  <si>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</si>
  <si>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</si>
  <si>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</si>
  <si>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</si>
  <si>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</si>
  <si>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</si>
  <si>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</si>
  <si>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</si>
  <si>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</si>
  <si>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</si>
  <si>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</si>
  <si>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</si>
  <si>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</si>
  <si>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</si>
  <si>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</si>
  <si>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</si>
  <si>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</si>
  <si>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</si>
  <si>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</si>
  <si>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</si>
  <si>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</si>
  <si>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</si>
  <si>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</si>
  <si>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</si>
  <si>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</si>
  <si>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</si>
  <si>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</si>
  <si>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</si>
  <si>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</si>
  <si>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</si>
  <si>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</si>
  <si>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</si>
  <si>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</si>
  <si>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</si>
  <si>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</si>
  <si>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</si>
  <si>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</si>
  <si>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</si>
  <si>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</si>
  <si>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</si>
  <si>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</si>
  <si>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</si>
  <si>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</si>
  <si>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</si>
  <si>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</si>
  <si>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</si>
  <si>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</si>
  <si>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</si>
  <si>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</si>
  <si>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</si>
  <si>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</si>
  <si>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</si>
  <si>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</si>
  <si>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</si>
  <si>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</si>
  <si>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</si>
  <si>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</si>
  <si>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</si>
  <si>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</si>
  <si>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</si>
  <si>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</si>
  <si>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</si>
  <si>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</si>
  <si>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</si>
  <si>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</si>
  <si>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</si>
  <si>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</si>
  <si>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</si>
  <si>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</si>
  <si>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</si>
  <si>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</si>
  <si>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</si>
  <si>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</si>
  <si>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</si>
  <si>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</si>
  <si>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</si>
  <si>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</si>
  <si>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</si>
  <si>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</si>
  <si>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</si>
  <si>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</si>
  <si>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</si>
  <si>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</si>
  <si>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</si>
  <si>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</si>
  <si>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</si>
  <si>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</si>
  <si>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</si>
  <si>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</si>
  <si>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</si>
  <si>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</si>
  <si>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</si>
  <si>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</si>
  <si>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</si>
  <si>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</si>
  <si>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</si>
  <si>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</si>
  <si>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</si>
  <si>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</si>
  <si>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</si>
  <si>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</si>
  <si>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</si>
  <si>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</si>
  <si>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</si>
  <si>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</si>
  <si>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</si>
  <si>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</si>
  <si>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</si>
  <si>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</si>
  <si>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</si>
  <si>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</si>
  <si>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</si>
  <si>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</si>
  <si>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</si>
  <si>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</si>
  <si>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</si>
  <si>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</si>
  <si>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</si>
  <si>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</si>
  <si>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</si>
  <si>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</si>
  <si>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</si>
  <si>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</si>
  <si>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</si>
  <si>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</si>
  <si>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</si>
  <si>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</si>
  <si>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</si>
  <si>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</si>
  <si>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</si>
  <si>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</si>
  <si>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</si>
  <si>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</si>
  <si>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</si>
  <si>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</si>
  <si>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</si>
  <si>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</si>
  <si>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</si>
  <si>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</si>
  <si>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</si>
  <si>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</si>
  <si>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</si>
  <si>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</si>
  <si>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</si>
  <si>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</si>
  <si>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</si>
  <si>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</si>
  <si>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</si>
  <si>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</si>
  <si>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</si>
  <si>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</si>
  <si>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</si>
  <si>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</si>
  <si>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</si>
  <si>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</si>
  <si>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</si>
  <si>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</si>
  <si>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</si>
  <si>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</si>
  <si>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</si>
  <si>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</si>
  <si>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</si>
  <si>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</si>
  <si>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</si>
  <si>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</si>
  <si>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</si>
  <si>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</si>
  <si>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</si>
  <si>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</si>
  <si>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</si>
  <si>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</si>
  <si>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</si>
  <si>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</si>
  <si>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</si>
  <si>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</si>
  <si>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</si>
  <si>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</si>
  <si>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</si>
  <si>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</si>
  <si>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</si>
  <si>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</si>
  <si>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</si>
  <si>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</si>
  <si>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</si>
  <si>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</si>
  <si>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</si>
  <si>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</si>
  <si>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</si>
  <si>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</si>
  <si>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</si>
  <si>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</si>
  <si>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</si>
  <si>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</si>
  <si>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</si>
  <si>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</si>
  <si>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</si>
  <si>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</si>
  <si>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</si>
  <si>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</si>
  <si>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</si>
  <si>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</si>
  <si>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</si>
  <si>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</si>
  <si>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</si>
  <si>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</si>
  <si>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</si>
  <si>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</si>
  <si>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</si>
  <si>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</si>
  <si>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</si>
  <si>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</si>
  <si>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</si>
  <si>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</si>
  <si>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</si>
  <si>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</si>
  <si>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</si>
  <si>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</si>
  <si>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</si>
  <si>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</si>
  <si>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</si>
  <si>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</si>
  <si>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</si>
  <si>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</si>
  <si>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</si>
  <si>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</si>
  <si>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</si>
  <si>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</si>
  <si>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</si>
  <si>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</si>
  <si>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</si>
  <si>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</si>
  <si>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</si>
  <si>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</si>
  <si>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</si>
  <si>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</si>
  <si>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</si>
  <si>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</si>
  <si>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</si>
  <si>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</si>
  <si>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</si>
  <si>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</si>
  <si>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</si>
  <si>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</si>
  <si>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</si>
  <si>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</si>
  <si>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</si>
  <si>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</si>
  <si>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</si>
  <si>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</si>
  <si>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</si>
  <si>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</si>
  <si>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</si>
  <si>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</si>
  <si>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</si>
  <si>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</si>
  <si>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</si>
  <si>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</si>
  <si>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</si>
  <si>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</si>
  <si>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</si>
  <si>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</si>
  <si>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</si>
  <si>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</si>
  <si>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</si>
  <si>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</si>
  <si>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</si>
  <si>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</si>
  <si>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</si>
  <si>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</si>
  <si>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</si>
  <si>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</si>
  <si>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</si>
  <si>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</si>
  <si>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</si>
  <si>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</si>
  <si>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</si>
  <si>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</si>
  <si>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</si>
  <si>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</si>
  <si>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</si>
  <si>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</si>
  <si>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</si>
  <si>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</si>
  <si>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</si>
  <si>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</si>
  <si>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</si>
  <si>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</si>
  <si>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</si>
  <si>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</si>
  <si>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</si>
  <si>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</si>
  <si>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</si>
  <si>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</si>
  <si>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</si>
  <si>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</si>
  <si>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</si>
  <si>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</si>
  <si>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</si>
  <si>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</si>
  <si>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</si>
  <si>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</si>
  <si>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</si>
  <si>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</si>
  <si>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</si>
  <si>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</si>
  <si>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</si>
  <si>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</si>
  <si>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</si>
  <si>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</si>
  <si>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</si>
  <si>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</si>
  <si>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</si>
  <si>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</si>
  <si>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</si>
  <si>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</si>
  <si>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</si>
  <si>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</si>
  <si>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</si>
  <si>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</si>
  <si>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</si>
  <si>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</si>
  <si>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</si>
  <si>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</si>
  <si>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</si>
  <si>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</si>
  <si>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</si>
  <si>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</si>
  <si>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</si>
  <si>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</si>
  <si>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</si>
  <si>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</si>
  <si>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</si>
  <si>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</si>
  <si>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</si>
  <si>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</si>
  <si>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</si>
  <si>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</si>
  <si>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</si>
  <si>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</si>
  <si>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</si>
  <si>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</si>
  <si>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</si>
  <si>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</si>
  <si>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</si>
  <si>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</si>
  <si>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</si>
  <si>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</si>
  <si>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</si>
  <si>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</si>
  <si>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</si>
  <si>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</si>
  <si>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</si>
  <si>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</si>
  <si>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</si>
  <si>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</si>
  <si>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</si>
  <si>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</si>
  <si>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</si>
  <si>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</si>
  <si>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</si>
  <si>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</si>
  <si>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</si>
  <si>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</si>
  <si>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</si>
  <si>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</si>
  <si>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</si>
  <si>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</si>
  <si>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</si>
  <si>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</si>
  <si>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</si>
  <si>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</si>
  <si>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</si>
  <si>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</si>
  <si>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</si>
  <si>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</si>
  <si>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</si>
  <si>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</si>
  <si>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</si>
  <si>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</si>
  <si>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</si>
  <si>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</si>
  <si>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</si>
  <si>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</si>
  <si>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</si>
  <si>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</si>
  <si>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</si>
  <si>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</si>
  <si>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</si>
  <si>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</si>
  <si>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</si>
  <si>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</si>
  <si>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</si>
  <si>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</si>
  <si>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</si>
  <si>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</si>
  <si>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</si>
  <si>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</si>
  <si>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</si>
  <si>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</si>
  <si>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</si>
  <si>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</si>
  <si>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</si>
  <si>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</si>
  <si>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</si>
  <si>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</si>
  <si>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</si>
  <si>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</si>
  <si>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</si>
  <si>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</si>
  <si>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</si>
  <si>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</si>
  <si>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</si>
  <si>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</si>
  <si>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</si>
  <si>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</si>
  <si>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</si>
  <si>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</si>
  <si>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</si>
  <si>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</si>
  <si>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</si>
  <si>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</si>
  <si>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</si>
  <si>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</si>
  <si>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</si>
  <si>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</si>
  <si>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</si>
  <si>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</si>
  <si>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</si>
  <si>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</si>
  <si>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</si>
  <si>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</si>
  <si>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</si>
  <si>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</si>
  <si>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</si>
  <si>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</si>
  <si>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</si>
  <si>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</si>
  <si>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</si>
  <si>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</si>
  <si>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</si>
  <si>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</si>
  <si>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</si>
  <si>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</si>
  <si>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</si>
  <si>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</si>
  <si>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</si>
  <si>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</si>
  <si>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</si>
  <si>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</si>
  <si>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</si>
  <si>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</si>
  <si>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</si>
  <si>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</si>
  <si>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</si>
  <si>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</si>
  <si>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</si>
  <si>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</si>
  <si>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</si>
  <si>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</si>
  <si>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</si>
  <si>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</si>
  <si>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</si>
  <si>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</si>
  <si>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</si>
  <si>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</si>
  <si>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</si>
  <si>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</si>
  <si>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</si>
  <si>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</si>
  <si>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</si>
  <si>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</si>
  <si>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</si>
  <si>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</si>
  <si>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</si>
  <si>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</si>
  <si>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</si>
  <si>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</si>
  <si>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</si>
  <si>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</si>
  <si>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</si>
  <si>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</si>
  <si>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</si>
  <si>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</si>
  <si>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</si>
  <si>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</si>
  <si>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</si>
  <si>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</si>
  <si>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</si>
  <si>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</si>
  <si>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</si>
  <si>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</si>
  <si>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</si>
  <si>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</si>
  <si>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</si>
  <si>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</si>
  <si>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</si>
  <si>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</si>
  <si>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</si>
  <si>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</si>
  <si>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</si>
  <si>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</si>
  <si>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</si>
  <si>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</si>
  <si>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</si>
  <si>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</si>
  <si>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</si>
  <si>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</si>
  <si>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</si>
  <si>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</si>
  <si>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</si>
  <si>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</si>
  <si>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</si>
  <si>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</si>
  <si>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</si>
  <si>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</si>
  <si>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</si>
  <si>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</si>
  <si>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</si>
  <si>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</si>
  <si>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</si>
  <si>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</si>
  <si>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</si>
  <si>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</si>
  <si>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</si>
  <si>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</si>
  <si>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</si>
  <si>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</si>
  <si>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</si>
  <si>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</si>
  <si>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</si>
  <si>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</si>
  <si>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</si>
  <si>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</si>
  <si>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</si>
  <si>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</si>
  <si>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</si>
  <si>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</si>
  <si>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</si>
  <si>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</si>
  <si>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</si>
  <si>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</si>
  <si>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</si>
  <si>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</si>
  <si>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</si>
  <si>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</si>
  <si>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</si>
  <si>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</si>
  <si>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</si>
  <si>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</si>
  <si>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</si>
  <si>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</si>
  <si>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</si>
  <si>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</si>
  <si>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</si>
  <si>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</si>
  <si>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</si>
  <si>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</si>
  <si>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</si>
  <si>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</si>
  <si>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</si>
  <si>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</si>
  <si>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</si>
  <si>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</si>
  <si>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</si>
  <si>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</si>
  <si>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</si>
  <si>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</si>
  <si>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</si>
  <si>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</si>
  <si>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</si>
  <si>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</si>
  <si>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</si>
  <si>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</si>
  <si>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</si>
  <si>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</si>
  <si>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</si>
  <si>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</si>
  <si>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</si>
  <si>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</si>
  <si>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</si>
  <si>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</si>
  <si>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</si>
  <si>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</si>
  <si>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</si>
  <si>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</si>
  <si>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</si>
  <si>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</si>
  <si>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</si>
  <si>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</si>
  <si>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</si>
  <si>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</si>
  <si>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</si>
  <si>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</si>
  <si>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</si>
  <si>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</si>
  <si>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</si>
  <si>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</si>
  <si>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</si>
  <si>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</si>
  <si>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</si>
  <si>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</si>
  <si>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</si>
  <si>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</si>
  <si>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</si>
  <si>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</si>
  <si>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</si>
  <si>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</si>
  <si>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</si>
  <si>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</si>
  <si>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</si>
  <si>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</si>
  <si>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</si>
  <si>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</si>
  <si>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</si>
  <si>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</si>
  <si>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</si>
  <si>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</si>
  <si>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</si>
  <si>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</si>
  <si>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</si>
  <si>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</si>
  <si>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</si>
  <si>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</si>
  <si>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</si>
  <si>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</si>
  <si>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</si>
  <si>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</si>
  <si>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</si>
  <si>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</si>
  <si>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</si>
  <si>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</si>
  <si>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</si>
  <si>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</si>
  <si>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</si>
  <si>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</si>
  <si>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</si>
  <si>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</si>
  <si>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</si>
  <si>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</si>
  <si>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</si>
  <si>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</si>
  <si>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</si>
  <si>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</si>
  <si>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</si>
  <si>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</si>
  <si>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</si>
  <si>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</si>
  <si>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</si>
  <si>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</si>
  <si>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</si>
  <si>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</si>
  <si>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</si>
  <si>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</si>
  <si>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</si>
  <si>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</si>
  <si>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</si>
  <si>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</si>
  <si>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</si>
  <si>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</si>
  <si>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</si>
  <si>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</si>
  <si>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</si>
  <si>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</si>
  <si>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</si>
  <si>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</si>
  <si>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</si>
  <si>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</si>
  <si>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</si>
  <si>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</si>
  <si>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</si>
  <si>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</si>
  <si>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</si>
  <si>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</si>
  <si>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</si>
  <si>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</si>
  <si>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</si>
  <si>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</si>
  <si>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</si>
  <si>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</si>
  <si>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</si>
  <si>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</si>
  <si>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</si>
  <si>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</si>
  <si>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</si>
  <si>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</si>
  <si>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</si>
  <si>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</si>
  <si>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</si>
  <si>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</si>
  <si>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</si>
  <si>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</si>
  <si>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</si>
  <si>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</si>
  <si>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</si>
  <si>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</si>
  <si>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</si>
  <si>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</si>
  <si>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</si>
  <si>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</si>
  <si>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</si>
  <si>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</si>
  <si>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</si>
  <si>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</si>
  <si>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</si>
  <si>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</si>
  <si>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</si>
  <si>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</si>
  <si>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</si>
  <si>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</si>
  <si>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</si>
  <si>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</si>
  <si>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</si>
  <si>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</si>
  <si>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</si>
  <si>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</si>
  <si>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</si>
  <si>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</si>
  <si>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</si>
  <si>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</si>
  <si>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</si>
  <si>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</si>
  <si>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</si>
  <si>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</si>
  <si>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</si>
  <si>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</si>
  <si>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</si>
  <si>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</si>
  <si>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</si>
  <si>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</si>
  <si>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</si>
  <si>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</si>
  <si>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</si>
  <si>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</si>
  <si>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</si>
  <si>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</si>
  <si>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</si>
  <si>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</si>
  <si>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</si>
  <si>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</si>
  <si>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</si>
  <si>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</si>
  <si>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</si>
  <si>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</si>
  <si>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</si>
  <si>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</si>
  <si>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</si>
  <si>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</si>
  <si>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</si>
  <si>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</si>
  <si>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</si>
  <si>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</si>
  <si>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</si>
  <si>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</si>
  <si>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</si>
  <si>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</si>
  <si>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</si>
  <si>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</si>
  <si>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</si>
  <si>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</si>
  <si>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</si>
  <si>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</si>
  <si>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</si>
  <si>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</si>
  <si>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</si>
  <si>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</si>
  <si>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</si>
  <si>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</si>
  <si>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</si>
  <si>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</si>
  <si>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</si>
  <si>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</si>
  <si>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</si>
  <si>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</si>
  <si>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</si>
  <si>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</si>
  <si>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</si>
  <si>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</si>
  <si>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</si>
  <si>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</si>
  <si>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</si>
  <si>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</si>
  <si>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</si>
  <si>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</si>
  <si>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</si>
  <si>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</si>
  <si>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</si>
  <si>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</si>
  <si>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</si>
  <si>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</si>
  <si>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</si>
  <si>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</si>
  <si>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</si>
  <si>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</si>
  <si>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</si>
  <si>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</si>
  <si>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</si>
  <si>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</si>
  <si>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</si>
  <si>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</si>
  <si>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</si>
  <si>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</si>
  <si>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</si>
  <si>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</si>
  <si>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</si>
  <si>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</si>
  <si>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</si>
  <si>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</si>
  <si>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</si>
  <si>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</si>
  <si>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</si>
  <si>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</si>
  <si>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</si>
  <si>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</si>
  <si>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</si>
  <si>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</si>
  <si>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</si>
  <si>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</si>
  <si>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</si>
  <si>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</si>
  <si>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</si>
  <si>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</si>
  <si>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</si>
  <si>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</si>
  <si>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</si>
  <si>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</si>
  <si>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</si>
  <si>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</si>
  <si>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</si>
  <si>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</si>
  <si>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</si>
  <si>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</si>
  <si>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</si>
  <si>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</si>
  <si>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</si>
  <si>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</si>
  <si>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</si>
  <si>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</si>
  <si>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</si>
  <si>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</si>
  <si>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</si>
  <si>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</si>
  <si>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</si>
  <si>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</si>
  <si>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</si>
  <si>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</si>
  <si>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</si>
  <si>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</si>
  <si>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</si>
  <si>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</si>
  <si>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</si>
  <si>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</si>
  <si>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</si>
  <si>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</si>
  <si>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</si>
  <si>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</si>
  <si>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</si>
  <si>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</si>
  <si>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</si>
  <si>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</si>
  <si>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</si>
  <si>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</si>
  <si>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</si>
  <si>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</si>
  <si>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</si>
  <si>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</si>
  <si>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</si>
  <si>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</si>
  <si>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</si>
  <si>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</si>
  <si>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</si>
  <si>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</si>
  <si>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</si>
  <si>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</si>
  <si>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</si>
  <si>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</si>
  <si>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</si>
  <si>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</si>
  <si>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</si>
  <si>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</si>
  <si>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</si>
  <si>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</si>
  <si>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</si>
  <si>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</si>
  <si>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</si>
  <si>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</si>
  <si>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</si>
  <si>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</si>
  <si>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</si>
  <si>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</si>
  <si>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</si>
  <si>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</si>
  <si>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</si>
  <si>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</si>
  <si>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</si>
  <si>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</si>
  <si>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</si>
  <si>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</si>
  <si>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</si>
  <si>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</si>
  <si>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</si>
  <si>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</si>
  <si>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</si>
  <si>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</si>
  <si>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</si>
  <si>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</si>
  <si>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</si>
  <si>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</si>
  <si>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</si>
  <si>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</si>
  <si>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</si>
  <si>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</si>
  <si>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</si>
  <si>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</si>
  <si>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</si>
  <si>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</si>
  <si>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</si>
  <si>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</si>
  <si>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</si>
  <si>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</si>
  <si>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</si>
  <si>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</si>
  <si>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</si>
  <si>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</si>
  <si>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</si>
  <si>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</si>
  <si>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</si>
  <si>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</si>
  <si>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</si>
  <si>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</si>
  <si>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</si>
  <si>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</si>
  <si>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</si>
  <si>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</si>
  <si>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</si>
  <si>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</si>
  <si>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</si>
  <si>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</si>
  <si>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</si>
  <si>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</si>
  <si>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</si>
  <si>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</si>
  <si>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</si>
  <si>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</si>
  <si>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</si>
  <si>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</si>
  <si>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</si>
  <si>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</si>
  <si>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</si>
  <si>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</si>
  <si>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</si>
  <si>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</si>
  <si>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</si>
  <si>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</si>
  <si>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</si>
  <si>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</si>
  <si>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</si>
  <si>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</si>
  <si>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</si>
  <si>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</si>
  <si>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</si>
  <si>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</si>
  <si>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</si>
  <si>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</si>
  <si>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</si>
  <si>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</si>
  <si>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</si>
  <si>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</si>
  <si>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</si>
  <si>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</si>
  <si>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</si>
  <si>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</si>
  <si>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</si>
  <si>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</si>
  <si>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</si>
  <si>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</si>
  <si>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</si>
  <si>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</si>
  <si>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</si>
  <si>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</si>
  <si>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</si>
  <si>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</si>
  <si>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</si>
  <si>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</si>
  <si>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</si>
  <si>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</si>
  <si>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</si>
  <si>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</si>
  <si>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</si>
  <si>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</si>
  <si>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</si>
  <si>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</si>
  <si>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</si>
  <si>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</si>
  <si>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</si>
  <si>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</si>
  <si>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</si>
  <si>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</si>
  <si>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</si>
  <si>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</si>
  <si>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</si>
  <si>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</si>
  <si>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</si>
  <si>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</si>
  <si>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</si>
  <si>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</si>
  <si>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</si>
  <si>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</si>
  <si>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</si>
  <si>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</si>
  <si>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</si>
  <si>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</si>
  <si>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</si>
  <si>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</si>
  <si>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</si>
  <si>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</si>
  <si>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</si>
  <si>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</si>
  <si>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</si>
  <si>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</si>
  <si>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</si>
  <si>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</si>
  <si>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</si>
  <si>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</si>
  <si>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</si>
  <si>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</si>
  <si>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</si>
  <si>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</si>
  <si>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</si>
  <si>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</si>
  <si>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</si>
  <si>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</si>
  <si>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</si>
  <si>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</si>
  <si>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</si>
  <si>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</si>
  <si>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</si>
  <si>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</si>
  <si>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</si>
  <si>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</si>
  <si>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</si>
  <si>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</si>
  <si>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</si>
  <si>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</si>
  <si>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</si>
  <si>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</si>
  <si>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</si>
  <si>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</si>
  <si>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</si>
  <si>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</si>
  <si>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</si>
  <si>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</si>
  <si>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</si>
  <si>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</si>
  <si>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</si>
  <si>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</si>
  <si>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</si>
  <si>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</si>
  <si>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</si>
  <si>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</si>
  <si>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</si>
  <si>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</si>
  <si>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</si>
  <si>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</si>
  <si>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</si>
  <si>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</si>
  <si>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</si>
  <si>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</si>
  <si>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</si>
  <si>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</si>
  <si>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</si>
  <si>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</si>
  <si>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</si>
  <si>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</si>
  <si>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</si>
  <si>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</si>
  <si>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</si>
  <si>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</si>
  <si>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</si>
  <si>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</si>
  <si>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</si>
  <si>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</si>
  <si>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</si>
  <si>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</si>
  <si>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</si>
  <si>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</si>
  <si>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</si>
  <si>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</si>
  <si>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</si>
  <si>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</si>
  <si>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</si>
  <si>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</si>
  <si>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</si>
  <si>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</si>
  <si>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</si>
  <si>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</si>
  <si>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</si>
  <si>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</si>
  <si>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</si>
  <si>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</si>
  <si>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</si>
  <si>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</si>
  <si>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</si>
  <si>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</si>
  <si>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</si>
  <si>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</si>
  <si>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</si>
  <si>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</si>
  <si>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</si>
  <si>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</si>
  <si>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</si>
  <si>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</si>
  <si>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</si>
  <si>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</si>
  <si>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</si>
  <si>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</si>
  <si>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</si>
  <si>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</si>
  <si>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</si>
  <si>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</si>
  <si>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</si>
  <si>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</si>
  <si>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</si>
  <si>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</si>
  <si>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</si>
  <si>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</si>
  <si>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</si>
  <si>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</si>
  <si>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</si>
  <si>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</si>
  <si>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</si>
  <si>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</si>
  <si>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</si>
  <si>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</si>
  <si>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</si>
  <si>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</si>
  <si>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</si>
  <si>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</si>
  <si>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</si>
  <si>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</si>
  <si>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</si>
  <si>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</si>
  <si>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</si>
  <si>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</si>
  <si>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</si>
  <si>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</si>
  <si>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</si>
  <si>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</si>
  <si>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</si>
  <si>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</si>
  <si>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</si>
  <si>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</si>
  <si>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</si>
  <si>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</si>
  <si>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</si>
  <si>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</si>
  <si>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</si>
  <si>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</si>
  <si>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</si>
  <si>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</si>
  <si>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</si>
  <si>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</si>
  <si>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</si>
  <si>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</si>
  <si>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</si>
  <si>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</si>
  <si>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</si>
  <si>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</si>
  <si>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</si>
  <si>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</si>
  <si>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</si>
  <si>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</si>
  <si>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</si>
  <si>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</si>
  <si>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</si>
  <si>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</si>
  <si>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</si>
  <si>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</si>
  <si>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</si>
  <si>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</si>
  <si>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</si>
  <si>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</si>
  <si>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</si>
  <si>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</si>
  <si>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</si>
  <si>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</si>
  <si>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</si>
  <si>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</si>
  <si>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</si>
  <si>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</si>
  <si>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</si>
  <si>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</si>
  <si>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</si>
  <si>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</si>
  <si>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</si>
  <si>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</si>
  <si>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</si>
  <si>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</si>
  <si>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</si>
  <si>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</si>
  <si>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</si>
  <si>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</si>
  <si>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</si>
  <si>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</si>
  <si>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</si>
  <si>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</si>
  <si>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</si>
  <si>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</si>
  <si>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</si>
  <si>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</si>
  <si>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</si>
  <si>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</si>
  <si>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</si>
  <si>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</si>
  <si>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</si>
  <si>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</si>
  <si>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</si>
  <si>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</si>
  <si>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</si>
  <si>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</si>
  <si>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</si>
  <si>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</si>
  <si>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</si>
  <si>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</si>
  <si>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</si>
  <si>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</si>
  <si>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</si>
  <si>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</si>
  <si>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</si>
  <si>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</si>
  <si>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</si>
  <si>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</si>
  <si>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</si>
  <si>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</si>
  <si>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</si>
  <si>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</si>
  <si>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</si>
  <si>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</si>
  <si>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</si>
  <si>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</si>
  <si>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</si>
  <si>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</si>
  <si>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</si>
  <si>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</si>
  <si>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</si>
  <si>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</si>
  <si>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</si>
  <si>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</si>
  <si>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</si>
  <si>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</si>
  <si>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</si>
  <si>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</si>
  <si>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</si>
  <si>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</si>
  <si>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</si>
  <si>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</si>
  <si>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</si>
  <si>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</si>
  <si>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</si>
  <si>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</si>
  <si>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</si>
  <si>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</si>
  <si>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</si>
  <si>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</si>
  <si>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</si>
  <si>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</si>
  <si>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</si>
  <si>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</si>
  <si>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</si>
  <si>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</si>
  <si>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</si>
  <si>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</si>
  <si>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</si>
  <si>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</si>
  <si>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</si>
  <si>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</si>
  <si>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</si>
  <si>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</si>
  <si>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</si>
  <si>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</si>
  <si>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</si>
  <si>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</si>
  <si>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</si>
  <si>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</si>
  <si>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</si>
  <si>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</si>
  <si>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</si>
  <si>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</si>
  <si>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</si>
  <si>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</si>
  <si>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</si>
  <si>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</si>
  <si>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</si>
  <si>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</si>
  <si>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</si>
  <si>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</si>
  <si>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</si>
  <si>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</si>
  <si>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</si>
  <si>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</si>
  <si>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</si>
  <si>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</si>
  <si>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</si>
  <si>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</si>
  <si>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</si>
  <si>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</si>
  <si>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</si>
  <si>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</si>
  <si>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</si>
  <si>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</si>
  <si>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</si>
  <si>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</si>
  <si>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</si>
  <si>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</si>
  <si>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</si>
  <si>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</si>
  <si>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</si>
  <si>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</si>
  <si>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</si>
  <si>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</si>
  <si>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</si>
  <si>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</si>
  <si>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</si>
  <si>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</si>
  <si>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</si>
  <si>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</si>
  <si>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</si>
  <si>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</si>
  <si>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</si>
  <si>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</si>
  <si>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</si>
  <si>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</si>
  <si>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</si>
  <si>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</si>
  <si>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</si>
  <si>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</si>
  <si>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</si>
  <si>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</si>
  <si>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</si>
  <si>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</si>
  <si>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</si>
  <si>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</si>
  <si>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</si>
  <si>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</si>
  <si>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</si>
  <si>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</si>
  <si>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</si>
  <si>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</si>
  <si>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</si>
  <si>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</si>
  <si>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</si>
  <si>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</si>
  <si>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</si>
  <si>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</si>
  <si>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</si>
  <si>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</si>
  <si>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</si>
  <si>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</si>
  <si>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</si>
  <si>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</si>
  <si>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</si>
  <si>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</si>
  <si>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</si>
  <si>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</si>
  <si>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</si>
  <si>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</si>
  <si>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</si>
  <si>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</si>
  <si>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</si>
  <si>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</si>
  <si>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</si>
  <si>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</si>
  <si>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</si>
  <si>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</si>
  <si>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</si>
  <si>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</si>
  <si>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</si>
  <si>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</si>
  <si>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</si>
  <si>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</si>
  <si>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</si>
  <si>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</si>
  <si>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</si>
  <si>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</si>
  <si>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</si>
  <si>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</si>
  <si>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</si>
  <si>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</si>
  <si>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</si>
  <si>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</si>
  <si>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</si>
  <si>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</si>
  <si>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</si>
  <si>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</si>
  <si>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</si>
  <si>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</si>
  <si>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</si>
  <si>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</si>
  <si>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</si>
  <si>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</si>
  <si>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</si>
  <si>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</si>
  <si>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</si>
  <si>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</si>
  <si>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</si>
  <si>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</si>
  <si>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</si>
  <si>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</si>
  <si>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</si>
  <si>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</si>
  <si>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</si>
  <si>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</si>
  <si>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</si>
  <si>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</si>
  <si>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</si>
  <si>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</si>
  <si>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</si>
  <si>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</si>
  <si>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</si>
  <si>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</si>
  <si>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</si>
  <si>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</si>
  <si>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</si>
  <si>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</si>
  <si>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</si>
  <si>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</si>
  <si>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</si>
  <si>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</si>
  <si>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</si>
  <si>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</si>
  <si>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</si>
  <si>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</si>
  <si>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</si>
  <si>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</si>
  <si>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</si>
  <si>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</si>
  <si>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</si>
  <si>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</si>
  <si>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</si>
  <si>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</si>
  <si>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</si>
  <si>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</si>
  <si>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</si>
  <si>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</si>
  <si>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</si>
  <si>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</si>
  <si>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</si>
  <si>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</si>
  <si>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</si>
  <si>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</si>
  <si>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</si>
  <si>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</si>
  <si>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</si>
  <si>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</si>
  <si>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</si>
  <si>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</si>
  <si>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</si>
  <si>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</si>
  <si>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</si>
  <si>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</si>
  <si>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</si>
  <si>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</si>
  <si>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</si>
  <si>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</si>
  <si>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</si>
  <si>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</si>
  <si>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</si>
  <si>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</si>
  <si>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</si>
  <si>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</si>
  <si>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</si>
  <si>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</si>
  <si>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</si>
  <si>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</si>
  <si>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</si>
  <si>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</si>
  <si>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</si>
  <si>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</si>
  <si>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</si>
  <si>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</si>
  <si>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</si>
  <si>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</si>
  <si>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</si>
  <si>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</si>
  <si>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</si>
  <si>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</si>
  <si>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</si>
  <si>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</si>
  <si>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</si>
  <si>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</si>
  <si>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</si>
  <si>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</si>
  <si>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</si>
  <si>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</si>
  <si>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</si>
  <si>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</si>
  <si>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</si>
  <si>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</si>
  <si>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</si>
  <si>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</si>
  <si>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</si>
  <si>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</si>
  <si>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</si>
  <si>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</si>
  <si>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</si>
  <si>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</si>
  <si>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</si>
  <si>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</si>
  <si>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</si>
  <si>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</si>
  <si>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</si>
  <si>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</si>
  <si>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</si>
  <si>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</si>
  <si>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</si>
  <si>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</si>
  <si>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</si>
  <si>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</si>
  <si>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</si>
  <si>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</si>
  <si>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</si>
  <si>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</si>
  <si>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</si>
  <si>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</si>
  <si>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</si>
  <si>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</si>
  <si>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</si>
  <si>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</si>
  <si>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</si>
  <si>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</si>
  <si>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</si>
  <si>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</si>
  <si>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</si>
  <si>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</si>
  <si>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</si>
  <si>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</si>
  <si>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</si>
  <si>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</si>
  <si>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</si>
  <si>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</si>
  <si>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</si>
  <si>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</si>
  <si>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</si>
  <si>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</si>
  <si>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</si>
  <si>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</si>
  <si>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</si>
  <si>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</si>
  <si>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</si>
  <si>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</si>
  <si>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</si>
  <si>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</si>
  <si>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</si>
  <si>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</si>
  <si>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</si>
  <si>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</si>
  <si>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</si>
  <si>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</si>
  <si>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</si>
  <si>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</si>
  <si>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</si>
  <si>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</si>
  <si>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</si>
  <si>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</si>
  <si>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</si>
  <si>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</si>
  <si>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</si>
  <si>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</si>
  <si>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</si>
  <si>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</si>
  <si>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</si>
  <si>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</si>
  <si>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</si>
  <si>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</si>
  <si>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</si>
  <si>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</si>
  <si>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</si>
  <si>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</si>
  <si>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</si>
  <si>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</si>
  <si>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</si>
  <si>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</si>
  <si>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</si>
  <si>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</si>
  <si>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</si>
  <si>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</si>
  <si>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</si>
  <si>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</si>
  <si>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</si>
  <si>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</si>
  <si>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</si>
  <si>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</si>
  <si>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</si>
  <si>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</si>
  <si>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</si>
  <si>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</si>
  <si>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</si>
  <si>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</si>
  <si>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</si>
  <si>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</si>
  <si>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</si>
  <si>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</si>
  <si>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</si>
  <si>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</si>
  <si>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</si>
  <si>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</si>
  <si>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</si>
  <si>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</si>
  <si>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</si>
  <si>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</si>
  <si>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</si>
  <si>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</si>
  <si>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</si>
  <si>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</si>
  <si>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</si>
  <si>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</si>
  <si>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</si>
  <si>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</si>
  <si>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</si>
  <si>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</si>
  <si>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</si>
  <si>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</si>
  <si>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</si>
  <si>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</si>
  <si>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</si>
  <si>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</si>
  <si>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</si>
  <si>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</si>
  <si>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</si>
  <si>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</si>
  <si>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</si>
  <si>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</si>
  <si>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</si>
  <si>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</si>
  <si>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</si>
  <si>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</si>
  <si>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</si>
  <si>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</si>
  <si>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</si>
  <si>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</si>
  <si>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</si>
  <si>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</si>
  <si>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</si>
  <si>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</si>
  <si>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</si>
  <si>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</si>
  <si>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</si>
  <si>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</si>
  <si>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</si>
  <si>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</si>
  <si>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</si>
  <si>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</si>
  <si>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</si>
  <si>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</si>
  <si>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</si>
  <si>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</si>
  <si>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</si>
  <si>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</si>
  <si>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</si>
  <si>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</si>
  <si>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</si>
  <si>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</si>
  <si>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</si>
  <si>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</si>
  <si>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</si>
  <si>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</si>
  <si>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</si>
  <si>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</si>
  <si>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</si>
  <si>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</si>
  <si>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</si>
  <si>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</si>
  <si>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</si>
  <si>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</si>
  <si>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</si>
  <si>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</si>
  <si>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</si>
  <si>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</si>
  <si>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</si>
  <si>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</si>
  <si>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</si>
  <si>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</si>
  <si>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</si>
  <si>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</si>
  <si>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</si>
  <si>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</si>
  <si>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</si>
  <si>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</si>
  <si>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</si>
  <si>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</si>
  <si>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</si>
  <si>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</si>
  <si>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</si>
  <si>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</si>
  <si>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</si>
  <si>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</si>
  <si>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</si>
  <si>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</si>
  <si>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</si>
  <si>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</si>
  <si>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</si>
  <si>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</si>
  <si>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</si>
  <si>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</si>
  <si>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</si>
  <si>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</si>
  <si>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</si>
  <si>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</si>
  <si>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</si>
  <si>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</si>
  <si>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</si>
  <si>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</si>
  <si>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</si>
  <si>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</si>
  <si>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</si>
  <si>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</si>
  <si>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</si>
  <si>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</si>
  <si>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</si>
  <si>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</si>
  <si>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</si>
  <si>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</si>
  <si>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</si>
  <si>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</si>
  <si>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</si>
  <si>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</si>
  <si>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</si>
  <si>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</si>
  <si>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</si>
  <si>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</si>
  <si>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</si>
  <si>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</si>
  <si>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</si>
  <si>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</si>
  <si>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</si>
  <si>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</si>
  <si>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</si>
  <si>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</si>
  <si>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</si>
  <si>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</si>
  <si>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</si>
  <si>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</si>
  <si>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</si>
  <si>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</si>
  <si>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</si>
  <si>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</si>
  <si>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</si>
  <si>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</si>
  <si>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</si>
  <si>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</si>
  <si>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</si>
  <si>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</si>
  <si>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</si>
  <si>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</si>
  <si>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</si>
  <si>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</si>
  <si>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</si>
  <si>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</si>
  <si>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</si>
  <si>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</si>
  <si>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</si>
  <si>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</si>
  <si>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</si>
  <si>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</si>
  <si>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</si>
  <si>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</si>
  <si>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</si>
  <si>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</si>
  <si>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</si>
  <si>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</si>
  <si>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</si>
  <si>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</si>
  <si>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</si>
  <si>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</si>
  <si>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</si>
  <si>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</si>
  <si>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</si>
  <si>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</si>
  <si>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</si>
  <si>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</si>
  <si>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</si>
  <si>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</si>
  <si>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</si>
  <si>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</si>
  <si>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</si>
  <si>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</si>
  <si>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</si>
  <si>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</si>
  <si>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</si>
  <si>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</si>
  <si>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</si>
  <si>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</si>
  <si>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</si>
  <si>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</si>
  <si>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</si>
  <si>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</si>
  <si>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</si>
  <si>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</si>
  <si>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</si>
  <si>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</si>
  <si>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</si>
  <si>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</si>
  <si>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</si>
  <si>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</si>
  <si>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</si>
  <si>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</si>
  <si>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</si>
  <si>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</si>
  <si>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</si>
  <si>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</si>
  <si>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</si>
  <si>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</si>
  <si>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</si>
  <si>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</si>
  <si>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</si>
  <si>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</si>
  <si>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</si>
  <si>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</si>
  <si>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</si>
  <si>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</si>
  <si>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</si>
  <si>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</si>
  <si>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</si>
  <si>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</si>
  <si>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</si>
  <si>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</si>
  <si>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</si>
  <si>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</si>
  <si>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</si>
  <si>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</si>
  <si>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</si>
  <si>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</si>
  <si>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</si>
  <si>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</si>
  <si>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</si>
  <si>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</si>
  <si>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</si>
  <si>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</si>
  <si>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</si>
  <si>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</si>
  <si>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</si>
  <si>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</si>
  <si>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</si>
  <si>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</si>
  <si>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</si>
  <si>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</si>
  <si>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</si>
  <si>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</si>
  <si>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</si>
  <si>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</si>
  <si>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</si>
  <si>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</si>
  <si>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</si>
  <si>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</si>
  <si>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</si>
  <si>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</si>
  <si>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</si>
  <si>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</si>
  <si>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</si>
  <si>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</si>
  <si>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</si>
  <si>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</si>
  <si>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</si>
  <si>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</si>
  <si>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</si>
  <si>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</si>
  <si>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</si>
  <si>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</si>
  <si>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</si>
  <si>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</si>
  <si>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</si>
  <si>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</si>
  <si>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</si>
  <si>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</si>
  <si>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</si>
  <si>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</si>
  <si>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</si>
  <si>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</si>
  <si>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</si>
  <si>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</si>
  <si>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</si>
  <si>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</si>
  <si>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</si>
  <si>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</si>
  <si>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</si>
  <si>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</si>
  <si>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</si>
  <si>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</si>
  <si>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</si>
  <si>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</si>
  <si>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</si>
  <si>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</si>
  <si>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</si>
  <si>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</si>
  <si>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</si>
  <si>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</si>
  <si>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</si>
  <si>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</si>
  <si>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</si>
  <si>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</si>
  <si>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</si>
  <si>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</si>
  <si>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</si>
  <si>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</si>
  <si>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</si>
  <si>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</si>
  <si>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</si>
  <si>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</si>
  <si>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</si>
  <si>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</si>
  <si>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</si>
  <si>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</si>
  <si>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</si>
  <si>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</si>
  <si>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</si>
  <si>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</si>
  <si>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</si>
  <si>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</si>
  <si>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</si>
  <si>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</si>
  <si>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</si>
  <si>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</si>
  <si>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</si>
  <si>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</si>
  <si>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</si>
  <si>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</si>
  <si>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</si>
  <si>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</si>
  <si>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</si>
  <si>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</si>
  <si>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</si>
  <si>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</si>
  <si>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</si>
  <si>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</si>
  <si>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</si>
  <si>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</si>
  <si>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</si>
  <si>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</si>
  <si>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</si>
  <si>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</si>
  <si>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</si>
  <si>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</si>
  <si>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</si>
  <si>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</si>
  <si>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</si>
  <si>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</si>
  <si>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</si>
  <si>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</si>
  <si>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</si>
  <si>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</si>
  <si>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</si>
  <si>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</si>
  <si>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</si>
  <si>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</si>
  <si>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</si>
  <si>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</si>
  <si>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</si>
  <si>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</si>
  <si>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</si>
  <si>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</si>
  <si>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</si>
  <si>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</si>
  <si>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</si>
  <si>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</si>
  <si>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</si>
  <si>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</si>
  <si>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</si>
  <si>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</si>
  <si>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</si>
  <si>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</si>
  <si>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</si>
  <si>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</si>
  <si>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</si>
  <si>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</si>
  <si>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</si>
  <si>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</si>
  <si>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</si>
  <si>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</si>
  <si>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</si>
  <si>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</si>
  <si>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</si>
  <si>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</si>
  <si>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</si>
  <si>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</si>
  <si>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</si>
  <si>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</si>
  <si>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</si>
  <si>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</si>
  <si>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</si>
  <si>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</si>
  <si>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</si>
  <si>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</si>
  <si>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</si>
  <si>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</si>
  <si>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</si>
  <si>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</si>
  <si>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</si>
  <si>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</si>
  <si>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</si>
  <si>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</si>
  <si>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</si>
  <si>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</si>
  <si>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</si>
  <si>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</si>
  <si>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</si>
  <si>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</si>
  <si>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</si>
  <si>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</si>
  <si>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</si>
  <si>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</si>
  <si>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</si>
  <si>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</si>
  <si>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</si>
  <si>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</si>
  <si>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</si>
  <si>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</si>
  <si>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</si>
  <si>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</si>
  <si>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</si>
  <si>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</si>
  <si>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</si>
  <si>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</si>
  <si>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</si>
  <si>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</si>
  <si>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</si>
  <si>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</si>
  <si>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</si>
  <si>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</si>
  <si>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</si>
  <si>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</si>
  <si>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</si>
  <si>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</si>
  <si>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</si>
  <si>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</si>
  <si>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</si>
  <si>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</si>
  <si>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</si>
  <si>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</si>
  <si>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</si>
  <si>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</si>
  <si>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</si>
  <si>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</si>
  <si>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</si>
  <si>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</si>
  <si>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</si>
  <si>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</si>
  <si>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</si>
  <si>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</si>
  <si>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</si>
  <si>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</si>
  <si>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</si>
  <si>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</si>
  <si>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</si>
  <si>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</si>
  <si>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</si>
  <si>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</si>
  <si>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</si>
  <si>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</si>
  <si>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</si>
  <si>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</si>
  <si>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</si>
  <si>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</si>
  <si>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</si>
  <si>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</si>
  <si>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</si>
  <si>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</si>
  <si>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</si>
  <si>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</si>
  <si>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</si>
  <si>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</si>
  <si>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</si>
  <si>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</si>
  <si>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</si>
  <si>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</si>
  <si>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</si>
  <si>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</si>
  <si>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</si>
  <si>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</si>
  <si>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</si>
  <si>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</si>
  <si>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</si>
  <si>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</si>
  <si>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</si>
  <si>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</si>
  <si>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</si>
  <si>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</si>
  <si>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</si>
  <si>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</si>
  <si>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</si>
  <si>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</si>
  <si>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</si>
  <si>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</si>
  <si>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</si>
  <si>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</si>
  <si>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</si>
  <si>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</si>
  <si>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</si>
  <si>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</si>
  <si>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</si>
  <si>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</si>
  <si>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</si>
  <si>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</si>
  <si>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</si>
  <si>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</si>
  <si>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</si>
  <si>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</si>
  <si>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</si>
  <si>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</si>
  <si>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</si>
  <si>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</si>
  <si>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</si>
  <si>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</si>
  <si>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</si>
  <si>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</si>
  <si>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</si>
  <si>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</si>
  <si>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</si>
  <si>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</si>
  <si>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</si>
  <si>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</si>
  <si>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</si>
  <si>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</si>
  <si>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</si>
  <si>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</si>
  <si>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</si>
  <si>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</si>
  <si>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</si>
  <si>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</si>
  <si>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</si>
  <si>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</si>
  <si>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</si>
  <si>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</si>
  <si>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</si>
  <si>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</si>
  <si>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</si>
  <si>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</si>
  <si>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</si>
  <si>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</si>
  <si>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</si>
  <si>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</si>
  <si>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</si>
  <si>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</si>
  <si>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</si>
  <si>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</si>
  <si>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</si>
  <si>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</si>
  <si>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</si>
  <si>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</si>
  <si>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</si>
  <si>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</si>
  <si>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</si>
  <si>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</si>
  <si>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</si>
  <si>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</si>
  <si>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</si>
  <si>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</si>
  <si>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</si>
  <si>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</si>
  <si>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</si>
  <si>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</si>
  <si>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</si>
  <si>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</si>
  <si>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</si>
  <si>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</si>
  <si>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</si>
  <si>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</si>
  <si>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</si>
  <si>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</si>
  <si>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</si>
  <si>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Years</t>
  </si>
  <si>
    <t>Arabica</t>
  </si>
  <si>
    <t>Excelsa</t>
  </si>
  <si>
    <t>Liberica</t>
  </si>
  <si>
    <t>Robusta</t>
  </si>
  <si>
    <t>Sum of Sales</t>
  </si>
  <si>
    <t>CustomerID</t>
  </si>
  <si>
    <t>Sum of Quantity</t>
  </si>
  <si>
    <t xml:space="preserve">Times Buying </t>
  </si>
  <si>
    <t>Loyalty Program</t>
  </si>
  <si>
    <t>Repeat business customers ratio %</t>
  </si>
  <si>
    <t>Under loyalty program</t>
  </si>
  <si>
    <t>Without loyalty program</t>
  </si>
  <si>
    <t>Customers under loyalty program</t>
  </si>
  <si>
    <t xml:space="preserve">Total Customers </t>
  </si>
  <si>
    <t>Customers outside of loyalty program</t>
  </si>
  <si>
    <t>Total Orders</t>
  </si>
  <si>
    <t>Ratio under loyalty program</t>
  </si>
  <si>
    <t>Ratio outside  loyalty program</t>
  </si>
  <si>
    <t>Total Sales</t>
  </si>
  <si>
    <t>Sales under loyalty program</t>
  </si>
  <si>
    <t>Sales outside loyalty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</si>
</sst>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0.0"/>
    <numFmt numFmtId="165" formatCode="mmm\-d\-yyyy"/>
    <numFmt numFmtId="166" formatCode="0.0\ &quot;kg&quot;"/>
    <numFmt numFmtId="167" formatCode="_([$$-409]* #,##0.00_);_([$$-409]* \(#,##0.00\);_([$$-409]* &quot;-&quot;??_);_(@_)"/>
    <numFmt numFmtId="168" formatCode="[$$-409]#,##0"/>
    <numFmt numFmtId="169" formatCode="0.0%"/>
    <numFmt numFmtId="170" formatCode="[$$-409]#,##0.00"/>
  </numFmts>
  <fonts count="4" x14ac:knownFonts="1">
    <font>
      <sz val="11"/>
      <color theme="1"/>
      <name val="Calibri"/>
      <family val="2"/>
      <scheme val="minor"/>
    </font>
    <font>
      <sz val="11"/>
      <color indexed="8"/>
      <name val="Calibri"/>
      <family val="2"/>
    </font>
    <font>
      <sz val="8"/>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17">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NumberFormat="1"/>
    <xf numFmtId="168" fontId="0" fillId="0" borderId="0" xfId="0" applyNumberFormat="1"/>
    <xf numFmtId="0" fontId="0" fillId="0" borderId="0" xfId="0" applyAlignment="1">
      <alignment horizontal="left"/>
    </xf>
    <xf numFmtId="10" fontId="0" fillId="0" borderId="0" xfId="0" applyNumberFormat="1"/>
    <xf numFmtId="169" fontId="0" fillId="0" borderId="0" xfId="1" applyNumberFormat="1" applyFont="1"/>
    <xf numFmtId="10" fontId="0" fillId="0" borderId="0" xfId="1" applyNumberFormat="1" applyFont="1"/>
    <xf numFmtId="170" fontId="0" fillId="0" borderId="0" xfId="0" applyNumberFormat="1"/>
    <xf numFmtId="0" fontId="0" fillId="0" borderId="0" xfId="0" applyAlignment="1">
      <alignment horizontal="center"/>
    </xf>
    <xf numFmtId="0" fontId="0" fillId="2" borderId="0" xfId="0" applyFill="1"/>
  </cellXfs>
  <cellStyles count="2">
    <cellStyle name="Normal" xfId="0" builtinId="0"/>
    <cellStyle name="Percent" xfId="1" builtinId="5"/>
  </cellStyles>
  <dxfs count="14">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4" tint="-0.499984740745262"/>
        <name val="Calibri"/>
        <family val="2"/>
        <scheme val="minor"/>
      </font>
    </dxf>
    <dxf>
      <font>
        <b/>
        <i val="0"/>
        <color auto="1"/>
      </font>
      <fill>
        <patternFill patternType="solid">
          <fgColor theme="0"/>
          <bgColor theme="4"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Light16">
    <tableStyle name="Blue Custom Style" pivot="0" table="0" count="8" xr9:uid="{0C8292D7-5755-4843-8E1C-642B58DACF1C}">
      <tableStyleElement type="wholeTable" dxfId="13"/>
      <tableStyleElement type="headerRow" dxfId="12"/>
    </tableStyle>
  </tableStyles>
  <colors>
    <mruColors>
      <color rgb="FF3399FF"/>
      <color rgb="FF8AF3F6"/>
      <color rgb="FF65C3ED"/>
      <color rgb="FFAEE7E8"/>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8458815271462"/>
              <bgColor theme="0" tint="-4.9989318521683403E-2"/>
            </patternFill>
          </fill>
        </dxf>
        <dxf>
          <fill>
            <patternFill patternType="solid">
              <fgColor theme="0"/>
              <bgColor theme="4" tint="-0.24994659260841701"/>
            </patternFill>
          </fill>
        </dxf>
        <dxf>
          <font>
            <sz val="9"/>
            <color theme="4" tint="-0.499984740745262"/>
            <name val="Calibri"/>
            <family val="2"/>
            <scheme val="minor"/>
          </font>
        </dxf>
        <dxf>
          <font>
            <sz val="9"/>
            <color theme="4" tint="-0.499984740745262"/>
            <name val="Calibri"/>
            <family val="2"/>
            <scheme val="minor"/>
          </font>
        </dxf>
        <dxf>
          <font>
            <b val="0"/>
            <i val="0"/>
            <sz val="9"/>
            <color theme="4" tint="-0.499984740745262"/>
            <name val="Calibri"/>
            <family val="2"/>
            <scheme val="minor"/>
          </font>
        </dxf>
        <dxf>
          <font>
            <b val="0"/>
            <i val="0"/>
            <sz val="10"/>
            <color theme="4" tint="-0.499984740745262"/>
            <name val="Calibri"/>
            <family val="2"/>
            <scheme val="minor"/>
          </font>
        </dxf>
      </x15:dxfs>
    </ext>
    <ext xmlns:x15="http://schemas.microsoft.com/office/spreadsheetml/2010/11/main" uri="{9260A510-F301-46a8-8635-F512D64BE5F5}">
      <x15:timelineStyles defaultTimelineStyle="TimeSlicerStyleLight1">
        <x15:timelineStyle name="Blue Custom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[coffeeSalesBusinessProject.xlsx]EDA!PivotTable1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US"/>
              <a:t>Units</a:t>
            </a:r>
            <a:r>
              <a:rPr lang="es-US" baseline="0"/>
              <a:t> sold over time</a:t>
            </a:r>
            <a:endParaRPr lang="es-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EDA!$B$13:$B$14</c:f>
              <c:strCache>
                <c:ptCount val="1"/>
                <c:pt idx="0">
                  <c:v>Arabica</c:v>
                </c:pt>
              </c:strCache>
            </c:strRef>
          </c:tx>
          <c:spPr>
            <a:ln w="28575" cap="rnd">
              <a:solidFill>
                <a:schemeClr val="accent1"/>
              </a:solidFill>
              <a:round/>
            </a:ln>
            <a:effectLst/>
          </c:spPr>
          <c:marker>
            <c:symbol val="none"/>
          </c:marker>
          <c:cat>
            <c:strRef>
              <c:f>EDA!$A$15:$A$18</c:f>
              <c:strCache>
                <c:ptCount val="4"/>
                <c:pt idx="0">
                  <c:v>2019</c:v>
                </c:pt>
                <c:pt idx="1">
                  <c:v>2020</c:v>
                </c:pt>
                <c:pt idx="2">
                  <c:v>2021</c:v>
                </c:pt>
                <c:pt idx="3">
                  <c:v>2022</c:v>
                </c:pt>
              </c:strCache>
            </c:strRef>
          </c:cat>
          <c:val>
            <c:numRef>
              <c:f>EDA!$B$15:$B$18</c:f>
              <c:numCache>
                <c:formatCode>General</c:formatCode>
                <c:ptCount val="4"/>
                <c:pt idx="0">
                  <c:v>215</c:v>
                </c:pt>
                <c:pt idx="1">
                  <c:v>255</c:v>
                </c:pt>
                <c:pt idx="2">
                  <c:v>336</c:v>
                </c:pt>
                <c:pt idx="3">
                  <c:v>141</c:v>
                </c:pt>
              </c:numCache>
            </c:numRef>
          </c:val>
          <c:smooth val="0"/>
          <c:extLst>
            <c:ext xmlns:c16="http://schemas.microsoft.com/office/drawing/2014/chart" uri="{C3380CC4-5D6E-409C-BE32-E72D297353CC}">
              <c16:uniqueId val="{00000000-1913-4E42-8A1E-1987C014AB58}"/>
            </c:ext>
          </c:extLst>
        </c:ser>
        <c:ser>
          <c:idx val="1"/>
          <c:order val="1"/>
          <c:tx>
            <c:strRef>
              <c:f>EDA!$C$13:$C$14</c:f>
              <c:strCache>
                <c:ptCount val="1"/>
                <c:pt idx="0">
                  <c:v>Excelsa</c:v>
                </c:pt>
              </c:strCache>
            </c:strRef>
          </c:tx>
          <c:spPr>
            <a:ln w="28575" cap="rnd">
              <a:solidFill>
                <a:schemeClr val="accent2"/>
              </a:solidFill>
              <a:round/>
            </a:ln>
            <a:effectLst/>
          </c:spPr>
          <c:marker>
            <c:symbol val="none"/>
          </c:marker>
          <c:cat>
            <c:strRef>
              <c:f>EDA!$A$15:$A$18</c:f>
              <c:strCache>
                <c:ptCount val="4"/>
                <c:pt idx="0">
                  <c:v>2019</c:v>
                </c:pt>
                <c:pt idx="1">
                  <c:v>2020</c:v>
                </c:pt>
                <c:pt idx="2">
                  <c:v>2021</c:v>
                </c:pt>
                <c:pt idx="3">
                  <c:v>2022</c:v>
                </c:pt>
              </c:strCache>
            </c:strRef>
          </c:cat>
          <c:val>
            <c:numRef>
              <c:f>EDA!$C$15:$C$18</c:f>
              <c:numCache>
                <c:formatCode>General</c:formatCode>
                <c:ptCount val="4"/>
                <c:pt idx="0">
                  <c:v>203</c:v>
                </c:pt>
                <c:pt idx="1">
                  <c:v>261</c:v>
                </c:pt>
                <c:pt idx="2">
                  <c:v>286</c:v>
                </c:pt>
                <c:pt idx="3">
                  <c:v>122</c:v>
                </c:pt>
              </c:numCache>
            </c:numRef>
          </c:val>
          <c:smooth val="0"/>
          <c:extLst>
            <c:ext xmlns:c16="http://schemas.microsoft.com/office/drawing/2014/chart" uri="{C3380CC4-5D6E-409C-BE32-E72D297353CC}">
              <c16:uniqueId val="{00000001-1913-4E42-8A1E-1987C014AB58}"/>
            </c:ext>
          </c:extLst>
        </c:ser>
        <c:ser>
          <c:idx val="2"/>
          <c:order val="2"/>
          <c:tx>
            <c:strRef>
              <c:f>EDA!$D$13:$D$14</c:f>
              <c:strCache>
                <c:ptCount val="1"/>
                <c:pt idx="0">
                  <c:v>Liberica</c:v>
                </c:pt>
              </c:strCache>
            </c:strRef>
          </c:tx>
          <c:spPr>
            <a:ln w="28575" cap="rnd">
              <a:solidFill>
                <a:schemeClr val="accent3"/>
              </a:solidFill>
              <a:round/>
            </a:ln>
            <a:effectLst/>
          </c:spPr>
          <c:marker>
            <c:symbol val="none"/>
          </c:marker>
          <c:cat>
            <c:strRef>
              <c:f>EDA!$A$15:$A$18</c:f>
              <c:strCache>
                <c:ptCount val="4"/>
                <c:pt idx="0">
                  <c:v>2019</c:v>
                </c:pt>
                <c:pt idx="1">
                  <c:v>2020</c:v>
                </c:pt>
                <c:pt idx="2">
                  <c:v>2021</c:v>
                </c:pt>
                <c:pt idx="3">
                  <c:v>2022</c:v>
                </c:pt>
              </c:strCache>
            </c:strRef>
          </c:cat>
          <c:val>
            <c:numRef>
              <c:f>EDA!$D$15:$D$18</c:f>
              <c:numCache>
                <c:formatCode>General</c:formatCode>
                <c:ptCount val="4"/>
                <c:pt idx="0">
                  <c:v>230</c:v>
                </c:pt>
                <c:pt idx="1">
                  <c:v>211</c:v>
                </c:pt>
                <c:pt idx="2">
                  <c:v>286</c:v>
                </c:pt>
                <c:pt idx="3">
                  <c:v>127</c:v>
                </c:pt>
              </c:numCache>
            </c:numRef>
          </c:val>
          <c:smooth val="0"/>
          <c:extLst>
            <c:ext xmlns:c16="http://schemas.microsoft.com/office/drawing/2014/chart" uri="{C3380CC4-5D6E-409C-BE32-E72D297353CC}">
              <c16:uniqueId val="{00000002-1913-4E42-8A1E-1987C014AB58}"/>
            </c:ext>
          </c:extLst>
        </c:ser>
        <c:ser>
          <c:idx val="3"/>
          <c:order val="3"/>
          <c:tx>
            <c:strRef>
              <c:f>EDA!$E$13:$E$14</c:f>
              <c:strCache>
                <c:ptCount val="1"/>
                <c:pt idx="0">
                  <c:v>Robusta</c:v>
                </c:pt>
              </c:strCache>
            </c:strRef>
          </c:tx>
          <c:spPr>
            <a:ln w="28575" cap="rnd">
              <a:solidFill>
                <a:schemeClr val="accent4"/>
              </a:solidFill>
              <a:round/>
            </a:ln>
            <a:effectLst/>
          </c:spPr>
          <c:marker>
            <c:symbol val="none"/>
          </c:marker>
          <c:cat>
            <c:strRef>
              <c:f>EDA!$A$15:$A$18</c:f>
              <c:strCache>
                <c:ptCount val="4"/>
                <c:pt idx="0">
                  <c:v>2019</c:v>
                </c:pt>
                <c:pt idx="1">
                  <c:v>2020</c:v>
                </c:pt>
                <c:pt idx="2">
                  <c:v>2021</c:v>
                </c:pt>
                <c:pt idx="3">
                  <c:v>2022</c:v>
                </c:pt>
              </c:strCache>
            </c:strRef>
          </c:cat>
          <c:val>
            <c:numRef>
              <c:f>EDA!$E$15:$E$18</c:f>
              <c:numCache>
                <c:formatCode>General</c:formatCode>
                <c:ptCount val="4"/>
                <c:pt idx="0">
                  <c:v>266</c:v>
                </c:pt>
                <c:pt idx="1">
                  <c:v>224</c:v>
                </c:pt>
                <c:pt idx="2">
                  <c:v>235</c:v>
                </c:pt>
                <c:pt idx="3">
                  <c:v>153</c:v>
                </c:pt>
              </c:numCache>
            </c:numRef>
          </c:val>
          <c:smooth val="0"/>
          <c:extLst>
            <c:ext xmlns:c16="http://schemas.microsoft.com/office/drawing/2014/chart" uri="{C3380CC4-5D6E-409C-BE32-E72D297353CC}">
              <c16:uniqueId val="{00000003-1913-4E42-8A1E-1987C014AB58}"/>
            </c:ext>
          </c:extLst>
        </c:ser>
        <c:dLbls>
          <c:showLegendKey val="0"/>
          <c:showVal val="0"/>
          <c:showCatName val="0"/>
          <c:showSerName val="0"/>
          <c:showPercent val="0"/>
          <c:showBubbleSize val="0"/>
        </c:dLbls>
        <c:smooth val="0"/>
        <c:axId val="710051568"/>
        <c:axId val="710060720"/>
      </c:lineChart>
      <c:catAx>
        <c:axId val="710051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710060720"/>
        <c:crosses val="autoZero"/>
        <c:auto val="1"/>
        <c:lblAlgn val="ctr"/>
        <c:lblOffset val="100"/>
        <c:noMultiLvlLbl val="0"/>
      </c:catAx>
      <c:valAx>
        <c:axId val="71006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710051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[coffeeSalesBusinessProject.xlsx]EDA!PivotTable8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EDA!$B$28</c:f>
              <c:strCache>
                <c:ptCount val="1"/>
                <c:pt idx="0">
                  <c:v>Total</c:v>
                </c:pt>
              </c:strCache>
            </c:strRef>
          </c:tx>
          <c:spPr>
            <a:solidFill>
              <a:schemeClr val="accent1"/>
            </a:solidFill>
            <a:ln>
              <a:noFill/>
            </a:ln>
            <a:effectLst/>
          </c:spPr>
          <c:invertIfNegative val="0"/>
          <c:cat>
            <c:strRef>
              <c:f>EDA!$A$29:$A$32</c:f>
              <c:strCache>
                <c:ptCount val="4"/>
                <c:pt idx="0">
                  <c:v>Excelsa</c:v>
                </c:pt>
                <c:pt idx="1">
                  <c:v>Liberica</c:v>
                </c:pt>
                <c:pt idx="2">
                  <c:v>Arabica</c:v>
                </c:pt>
                <c:pt idx="3">
                  <c:v>Robusta</c:v>
                </c:pt>
              </c:strCache>
            </c:strRef>
          </c:cat>
          <c:val>
            <c:numRef>
              <c:f>EDA!$B$29:$B$32</c:f>
              <c:numCache>
                <c:formatCode>_([$$-409]* #,##0.00_);_([$$-409]* \(#,##0.00\);_([$$-409]* "-"??_);_(@_)</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3C67-4FDA-8880-AB002759A73E}"/>
            </c:ext>
          </c:extLst>
        </c:ser>
        <c:dLbls>
          <c:showLegendKey val="0"/>
          <c:showVal val="0"/>
          <c:showCatName val="0"/>
          <c:showSerName val="0"/>
          <c:showPercent val="0"/>
          <c:showBubbleSize val="0"/>
        </c:dLbls>
        <c:gapWidth val="219"/>
        <c:axId val="412927472"/>
        <c:axId val="412931216"/>
      </c:barChart>
      <c:catAx>
        <c:axId val="41292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412931216"/>
        <c:crosses val="autoZero"/>
        <c:auto val="1"/>
        <c:lblAlgn val="ctr"/>
        <c:lblOffset val="100"/>
        <c:noMultiLvlLbl val="0"/>
      </c:catAx>
      <c:valAx>
        <c:axId val="412931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US"/>
            </a:p>
          </c:txPr>
        </c:title>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412927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[coffeeSalesBusinessProject.xlsx]CountrBarChart!TotalSales</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US"/>
        </a:p>
      </c:txPr>
    </c:title>
    <c:autoTitleDeleted val="0"/>
    <c:pivotFmts>
      <c:pivotFmt>
        <c:idx val="0"/>
        <c:spPr>
          <a:solidFill>
            <a:schemeClr val="tx2">
              <a:lumMod val="60000"/>
              <a:lumOff val="40000"/>
            </a:schemeClr>
          </a:solidFill>
          <a:ln w="22225" cap="rnd">
            <a:solidFill>
              <a:schemeClr val="bg1"/>
            </a:solidFill>
          </a:ln>
          <a:effectLst/>
        </c:spPr>
        <c:marker>
          <c:symbol val="none"/>
        </c:marker>
        <c:dLbl>
          <c:idx val="0"/>
          <c:numFmt formatCode="[$$-409]#,##0.00" sourceLinked="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w="22225" cap="rnd">
            <a:solidFill>
              <a:schemeClr val="bg1"/>
            </a:solidFill>
          </a:ln>
          <a:effectLst/>
        </c:spPr>
      </c:pivotFmt>
      <c:pivotFmt>
        <c:idx val="2"/>
        <c:spPr>
          <a:solidFill>
            <a:srgbClr val="65C3ED"/>
          </a:solidFill>
          <a:ln w="22225" cap="rnd">
            <a:solidFill>
              <a:schemeClr val="bg1"/>
            </a:solidFill>
          </a:ln>
          <a:effectLst/>
        </c:spPr>
      </c:pivotFmt>
      <c:pivotFmt>
        <c:idx val="3"/>
        <c:spPr>
          <a:solidFill>
            <a:srgbClr val="8AF3F6"/>
          </a:solidFill>
          <a:ln w="22225" cap="rnd">
            <a:solidFill>
              <a:schemeClr val="bg1"/>
            </a:solidFill>
          </a:ln>
          <a:effectLst/>
        </c:spPr>
      </c:pivotFmt>
      <c:pivotFmt>
        <c:idx val="4"/>
        <c:spPr>
          <a:solidFill>
            <a:schemeClr val="tx2">
              <a:lumMod val="60000"/>
              <a:lumOff val="40000"/>
            </a:schemeClr>
          </a:solidFill>
          <a:ln w="22225" cap="rnd">
            <a:solidFill>
              <a:schemeClr val="bg1"/>
            </a:solidFill>
          </a:ln>
          <a:effectLst/>
        </c:spPr>
        <c:marker>
          <c:symbol val="none"/>
        </c:marker>
        <c:dLbl>
          <c:idx val="0"/>
          <c:numFmt formatCode="[$$-409]#,##0.00" sourceLinked="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AF3F6"/>
          </a:solidFill>
          <a:ln w="22225" cap="rnd">
            <a:solidFill>
              <a:schemeClr val="bg1"/>
            </a:solidFill>
          </a:ln>
          <a:effectLst/>
        </c:spPr>
      </c:pivotFmt>
      <c:pivotFmt>
        <c:idx val="6"/>
        <c:spPr>
          <a:solidFill>
            <a:srgbClr val="65C3ED"/>
          </a:solidFill>
          <a:ln w="22225" cap="rnd">
            <a:solidFill>
              <a:schemeClr val="bg1"/>
            </a:solidFill>
          </a:ln>
          <a:effectLst/>
        </c:spPr>
      </c:pivotFmt>
      <c:pivotFmt>
        <c:idx val="7"/>
        <c:spPr>
          <a:solidFill>
            <a:srgbClr val="0070C0"/>
          </a:solidFill>
          <a:ln w="22225" cap="rnd">
            <a:solidFill>
              <a:schemeClr val="bg1"/>
            </a:solidFill>
          </a:ln>
          <a:effectLst/>
        </c:spPr>
      </c:pivotFmt>
      <c:pivotFmt>
        <c:idx val="8"/>
        <c:spPr>
          <a:solidFill>
            <a:schemeClr val="tx2">
              <a:lumMod val="60000"/>
              <a:lumOff val="40000"/>
            </a:schemeClr>
          </a:solidFill>
          <a:ln w="22225" cap="rnd">
            <a:solidFill>
              <a:schemeClr val="bg1"/>
            </a:solidFill>
          </a:ln>
          <a:effectLst/>
        </c:spPr>
        <c:marker>
          <c:symbol val="none"/>
        </c:marker>
        <c:dLbl>
          <c:idx val="0"/>
          <c:numFmt formatCode="[$$-409]#,##0.00" sourceLinked="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AF3F6"/>
          </a:solidFill>
          <a:ln w="22225" cap="rnd">
            <a:solidFill>
              <a:schemeClr val="bg1"/>
            </a:solidFill>
          </a:ln>
          <a:effectLst/>
        </c:spPr>
      </c:pivotFmt>
      <c:pivotFmt>
        <c:idx val="10"/>
        <c:spPr>
          <a:solidFill>
            <a:srgbClr val="65C3ED"/>
          </a:solidFill>
          <a:ln w="22225" cap="rnd">
            <a:solidFill>
              <a:schemeClr val="bg1"/>
            </a:solidFill>
          </a:ln>
          <a:effectLst/>
        </c:spPr>
      </c:pivotFmt>
      <c:pivotFmt>
        <c:idx val="11"/>
        <c:spPr>
          <a:solidFill>
            <a:srgbClr val="0070C0"/>
          </a:solidFill>
          <a:ln w="22225" cap="rnd">
            <a:solidFill>
              <a:schemeClr val="bg1"/>
            </a:solidFill>
          </a:ln>
          <a:effectLst/>
        </c:spPr>
      </c:pivotFmt>
    </c:pivotFmts>
    <c:plotArea>
      <c:layout/>
      <c:barChart>
        <c:barDir val="bar"/>
        <c:grouping val="clustered"/>
        <c:varyColors val="0"/>
        <c:ser>
          <c:idx val="0"/>
          <c:order val="0"/>
          <c:tx>
            <c:strRef>
              <c:f>CountrBarChart!$B$3</c:f>
              <c:strCache>
                <c:ptCount val="1"/>
                <c:pt idx="0">
                  <c:v>Total</c:v>
                </c:pt>
              </c:strCache>
            </c:strRef>
          </c:tx>
          <c:spPr>
            <a:solidFill>
              <a:schemeClr val="tx2">
                <a:lumMod val="60000"/>
                <a:lumOff val="40000"/>
              </a:schemeClr>
            </a:solidFill>
            <a:ln w="22225" cap="rnd">
              <a:solidFill>
                <a:schemeClr val="bg1"/>
              </a:solidFill>
            </a:ln>
            <a:effectLst/>
          </c:spPr>
          <c:invertIfNegative val="0"/>
          <c:dPt>
            <c:idx val="0"/>
            <c:invertIfNegative val="0"/>
            <c:bubble3D val="0"/>
            <c:spPr>
              <a:solidFill>
                <a:srgbClr val="8AF3F6"/>
              </a:solidFill>
              <a:ln w="22225" cap="rnd">
                <a:solidFill>
                  <a:schemeClr val="bg1"/>
                </a:solidFill>
              </a:ln>
              <a:effectLst/>
            </c:spPr>
            <c:extLst>
              <c:ext xmlns:c16="http://schemas.microsoft.com/office/drawing/2014/chart" uri="{C3380CC4-5D6E-409C-BE32-E72D297353CC}">
                <c16:uniqueId val="{00000001-9551-4AF9-8B84-FF7FE70B4969}"/>
              </c:ext>
            </c:extLst>
          </c:dPt>
          <c:dPt>
            <c:idx val="1"/>
            <c:invertIfNegative val="0"/>
            <c:bubble3D val="0"/>
            <c:spPr>
              <a:solidFill>
                <a:srgbClr val="65C3ED"/>
              </a:solidFill>
              <a:ln w="22225" cap="rnd">
                <a:solidFill>
                  <a:schemeClr val="bg1"/>
                </a:solidFill>
              </a:ln>
              <a:effectLst/>
            </c:spPr>
            <c:extLst>
              <c:ext xmlns:c16="http://schemas.microsoft.com/office/drawing/2014/chart" uri="{C3380CC4-5D6E-409C-BE32-E72D297353CC}">
                <c16:uniqueId val="{00000003-9551-4AF9-8B84-FF7FE70B4969}"/>
              </c:ext>
            </c:extLst>
          </c:dPt>
          <c:dPt>
            <c:idx val="2"/>
            <c:invertIfNegative val="0"/>
            <c:bubble3D val="0"/>
            <c:spPr>
              <a:solidFill>
                <a:srgbClr val="0070C0"/>
              </a:solidFill>
              <a:ln w="22225" cap="rnd">
                <a:solidFill>
                  <a:schemeClr val="bg1"/>
                </a:solidFill>
              </a:ln>
              <a:effectLst/>
            </c:spPr>
            <c:extLst>
              <c:ext xmlns:c16="http://schemas.microsoft.com/office/drawing/2014/chart" uri="{C3380CC4-5D6E-409C-BE32-E72D297353CC}">
                <c16:uniqueId val="{00000005-9551-4AF9-8B84-FF7FE70B4969}"/>
              </c:ext>
            </c:extLst>
          </c:dPt>
          <c:dLbls>
            <c:numFmt formatCode="[$$-409]#,##0.00" sourceLinked="0"/>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CountrBarChart!$A$4:$A$6</c:f>
              <c:strCache>
                <c:ptCount val="3"/>
                <c:pt idx="0">
                  <c:v>United Kingdom</c:v>
                </c:pt>
                <c:pt idx="1">
                  <c:v>Ireland</c:v>
                </c:pt>
                <c:pt idx="2">
                  <c:v>United States</c:v>
                </c:pt>
              </c:strCache>
            </c:strRef>
          </c:cat>
          <c:val>
            <c:numRef>
              <c:f>CountrBarChart!$B$4:$B$6</c:f>
              <c:numCache>
                <c:formatCode>[$$-409]#,##0</c:formatCode>
                <c:ptCount val="3"/>
                <c:pt idx="0">
                  <c:v>1912.385</c:v>
                </c:pt>
                <c:pt idx="1">
                  <c:v>3129.9249999999993</c:v>
                </c:pt>
                <c:pt idx="2">
                  <c:v>19174.094999999994</c:v>
                </c:pt>
              </c:numCache>
            </c:numRef>
          </c:val>
          <c:extLst>
            <c:ext xmlns:c16="http://schemas.microsoft.com/office/drawing/2014/chart" uri="{C3380CC4-5D6E-409C-BE32-E72D297353CC}">
              <c16:uniqueId val="{00000008-5A1C-4165-9704-9E69DD6174F3}"/>
            </c:ext>
          </c:extLst>
        </c:ser>
        <c:dLbls>
          <c:dLblPos val="outEnd"/>
          <c:showLegendKey val="0"/>
          <c:showVal val="1"/>
          <c:showCatName val="0"/>
          <c:showSerName val="0"/>
          <c:showPercent val="0"/>
          <c:showBubbleSize val="0"/>
        </c:dLbls>
        <c:gapWidth val="182"/>
        <c:axId val="2129245104"/>
        <c:axId val="2129250096"/>
      </c:barChart>
      <c:catAx>
        <c:axId val="21292451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129250096"/>
        <c:crosses val="autoZero"/>
        <c:auto val="1"/>
        <c:lblAlgn val="ctr"/>
        <c:lblOffset val="100"/>
        <c:noMultiLvlLbl val="0"/>
      </c:catAx>
      <c:valAx>
        <c:axId val="2129250096"/>
        <c:scaling>
          <c:orientation val="minMax"/>
        </c:scaling>
        <c:delete val="0"/>
        <c:axPos val="b"/>
        <c:majorGridlines>
          <c:spPr>
            <a:ln w="9525" cap="flat" cmpd="sng" algn="ctr">
              <a:solidFill>
                <a:schemeClr val="bg1"/>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US"/>
          </a:p>
        </c:txPr>
        <c:crossAx val="2129245104"/>
        <c:crosses val="autoZero"/>
        <c:crossBetween val="between"/>
        <c:majorUnit val="6000"/>
      </c:valAx>
      <c:spPr>
        <a:solidFill>
          <a:schemeClr val="accent1">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solidFill>
      <a:round/>
    </a:ln>
    <a:effectLst/>
  </c:spPr>
  <c:txPr>
    <a:bodyPr/>
    <a:lstStyle/>
    <a:p>
      <a:pPr>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[coffeeSalesBusinessProject.xlsx]Top5Customers!TotalSales</c:name>
    <c:fmtId val="31"/>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s-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Derick Snow</c:v>
                </c:pt>
                <c:pt idx="1">
                  <c:v>Don Flintiff</c:v>
                </c:pt>
                <c:pt idx="2">
                  <c:v>Nealson Cuttler</c:v>
                </c:pt>
                <c:pt idx="3">
                  <c:v>Terri Farra</c:v>
                </c:pt>
                <c:pt idx="4">
                  <c:v>Allis Wilmore</c:v>
                </c:pt>
              </c:strCache>
            </c:strRef>
          </c:cat>
          <c:val>
            <c:numRef>
              <c:f>Top5Customers!$B$4:$B$8</c:f>
              <c:numCache>
                <c:formatCode>[$$-409]#,##0</c:formatCode>
                <c:ptCount val="5"/>
                <c:pt idx="0">
                  <c:v>251.12499999999997</c:v>
                </c:pt>
                <c:pt idx="1">
                  <c:v>278.01</c:v>
                </c:pt>
                <c:pt idx="2">
                  <c:v>281.67499999999995</c:v>
                </c:pt>
                <c:pt idx="3">
                  <c:v>289.11</c:v>
                </c:pt>
                <c:pt idx="4">
                  <c:v>317.06999999999994</c:v>
                </c:pt>
              </c:numCache>
            </c:numRef>
          </c:val>
          <c:extLst>
            <c:ext xmlns:c16="http://schemas.microsoft.com/office/drawing/2014/chart" uri="{C3380CC4-5D6E-409C-BE32-E72D297353CC}">
              <c16:uniqueId val="{00000002-34EC-4954-824C-CE7C28FA39AE}"/>
            </c:ext>
          </c:extLst>
        </c:ser>
        <c:dLbls>
          <c:showLegendKey val="0"/>
          <c:showVal val="0"/>
          <c:showCatName val="0"/>
          <c:showSerName val="0"/>
          <c:showPercent val="0"/>
          <c:showBubbleSize val="0"/>
        </c:dLbls>
        <c:gapWidth val="182"/>
        <c:axId val="2123495536"/>
        <c:axId val="2123495952"/>
      </c:barChart>
      <c:catAx>
        <c:axId val="21234955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crossAx val="2123495952"/>
        <c:crosses val="autoZero"/>
        <c:auto val="1"/>
        <c:lblAlgn val="ctr"/>
        <c:lblOffset val="100"/>
        <c:noMultiLvlLbl val="0"/>
      </c:catAx>
      <c:valAx>
        <c:axId val="2123495952"/>
        <c:scaling>
          <c:orientation val="minMax"/>
        </c:scaling>
        <c:delete val="0"/>
        <c:axPos val="b"/>
        <c:majorGridlines>
          <c:spPr>
            <a:ln w="9525" cap="flat" cmpd="sng" algn="ctr">
              <a:solidFill>
                <a:schemeClr val="bg1"/>
              </a:solidFill>
              <a:round/>
            </a:ln>
            <a:effectLst/>
          </c:spPr>
        </c:majorGridlines>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s-US"/>
          </a:p>
        </c:txPr>
        <c:crossAx val="212349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[coffeeSalesBusinessProject.xlsx]TotalSales!TotalSales</c:name>
    <c:fmtId val="4"/>
  </c:pivotSource>
  <c:chart>
    <c:title>
      <c:tx>
        <c:rich>
          <a:bodyPr rot="0" spcFirstLastPara="1" vertOverflow="ellipsis" vert="horz" wrap="square" anchor="ctr" anchorCtr="1"/>
          <a:lstStyle/>
          <a:p>
            <a:pPr>
              <a:defRPr lang="es-US" sz="1400" b="0" i="0" u="none" strike="noStrike" kern="1200" spc="0" baseline="0">
                <a:solidFill>
                  <a:sysClr val="windowText" lastClr="000000">
                    <a:lumMod val="65000"/>
                    <a:lumOff val="35000"/>
                  </a:sysClr>
                </a:solidFill>
                <a:latin typeface="+mn-lt"/>
                <a:ea typeface="+mn-ea"/>
                <a:cs typeface="+mn-cs"/>
              </a:defRPr>
            </a:pPr>
            <a:r>
              <a:rPr lang="es-US" sz="1400" b="0" i="0" u="none" strike="noStrike" kern="1200" spc="0" baseline="0">
                <a:solidFill>
                  <a:sysClr val="windowText" lastClr="000000">
                    <a:lumMod val="65000"/>
                    <a:lumOff val="35000"/>
                  </a:sysClr>
                </a:solidFill>
                <a:latin typeface="+mn-lt"/>
                <a:ea typeface="+mn-ea"/>
                <a:cs typeface="+mn-cs"/>
              </a:rPr>
              <a:t>Total Sales over Time</a:t>
            </a:r>
          </a:p>
        </c:rich>
      </c:tx>
      <c:overlay val="0"/>
      <c:spPr>
        <a:noFill/>
        <a:ln>
          <a:noFill/>
        </a:ln>
        <a:effectLst/>
      </c:spPr>
      <c:txPr>
        <a:bodyPr rot="0" spcFirstLastPara="1" vertOverflow="ellipsis" vert="horz" wrap="square" anchor="ctr" anchorCtr="1"/>
        <a:lstStyle/>
        <a:p>
          <a:pPr>
            <a:defRPr lang="es-US" sz="1400" b="0" i="0" u="none" strike="noStrike" kern="1200" spc="0" baseline="0">
              <a:solidFill>
                <a:sysClr val="windowText" lastClr="000000">
                  <a:lumMod val="65000"/>
                  <a:lumOff val="35000"/>
                </a:sysClr>
              </a:solidFill>
              <a:latin typeface="+mn-lt"/>
              <a:ea typeface="+mn-ea"/>
              <a:cs typeface="+mn-cs"/>
            </a:defRPr>
          </a:pPr>
          <a:endParaRPr lang="es-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accent1">
                      <a:lumMod val="50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accent1">
                      <a:lumMod val="50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accent1">
                      <a:lumMod val="50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accent1">
                      <a:lumMod val="50000"/>
                    </a:schemeClr>
                  </a:solidFill>
                  <a:latin typeface="+mn-lt"/>
                  <a:ea typeface="+mn-ea"/>
                  <a:cs typeface="+mn-cs"/>
                </a:defRPr>
              </a:pPr>
              <a:endParaRPr lang="es-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strRef>
              <c:f>TotalSales!$A$5:$B$8</c:f>
              <c:strCache>
                <c:ptCount val="4"/>
                <c:pt idx="0">
                  <c:v>2019</c:v>
                </c:pt>
                <c:pt idx="1">
                  <c:v>2020</c:v>
                </c:pt>
                <c:pt idx="2">
                  <c:v>2021</c:v>
                </c:pt>
                <c:pt idx="3">
                  <c:v>2022</c:v>
                </c:pt>
              </c:strCache>
            </c:strRef>
          </c:cat>
          <c:val>
            <c:numRef>
              <c:f>TotalSales!$C$5:$C$8</c:f>
              <c:numCache>
                <c:formatCode>[$$-409]#,##0.00</c:formatCode>
                <c:ptCount val="4"/>
                <c:pt idx="0">
                  <c:v>1686.1</c:v>
                </c:pt>
                <c:pt idx="1">
                  <c:v>1707.4299999999996</c:v>
                </c:pt>
                <c:pt idx="2">
                  <c:v>2358.8349999999996</c:v>
                </c:pt>
                <c:pt idx="3">
                  <c:v>617.16</c:v>
                </c:pt>
              </c:numCache>
            </c:numRef>
          </c:val>
          <c:smooth val="0"/>
          <c:extLst>
            <c:ext xmlns:c16="http://schemas.microsoft.com/office/drawing/2014/chart" uri="{C3380CC4-5D6E-409C-BE32-E72D297353CC}">
              <c16:uniqueId val="{00000000-DE67-4E72-B680-B55BF33D715F}"/>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strRef>
              <c:f>TotalSales!$A$5:$B$8</c:f>
              <c:strCache>
                <c:ptCount val="4"/>
                <c:pt idx="0">
                  <c:v>2019</c:v>
                </c:pt>
                <c:pt idx="1">
                  <c:v>2020</c:v>
                </c:pt>
                <c:pt idx="2">
                  <c:v>2021</c:v>
                </c:pt>
                <c:pt idx="3">
                  <c:v>2022</c:v>
                </c:pt>
              </c:strCache>
            </c:strRef>
          </c:cat>
          <c:val>
            <c:numRef>
              <c:f>TotalSales!$D$5:$D$8</c:f>
              <c:numCache>
                <c:formatCode>[$$-409]#,##0.00</c:formatCode>
                <c:ptCount val="4"/>
                <c:pt idx="0">
                  <c:v>1779.9099999999999</c:v>
                </c:pt>
                <c:pt idx="1">
                  <c:v>1883.9700000000003</c:v>
                </c:pt>
                <c:pt idx="2">
                  <c:v>1711.69</c:v>
                </c:pt>
                <c:pt idx="3">
                  <c:v>806.69499999999982</c:v>
                </c:pt>
              </c:numCache>
            </c:numRef>
          </c:val>
          <c:smooth val="0"/>
          <c:extLst>
            <c:ext xmlns:c16="http://schemas.microsoft.com/office/drawing/2014/chart" uri="{C3380CC4-5D6E-409C-BE32-E72D297353CC}">
              <c16:uniqueId val="{00000001-DE67-4E72-B680-B55BF33D715F}"/>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strRef>
              <c:f>TotalSales!$A$5:$B$8</c:f>
              <c:strCache>
                <c:ptCount val="4"/>
                <c:pt idx="0">
                  <c:v>2019</c:v>
                </c:pt>
                <c:pt idx="1">
                  <c:v>2020</c:v>
                </c:pt>
                <c:pt idx="2">
                  <c:v>2021</c:v>
                </c:pt>
                <c:pt idx="3">
                  <c:v>2022</c:v>
                </c:pt>
              </c:strCache>
            </c:strRef>
          </c:cat>
          <c:val>
            <c:numRef>
              <c:f>TotalSales!$E$5:$E$8</c:f>
              <c:numCache>
                <c:formatCode>[$$-409]#,##0.00</c:formatCode>
                <c:ptCount val="4"/>
                <c:pt idx="0">
                  <c:v>1897.8699999999997</c:v>
                </c:pt>
                <c:pt idx="1">
                  <c:v>1163.4349999999999</c:v>
                </c:pt>
                <c:pt idx="2">
                  <c:v>2512.7599999999993</c:v>
                </c:pt>
                <c:pt idx="3">
                  <c:v>1241.9200000000003</c:v>
                </c:pt>
              </c:numCache>
            </c:numRef>
          </c:val>
          <c:smooth val="0"/>
          <c:extLst>
            <c:ext xmlns:c16="http://schemas.microsoft.com/office/drawing/2014/chart" uri="{C3380CC4-5D6E-409C-BE32-E72D297353CC}">
              <c16:uniqueId val="{00000002-DE67-4E72-B680-B55BF33D715F}"/>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strRef>
              <c:f>TotalSales!$A$5:$B$8</c:f>
              <c:strCache>
                <c:ptCount val="4"/>
                <c:pt idx="0">
                  <c:v>2019</c:v>
                </c:pt>
                <c:pt idx="1">
                  <c:v>2020</c:v>
                </c:pt>
                <c:pt idx="2">
                  <c:v>2021</c:v>
                </c:pt>
                <c:pt idx="3">
                  <c:v>2022</c:v>
                </c:pt>
              </c:strCache>
            </c:strRef>
          </c:cat>
          <c:val>
            <c:numRef>
              <c:f>TotalSales!$F$5:$F$8</c:f>
              <c:numCache>
                <c:formatCode>[$$-409]#,##0.00</c:formatCode>
                <c:ptCount val="4"/>
                <c:pt idx="0">
                  <c:v>927.73000000000013</c:v>
                </c:pt>
                <c:pt idx="1">
                  <c:v>1664.0649999999998</c:v>
                </c:pt>
                <c:pt idx="2">
                  <c:v>1342.8749999999995</c:v>
                </c:pt>
                <c:pt idx="3">
                  <c:v>913.95999999999992</c:v>
                </c:pt>
              </c:numCache>
            </c:numRef>
          </c:val>
          <c:smooth val="0"/>
          <c:extLst>
            <c:ext xmlns:c16="http://schemas.microsoft.com/office/drawing/2014/chart" uri="{C3380CC4-5D6E-409C-BE32-E72D297353CC}">
              <c16:uniqueId val="{00000005-DE67-4E72-B680-B55BF33D715F}"/>
            </c:ext>
          </c:extLst>
        </c:ser>
        <c:dLbls>
          <c:showLegendKey val="0"/>
          <c:showVal val="0"/>
          <c:showCatName val="0"/>
          <c:showSerName val="0"/>
          <c:showPercent val="0"/>
          <c:showBubbleSize val="0"/>
        </c:dLbls>
        <c:smooth val="0"/>
        <c:axId val="354593600"/>
        <c:axId val="661584272"/>
      </c:lineChart>
      <c:catAx>
        <c:axId val="3545936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accent1">
                    <a:lumMod val="50000"/>
                  </a:schemeClr>
                </a:solidFill>
                <a:latin typeface="+mn-lt"/>
                <a:ea typeface="+mn-ea"/>
                <a:cs typeface="+mn-cs"/>
              </a:defRPr>
            </a:pPr>
            <a:endParaRPr lang="es-US"/>
          </a:p>
        </c:txPr>
        <c:crossAx val="661584272"/>
        <c:crosses val="autoZero"/>
        <c:auto val="1"/>
        <c:lblAlgn val="ctr"/>
        <c:lblOffset val="100"/>
        <c:noMultiLvlLbl val="0"/>
      </c:catAx>
      <c:valAx>
        <c:axId val="661584272"/>
        <c:scaling>
          <c:orientation val="minMax"/>
        </c:scaling>
        <c:delete val="0"/>
        <c:axPos val="l"/>
        <c:majorGridlines>
          <c:spPr>
            <a:ln w="9525" cap="flat" cmpd="sng" algn="ctr">
              <a:solidFill>
                <a:schemeClr val="tx1">
                  <a:lumMod val="65000"/>
                  <a:lumOff val="3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accent1">
                        <a:lumMod val="50000"/>
                      </a:schemeClr>
                    </a:solidFill>
                    <a:latin typeface="+mn-lt"/>
                    <a:ea typeface="+mn-ea"/>
                    <a:cs typeface="+mn-cs"/>
                  </a:defRPr>
                </a:pPr>
                <a:r>
                  <a:rPr lang="es-US"/>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accent1">
                      <a:lumMod val="50000"/>
                    </a:schemeClr>
                  </a:solidFill>
                  <a:latin typeface="+mn-lt"/>
                  <a:ea typeface="+mn-ea"/>
                  <a:cs typeface="+mn-cs"/>
                </a:defRPr>
              </a:pPr>
              <a:endParaRPr lang="es-US"/>
            </a:p>
          </c:txPr>
        </c:title>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accent1">
                    <a:lumMod val="50000"/>
                  </a:schemeClr>
                </a:solidFill>
                <a:latin typeface="+mn-lt"/>
                <a:ea typeface="+mn-ea"/>
                <a:cs typeface="+mn-cs"/>
              </a:defRPr>
            </a:pPr>
            <a:endParaRPr lang="es-US"/>
          </a:p>
        </c:txPr>
        <c:crossAx val="35459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accent1">
                  <a:lumMod val="50000"/>
                </a:schemeClr>
              </a:solidFill>
              <a:latin typeface="+mn-lt"/>
              <a:ea typeface="+mn-ea"/>
              <a:cs typeface="+mn-cs"/>
            </a:defRPr>
          </a:pPr>
          <a:endParaRPr lang="es-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solidFill>
      <a:round/>
    </a:ln>
    <a:effectLst/>
  </c:spPr>
  <c:txPr>
    <a:bodyPr/>
    <a:lstStyle/>
    <a:p>
      <a:pPr>
        <a:defRPr lang="en-US" sz="1000" b="0" i="0" u="none" strike="noStrike" kern="1200" baseline="0">
          <a:solidFill>
            <a:schemeClr val="accent1">
              <a:lumMod val="50000"/>
            </a:schemeClr>
          </a:solidFill>
          <a:latin typeface="+mn-lt"/>
          <a:ea typeface="+mn-ea"/>
          <a:cs typeface="+mn-cs"/>
        </a:defRPr>
      </a:pPr>
      <a:endParaRPr lang="es-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19050</xdr:colOff>
      <xdr:row>9</xdr:row>
      <xdr:rowOff>0</xdr:rowOff>
    </xdr:from>
    <xdr:to>
      <xdr:col>4</xdr:col>
      <xdr:colOff>0</xdr:colOff>
      <xdr:row>11</xdr:row>
      <xdr:rowOff>1</xdr:rowOff>
    </xdr:to>
    <xdr:sp macro="" textlink="">
      <xdr:nvSpPr>
        <xdr:cNvPr id="2" name="TextBox 1">
          <a:extLst>
            <a:ext uri="{FF2B5EF4-FFF2-40B4-BE49-F238E27FC236}">
              <a16:creationId xmlns:a16="http://schemas.microsoft.com/office/drawing/2014/main" id="{A2F72B96-2F81-4865-9E0C-4E0EBE0965E8}"/>
            </a:ext>
          </a:extLst>
        </xdr:cNvPr>
        <xdr:cNvSpPr txBox="1"/>
      </xdr:nvSpPr>
      <xdr:spPr>
        <a:xfrm>
          <a:off x="19050" y="0"/>
          <a:ext cx="3362325"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a:t>Units</a:t>
          </a:r>
          <a:r>
            <a:rPr lang="es-US" sz="1600" baseline="0"/>
            <a:t> sold over time</a:t>
          </a:r>
          <a:endParaRPr lang="es-US" sz="1600"/>
        </a:p>
      </xdr:txBody>
    </xdr:sp>
    <xdr:clientData/>
  </xdr:twoCellAnchor>
  <xdr:twoCellAnchor>
    <xdr:from>
      <xdr:col>0</xdr:col>
      <xdr:colOff>0</xdr:colOff>
      <xdr:row>23</xdr:row>
      <xdr:rowOff>171450</xdr:rowOff>
    </xdr:from>
    <xdr:to>
      <xdr:col>3</xdr:col>
      <xdr:colOff>504825</xdr:colOff>
      <xdr:row>25</xdr:row>
      <xdr:rowOff>171451</xdr:rowOff>
    </xdr:to>
    <xdr:sp macro="" textlink="">
      <xdr:nvSpPr>
        <xdr:cNvPr id="4" name="TextBox 3">
          <a:extLst>
            <a:ext uri="{FF2B5EF4-FFF2-40B4-BE49-F238E27FC236}">
              <a16:creationId xmlns:a16="http://schemas.microsoft.com/office/drawing/2014/main" id="{28621824-A09C-4B31-AD9D-B972EB142A4E}"/>
            </a:ext>
          </a:extLst>
        </xdr:cNvPr>
        <xdr:cNvSpPr txBox="1"/>
      </xdr:nvSpPr>
      <xdr:spPr>
        <a:xfrm>
          <a:off x="0" y="2838450"/>
          <a:ext cx="3362325"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a:t>Top selling products</a:t>
          </a:r>
        </a:p>
      </xdr:txBody>
    </xdr:sp>
    <xdr:clientData/>
  </xdr:twoCellAnchor>
  <xdr:twoCellAnchor>
    <xdr:from>
      <xdr:col>0</xdr:col>
      <xdr:colOff>0</xdr:colOff>
      <xdr:row>35</xdr:row>
      <xdr:rowOff>123825</xdr:rowOff>
    </xdr:from>
    <xdr:to>
      <xdr:col>2</xdr:col>
      <xdr:colOff>847724</xdr:colOff>
      <xdr:row>37</xdr:row>
      <xdr:rowOff>123826</xdr:rowOff>
    </xdr:to>
    <xdr:sp macro="" textlink="">
      <xdr:nvSpPr>
        <xdr:cNvPr id="6" name="TextBox 5">
          <a:extLst>
            <a:ext uri="{FF2B5EF4-FFF2-40B4-BE49-F238E27FC236}">
              <a16:creationId xmlns:a16="http://schemas.microsoft.com/office/drawing/2014/main" id="{4B8E63F2-2004-4E3B-A2C7-960A204AB3B3}"/>
            </a:ext>
          </a:extLst>
        </xdr:cNvPr>
        <xdr:cNvSpPr txBox="1"/>
      </xdr:nvSpPr>
      <xdr:spPr>
        <a:xfrm>
          <a:off x="0" y="6981825"/>
          <a:ext cx="2581274"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a:t>Count of coffee type orders by country</a:t>
          </a:r>
        </a:p>
      </xdr:txBody>
    </xdr:sp>
    <xdr:clientData/>
  </xdr:twoCellAnchor>
  <xdr:twoCellAnchor>
    <xdr:from>
      <xdr:col>0</xdr:col>
      <xdr:colOff>38100</xdr:colOff>
      <xdr:row>44</xdr:row>
      <xdr:rowOff>133350</xdr:rowOff>
    </xdr:from>
    <xdr:to>
      <xdr:col>3</xdr:col>
      <xdr:colOff>228600</xdr:colOff>
      <xdr:row>47</xdr:row>
      <xdr:rowOff>47626</xdr:rowOff>
    </xdr:to>
    <xdr:sp macro="" textlink="">
      <xdr:nvSpPr>
        <xdr:cNvPr id="8" name="TextBox 7">
          <a:extLst>
            <a:ext uri="{FF2B5EF4-FFF2-40B4-BE49-F238E27FC236}">
              <a16:creationId xmlns:a16="http://schemas.microsoft.com/office/drawing/2014/main" id="{72FC42C9-7E56-4A20-8E56-01786D4BFBBC}"/>
            </a:ext>
          </a:extLst>
        </xdr:cNvPr>
        <xdr:cNvSpPr txBox="1"/>
      </xdr:nvSpPr>
      <xdr:spPr>
        <a:xfrm>
          <a:off x="38100" y="8515350"/>
          <a:ext cx="4114800" cy="485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a:solidFill>
                <a:schemeClr val="dk1"/>
              </a:solidFill>
              <a:latin typeface="+mn-lt"/>
              <a:ea typeface="+mn-ea"/>
              <a:cs typeface="+mn-cs"/>
            </a:rPr>
            <a:t>Average Annual Sales by product </a:t>
          </a:r>
        </a:p>
      </xdr:txBody>
    </xdr:sp>
    <xdr:clientData/>
  </xdr:twoCellAnchor>
  <xdr:twoCellAnchor>
    <xdr:from>
      <xdr:col>0</xdr:col>
      <xdr:colOff>95250</xdr:colOff>
      <xdr:row>52</xdr:row>
      <xdr:rowOff>85725</xdr:rowOff>
    </xdr:from>
    <xdr:to>
      <xdr:col>2</xdr:col>
      <xdr:colOff>85725</xdr:colOff>
      <xdr:row>54</xdr:row>
      <xdr:rowOff>152401</xdr:rowOff>
    </xdr:to>
    <xdr:sp macro="" textlink="">
      <xdr:nvSpPr>
        <xdr:cNvPr id="9" name="TextBox 8">
          <a:extLst>
            <a:ext uri="{FF2B5EF4-FFF2-40B4-BE49-F238E27FC236}">
              <a16:creationId xmlns:a16="http://schemas.microsoft.com/office/drawing/2014/main" id="{04CB2057-C8F7-490F-97E8-210B86A2F003}"/>
            </a:ext>
          </a:extLst>
        </xdr:cNvPr>
        <xdr:cNvSpPr txBox="1"/>
      </xdr:nvSpPr>
      <xdr:spPr>
        <a:xfrm>
          <a:off x="95250" y="7715250"/>
          <a:ext cx="3076575"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b="0" i="0" u="none" strike="noStrike">
              <a:solidFill>
                <a:schemeClr val="dk1"/>
              </a:solidFill>
              <a:effectLst/>
              <a:latin typeface="+mn-lt"/>
              <a:ea typeface="+mn-ea"/>
              <a:cs typeface="+mn-cs"/>
            </a:rPr>
            <a:t>Repeat business customers ratio</a:t>
          </a:r>
          <a:r>
            <a:rPr lang="es-US" sz="2400"/>
            <a:t> </a:t>
          </a:r>
          <a:endParaRPr lang="es-US" sz="2400">
            <a:solidFill>
              <a:schemeClr val="dk1"/>
            </a:solidFill>
            <a:latin typeface="+mn-lt"/>
            <a:ea typeface="+mn-ea"/>
            <a:cs typeface="+mn-cs"/>
          </a:endParaRPr>
        </a:p>
      </xdr:txBody>
    </xdr:sp>
    <xdr:clientData/>
  </xdr:twoCellAnchor>
  <xdr:twoCellAnchor>
    <xdr:from>
      <xdr:col>0</xdr:col>
      <xdr:colOff>0</xdr:colOff>
      <xdr:row>0</xdr:row>
      <xdr:rowOff>0</xdr:rowOff>
    </xdr:from>
    <xdr:to>
      <xdr:col>3</xdr:col>
      <xdr:colOff>781050</xdr:colOff>
      <xdr:row>2</xdr:row>
      <xdr:rowOff>1</xdr:rowOff>
    </xdr:to>
    <xdr:sp macro="" textlink="">
      <xdr:nvSpPr>
        <xdr:cNvPr id="10" name="TextBox 9">
          <a:extLst>
            <a:ext uri="{FF2B5EF4-FFF2-40B4-BE49-F238E27FC236}">
              <a16:creationId xmlns:a16="http://schemas.microsoft.com/office/drawing/2014/main" id="{AF23D8CC-8EB8-4583-8A85-BD0F93785E4B}"/>
            </a:ext>
          </a:extLst>
        </xdr:cNvPr>
        <xdr:cNvSpPr txBox="1"/>
      </xdr:nvSpPr>
      <xdr:spPr>
        <a:xfrm>
          <a:off x="0" y="0"/>
          <a:ext cx="4962525"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US" sz="1600"/>
            <a:t>Measures</a:t>
          </a:r>
        </a:p>
      </xdr:txBody>
    </xdr:sp>
    <xdr:clientData/>
  </xdr:twoCellAnchor>
  <xdr:twoCellAnchor>
    <xdr:from>
      <xdr:col>6</xdr:col>
      <xdr:colOff>138112</xdr:colOff>
      <xdr:row>5</xdr:row>
      <xdr:rowOff>57149</xdr:rowOff>
    </xdr:from>
    <xdr:to>
      <xdr:col>12</xdr:col>
      <xdr:colOff>352425</xdr:colOff>
      <xdr:row>20</xdr:row>
      <xdr:rowOff>28574</xdr:rowOff>
    </xdr:to>
    <xdr:graphicFrame macro="">
      <xdr:nvGraphicFramePr>
        <xdr:cNvPr id="12" name="Chart 11">
          <a:extLst>
            <a:ext uri="{FF2B5EF4-FFF2-40B4-BE49-F238E27FC236}">
              <a16:creationId xmlns:a16="http://schemas.microsoft.com/office/drawing/2014/main" id="{A7106AFA-A6E8-4746-B3ED-770347EFA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114300</xdr:colOff>
      <xdr:row>23</xdr:row>
      <xdr:rowOff>66675</xdr:rowOff>
    </xdr:from>
    <xdr:to>
      <xdr:col>9</xdr:col>
      <xdr:colOff>714375</xdr:colOff>
      <xdr:row>35</xdr:row>
      <xdr:rowOff>95250</xdr:rowOff>
    </xdr:to>
    <xdr:graphicFrame macro="">
      <xdr:nvGraphicFramePr>
        <xdr:cNvPr id="13" name="Chart 12">
          <a:extLst>
            <a:ext uri="{FF2B5EF4-FFF2-40B4-BE49-F238E27FC236}">
              <a16:creationId xmlns:a16="http://schemas.microsoft.com/office/drawing/2014/main" id="{720305A6-B889-4BB7-9835-3EEBB78AD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19049</xdr:colOff>
      <xdr:row>0</xdr:row>
      <xdr:rowOff>47625</xdr:rowOff>
    </xdr:from>
    <xdr:to>
      <xdr:col>17</xdr:col>
      <xdr:colOff>0</xdr:colOff>
      <xdr:row>5</xdr:row>
      <xdr:rowOff>0</xdr:rowOff>
    </xdr:to>
    <xdr:sp macro="" textlink="">
      <xdr:nvSpPr>
        <xdr:cNvPr id="2" name="Rectangle 1">
          <a:extLst>
            <a:ext uri="{FF2B5EF4-FFF2-40B4-BE49-F238E27FC236}">
              <a16:creationId xmlns:a16="http://schemas.microsoft.com/office/drawing/2014/main" id="{3B6EDB20-2568-49EF-833F-08443F829F63}"/>
            </a:ext>
          </a:extLst>
        </xdr:cNvPr>
        <xdr:cNvSpPr/>
      </xdr:nvSpPr>
      <xdr:spPr>
        <a:xfrm>
          <a:off x="133349" y="47625"/>
          <a:ext cx="9734551"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US" sz="3200" b="1">
              <a:solidFill>
                <a:schemeClr val="bg1"/>
              </a:solidFill>
            </a:rPr>
            <a:t>COFFEE</a:t>
          </a:r>
          <a:r>
            <a:rPr lang="es-US" sz="3200" b="1" baseline="0">
              <a:solidFill>
                <a:schemeClr val="bg1"/>
              </a:solidFill>
            </a:rPr>
            <a:t> SALES DASHBOARD</a:t>
          </a:r>
          <a:endParaRPr lang="es-US" sz="3200" b="1">
            <a:solidFill>
              <a:schemeClr val="bg1"/>
            </a:solidFill>
          </a:endParaRPr>
        </a:p>
      </xdr:txBody>
    </xdr:sp>
    <xdr:clientData/>
  </xdr:twoCellAnchor>
  <xdr:twoCellAnchor editAs="oneCell">
    <xdr:from>
      <xdr:col>1</xdr:col>
      <xdr:colOff>19047</xdr:colOff>
      <xdr:row>5</xdr:row>
      <xdr:rowOff>47625</xdr:rowOff>
    </xdr:from>
    <xdr:to>
      <xdr:col>10</xdr:col>
      <xdr:colOff>581024</xdr:colOff>
      <xdr:row>14</xdr:row>
      <xdr:rowOff>9525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2CA1DECA-D9E8-493F-A656-92F65927D99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3347" y="866775"/>
              <a:ext cx="6048377" cy="1676400"/>
            </a:xfrm>
            <a:prstGeom prst="rect">
              <a:avLst/>
            </a:prstGeom>
            <a:solidFill>
              <a:prstClr val="white"/>
            </a:solidFill>
            <a:ln w="1">
              <a:solidFill>
                <a:prstClr val="green"/>
              </a:solidFill>
            </a:ln>
          </xdr:spPr>
          <xdr:txBody>
            <a:bodyPr vertOverflow="clip" horzOverflow="clip"/>
            <a:lstStyle/>
            <a:p>
              <a:r>
                <a:rPr lang="es-US" sz="1100"/>
                <a:t>Timeline: Works in Excel 2013 or higher. Do not move or resize.</a:t>
              </a:r>
            </a:p>
          </xdr:txBody>
        </xdr:sp>
      </mc:Fallback>
    </mc:AlternateContent>
    <xdr:clientData/>
  </xdr:twoCellAnchor>
  <xdr:twoCellAnchor editAs="oneCell">
    <xdr:from>
      <xdr:col>11</xdr:col>
      <xdr:colOff>28575</xdr:colOff>
      <xdr:row>8</xdr:row>
      <xdr:rowOff>190499</xdr:rowOff>
    </xdr:from>
    <xdr:to>
      <xdr:col>14</xdr:col>
      <xdr:colOff>0</xdr:colOff>
      <xdr:row>14</xdr:row>
      <xdr:rowOff>9524</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F792EB68-696A-4A9B-B6C4-68BB6EE682D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238875" y="1581149"/>
              <a:ext cx="1800225" cy="962025"/>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38100</xdr:colOff>
      <xdr:row>5</xdr:row>
      <xdr:rowOff>57150</xdr:rowOff>
    </xdr:from>
    <xdr:to>
      <xdr:col>17</xdr:col>
      <xdr:colOff>0</xdr:colOff>
      <xdr:row>8</xdr:row>
      <xdr:rowOff>133350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993C86BA-414A-4F56-89B1-A070C0F23B8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248400" y="876300"/>
              <a:ext cx="3619500" cy="647700"/>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9</xdr:row>
      <xdr:rowOff>0</xdr:rowOff>
    </xdr:from>
    <xdr:to>
      <xdr:col>17</xdr:col>
      <xdr:colOff>0</xdr:colOff>
      <xdr:row>14</xdr:row>
      <xdr:rowOff>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6C2157F7-67FC-4518-921E-FFD00CFB896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039100" y="1581150"/>
              <a:ext cx="1828800" cy="952500"/>
            </a:xfrm>
            <a:prstGeom prst="rect">
              <a:avLst/>
            </a:prstGeom>
            <a:solidFill>
              <a:prstClr val="white"/>
            </a:solidFill>
            <a:ln w="1">
              <a:solidFill>
                <a:prstClr val="green"/>
              </a:solidFill>
            </a:ln>
          </xdr:spPr>
          <xdr:txBody>
            <a:bodyPr vertOverflow="clip" horzOverflow="clip"/>
            <a:lstStyle/>
            <a:p>
              <a:r>
                <a:rPr lang="es-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104775</xdr:colOff>
      <xdr:row>14</xdr:row>
      <xdr:rowOff>85724</xdr:rowOff>
    </xdr:from>
    <xdr:to>
      <xdr:col>17</xdr:col>
      <xdr:colOff>19050</xdr:colOff>
      <xdr:row>22</xdr:row>
      <xdr:rowOff>47625</xdr:rowOff>
    </xdr:to>
    <xdr:graphicFrame macro="">
      <xdr:nvGraphicFramePr>
        <xdr:cNvPr id="8" name="Chart 7">
          <a:extLst>
            <a:ext uri="{FF2B5EF4-FFF2-40B4-BE49-F238E27FC236}">
              <a16:creationId xmlns:a16="http://schemas.microsoft.com/office/drawing/2014/main" id="{358FA097-C7FB-47D8-AC38-B8AB9925B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114299</xdr:colOff>
      <xdr:row>22</xdr:row>
      <xdr:rowOff>95248</xdr:rowOff>
    </xdr:from>
    <xdr:to>
      <xdr:col>17</xdr:col>
      <xdr:colOff>9525</xdr:colOff>
      <xdr:row>33</xdr:row>
      <xdr:rowOff>114299</xdr:rowOff>
    </xdr:to>
    <xdr:graphicFrame macro="">
      <xdr:nvGraphicFramePr>
        <xdr:cNvPr id="9" name="Chart 8">
          <a:extLst>
            <a:ext uri="{FF2B5EF4-FFF2-40B4-BE49-F238E27FC236}">
              <a16:creationId xmlns:a16="http://schemas.microsoft.com/office/drawing/2014/main" id="{8E5AF934-410E-44B2-BB87-DFDAD84EA7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19049</xdr:colOff>
      <xdr:row>14</xdr:row>
      <xdr:rowOff>95250</xdr:rowOff>
    </xdr:from>
    <xdr:to>
      <xdr:col>10</xdr:col>
      <xdr:colOff>9524</xdr:colOff>
      <xdr:row>33</xdr:row>
      <xdr:rowOff>123825</xdr:rowOff>
    </xdr:to>
    <xdr:graphicFrame macro="">
      <xdr:nvGraphicFramePr>
        <xdr:cNvPr id="13" name="Total Sales">
          <a:extLst>
            <a:ext uri="{FF2B5EF4-FFF2-40B4-BE49-F238E27FC236}">
              <a16:creationId xmlns:a16="http://schemas.microsoft.com/office/drawing/2014/main" id="{93D543B9-CD79-4558-B520-0150A2007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mberto" refreshedDate="45460.957681944441" createdVersion="7" refreshedVersion="7" minRefreshableVersion="3" recordCount="1000" xr:uid="{86E32139-9832-44EF-98B1-B789BF450CA6}">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ene"/>
          <s v="feb"/>
          <s v="mar"/>
          <s v="abr"/>
          <s v="may"/>
          <s v="jun"/>
          <s v="jul"/>
          <s v="ago"/>
          <s v="sep"/>
          <s v="oct"/>
          <s v="nov"/>
          <s v="di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24378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x v="0"/>
    <x v="0"/>
  </r>
  <r>
    <s v="QEV-37451-860"/>
    <x v="0"/>
    <s v="17670-51384-MA"/>
    <s v="E-M-0.5"/>
    <n v="5"/>
    <x v="0"/>
    <s v="aallner0@lulu.com"/>
    <x v="0"/>
    <s v="Exc"/>
    <x v="1"/>
    <s v="M"/>
    <x v="0"/>
    <x v="1"/>
    <n v="8.25"/>
    <x v="1"/>
    <x v="0"/>
  </r>
  <r>
    <s v="FAA-43335-268"/>
    <x v="1"/>
    <s v="21125-22134-PX"/>
    <s v="A-L-1"/>
    <n v="1"/>
    <x v="1"/>
    <s v="jredholes2@tmall.com"/>
    <x v="0"/>
    <s v="Ara"/>
    <x v="2"/>
    <s v="L"/>
    <x v="1"/>
    <x v="0"/>
    <n v="12.95"/>
    <x v="2"/>
    <x v="0"/>
  </r>
  <r>
    <s v="KAC-83089-793"/>
    <x v="2"/>
    <s v="23806-46781-OU"/>
    <s v="E-M-1"/>
    <n v="2"/>
    <x v="2"/>
    <s v=""/>
    <x v="1"/>
    <s v="Exc"/>
    <x v="1"/>
    <s v="M"/>
    <x v="0"/>
    <x v="0"/>
    <n v="13.75"/>
    <x v="3"/>
    <x v="1"/>
  </r>
  <r>
    <s v="KAC-83089-793"/>
    <x v="2"/>
    <s v="23806-46781-OU"/>
    <s v="R-L-2.5"/>
    <n v="2"/>
    <x v="2"/>
    <s v=""/>
    <x v="1"/>
    <s v="Rob"/>
    <x v="0"/>
    <s v="L"/>
    <x v="1"/>
    <x v="2"/>
    <n v="27.484999999999996"/>
    <x v="4"/>
    <x v="1"/>
  </r>
  <r>
    <s v="CVP-18956-553"/>
    <x v="3"/>
    <s v="86561-91660-RB"/>
    <s v="L-D-1"/>
    <n v="3"/>
    <x v="3"/>
    <s v=""/>
    <x v="0"/>
    <s v="Lib"/>
    <x v="3"/>
    <s v="D"/>
    <x v="2"/>
    <x v="0"/>
    <n v="12.95"/>
    <x v="5"/>
    <x v="1"/>
  </r>
  <r>
    <s v="IPP-31994-879"/>
    <x v="4"/>
    <s v="65223-29612-CB"/>
    <s v="E-D-0.5"/>
    <n v="3"/>
    <x v="4"/>
    <s v="slobe6@nifty.com"/>
    <x v="0"/>
    <s v="Exc"/>
    <x v="1"/>
    <s v="D"/>
    <x v="2"/>
    <x v="1"/>
    <n v="7.29"/>
    <x v="6"/>
    <x v="0"/>
  </r>
  <r>
    <s v="SNZ-65340-705"/>
    <x v="5"/>
    <s v="21134-81676-FR"/>
    <s v="L-L-0.2"/>
    <n v="1"/>
    <x v="5"/>
    <s v=""/>
    <x v="1"/>
    <s v="Lib"/>
    <x v="3"/>
    <s v="L"/>
    <x v="1"/>
    <x v="3"/>
    <n v="4.7549999999999999"/>
    <x v="7"/>
    <x v="0"/>
  </r>
  <r>
    <s v="EZT-46571-659"/>
    <x v="6"/>
    <s v="03396-68805-ZC"/>
    <s v="R-M-0.5"/>
    <n v="3"/>
    <x v="6"/>
    <s v="gpetracci8@livejournal.com"/>
    <x v="0"/>
    <s v="Rob"/>
    <x v="0"/>
    <s v="M"/>
    <x v="0"/>
    <x v="1"/>
    <n v="5.97"/>
    <x v="8"/>
    <x v="1"/>
  </r>
  <r>
    <s v="NWQ-70061-912"/>
    <x v="0"/>
    <s v="61021-27840-ZN"/>
    <s v="R-M-0.5"/>
    <n v="1"/>
    <x v="7"/>
    <s v="rraven9@ed.gov"/>
    <x v="0"/>
    <s v="Rob"/>
    <x v="0"/>
    <s v="M"/>
    <x v="0"/>
    <x v="1"/>
    <n v="5.97"/>
    <x v="9"/>
    <x v="1"/>
  </r>
  <r>
    <s v="BKK-47233-845"/>
    <x v="7"/>
    <s v="76239-90137-UQ"/>
    <s v="A-D-1"/>
    <n v="4"/>
    <x v="8"/>
    <s v="fferbera@businesswire.com"/>
    <x v="0"/>
    <s v="Ara"/>
    <x v="2"/>
    <s v="D"/>
    <x v="2"/>
    <x v="0"/>
    <n v="9.9499999999999993"/>
    <x v="10"/>
    <x v="1"/>
  </r>
  <r>
    <s v="VQR-01002-970"/>
    <x v="8"/>
    <s v="49315-21985-BB"/>
    <s v="E-L-2.5"/>
    <n v="5"/>
    <x v="9"/>
    <s v="dphizackerlyb@utexas.edu"/>
    <x v="0"/>
    <s v="Exc"/>
    <x v="1"/>
    <s v="L"/>
    <x v="1"/>
    <x v="2"/>
    <n v="34.154999999999994"/>
    <x v="11"/>
    <x v="0"/>
  </r>
  <r>
    <s v="SZW-48378-399"/>
    <x v="9"/>
    <s v="34136-36674-OM"/>
    <s v="R-M-1"/>
    <n v="5"/>
    <x v="10"/>
    <s v="rscholarc@nyu.edu"/>
    <x v="0"/>
    <s v="Rob"/>
    <x v="0"/>
    <s v="M"/>
    <x v="0"/>
    <x v="0"/>
    <n v="9.9499999999999993"/>
    <x v="12"/>
    <x v="1"/>
  </r>
  <r>
    <s v="ITA-87418-783"/>
    <x v="10"/>
    <s v="39396-12890-PE"/>
    <s v="R-D-2.5"/>
    <n v="2"/>
    <x v="11"/>
    <s v="tvanyutind@wix.com"/>
    <x v="0"/>
    <s v="Rob"/>
    <x v="0"/>
    <s v="D"/>
    <x v="2"/>
    <x v="2"/>
    <n v="20.584999999999997"/>
    <x v="13"/>
    <x v="1"/>
  </r>
  <r>
    <s v="GNZ-46006-527"/>
    <x v="11"/>
    <s v="95875-73336-RG"/>
    <s v="L-D-0.2"/>
    <n v="3"/>
    <x v="12"/>
    <s v="ptrobee@wunderground.com"/>
    <x v="0"/>
    <s v="Lib"/>
    <x v="3"/>
    <s v="D"/>
    <x v="2"/>
    <x v="3"/>
    <n v="3.8849999999999998"/>
    <x v="14"/>
    <x v="0"/>
  </r>
  <r>
    <s v="FYQ-78248-319"/>
    <x v="12"/>
    <s v="25473-43727-BY"/>
    <s v="R-M-2.5"/>
    <n v="5"/>
    <x v="13"/>
    <s v="loscroftf@ebay.co.uk"/>
    <x v="0"/>
    <s v="Rob"/>
    <x v="0"/>
    <s v="M"/>
    <x v="0"/>
    <x v="2"/>
    <n v="22.884999999999998"/>
    <x v="15"/>
    <x v="1"/>
  </r>
  <r>
    <s v="VAU-44387-624"/>
    <x v="13"/>
    <s v="99643-51048-IQ"/>
    <s v="A-M-0.2"/>
    <n v="6"/>
    <x v="14"/>
    <s v="malabasterg@hexun.com"/>
    <x v="0"/>
    <s v="Ara"/>
    <x v="2"/>
    <s v="M"/>
    <x v="0"/>
    <x v="3"/>
    <n v="3.375"/>
    <x v="16"/>
    <x v="1"/>
  </r>
  <r>
    <s v="RDW-33155-159"/>
    <x v="14"/>
    <s v="62173-15287-CU"/>
    <s v="A-L-1"/>
    <n v="6"/>
    <x v="15"/>
    <s v="rbroxuph@jimdo.com"/>
    <x v="0"/>
    <s v="Ara"/>
    <x v="2"/>
    <s v="L"/>
    <x v="1"/>
    <x v="0"/>
    <n v="12.95"/>
    <x v="17"/>
    <x v="1"/>
  </r>
  <r>
    <s v="TDZ-59011-211"/>
    <x v="15"/>
    <s v="57611-05522-ST"/>
    <s v="R-D-2.5"/>
    <n v="4"/>
    <x v="16"/>
    <s v="predfordi@ow.ly"/>
    <x v="1"/>
    <s v="Rob"/>
    <x v="0"/>
    <s v="D"/>
    <x v="2"/>
    <x v="2"/>
    <n v="20.584999999999997"/>
    <x v="18"/>
    <x v="0"/>
  </r>
  <r>
    <s v="IDU-25793-399"/>
    <x v="16"/>
    <s v="76664-37050-DT"/>
    <s v="A-M-0.2"/>
    <n v="5"/>
    <x v="17"/>
    <s v="acorradinoj@harvard.edu"/>
    <x v="0"/>
    <s v="Ara"/>
    <x v="2"/>
    <s v="M"/>
    <x v="0"/>
    <x v="3"/>
    <n v="3.375"/>
    <x v="19"/>
    <x v="0"/>
  </r>
  <r>
    <s v="IDU-25793-399"/>
    <x v="16"/>
    <s v="76664-37050-DT"/>
    <s v="E-D-0.2"/>
    <n v="4"/>
    <x v="17"/>
    <s v="acorradinoj@harvard.edu"/>
    <x v="0"/>
    <s v="Exc"/>
    <x v="1"/>
    <s v="D"/>
    <x v="2"/>
    <x v="3"/>
    <n v="3.645"/>
    <x v="20"/>
    <x v="0"/>
  </r>
  <r>
    <s v="NUO-20013-488"/>
    <x v="16"/>
    <s v="03090-88267-BQ"/>
    <s v="A-D-0.2"/>
    <n v="6"/>
    <x v="18"/>
    <s v="adavidowskyl@netvibes.com"/>
    <x v="0"/>
    <s v="Ara"/>
    <x v="2"/>
    <s v="D"/>
    <x v="2"/>
    <x v="3"/>
    <n v="2.9849999999999999"/>
    <x v="8"/>
    <x v="1"/>
  </r>
  <r>
    <s v="UQU-65630-479"/>
    <x v="17"/>
    <s v="37651-47492-NC"/>
    <s v="R-M-2.5"/>
    <n v="4"/>
    <x v="19"/>
    <s v="aantukm@kickstarter.com"/>
    <x v="0"/>
    <s v="Rob"/>
    <x v="0"/>
    <s v="M"/>
    <x v="0"/>
    <x v="2"/>
    <n v="22.884999999999998"/>
    <x v="21"/>
    <x v="0"/>
  </r>
  <r>
    <s v="FEO-11834-332"/>
    <x v="18"/>
    <s v="95399-57205-HI"/>
    <s v="A-D-0.2"/>
    <n v="4"/>
    <x v="20"/>
    <s v="ikleinertn@timesonline.co.uk"/>
    <x v="0"/>
    <s v="Ara"/>
    <x v="2"/>
    <s v="D"/>
    <x v="2"/>
    <x v="3"/>
    <n v="2.9849999999999999"/>
    <x v="22"/>
    <x v="0"/>
  </r>
  <r>
    <s v="TKY-71558-096"/>
    <x v="19"/>
    <s v="24010-66714-HW"/>
    <s v="A-M-1"/>
    <n v="1"/>
    <x v="21"/>
    <s v="cblofeldo@amazon.co.uk"/>
    <x v="0"/>
    <s v="Ara"/>
    <x v="2"/>
    <s v="M"/>
    <x v="0"/>
    <x v="0"/>
    <n v="11.25"/>
    <x v="23"/>
    <x v="1"/>
  </r>
  <r>
    <s v="OXY-65322-253"/>
    <x v="20"/>
    <s v="07591-92789-UA"/>
    <s v="E-M-0.2"/>
    <n v="3"/>
    <x v="22"/>
    <s v=""/>
    <x v="0"/>
    <s v="Exc"/>
    <x v="1"/>
    <s v="M"/>
    <x v="0"/>
    <x v="3"/>
    <n v="4.125"/>
    <x v="24"/>
    <x v="0"/>
  </r>
  <r>
    <s v="EVP-43500-491"/>
    <x v="21"/>
    <s v="49231-44455-IC"/>
    <s v="A-M-0.5"/>
    <n v="4"/>
    <x v="23"/>
    <s v="sshalesq@umich.edu"/>
    <x v="0"/>
    <s v="Ara"/>
    <x v="2"/>
    <s v="M"/>
    <x v="0"/>
    <x v="1"/>
    <n v="6.75"/>
    <x v="25"/>
    <x v="0"/>
  </r>
  <r>
    <s v="WAG-26945-689"/>
    <x v="22"/>
    <s v="50124-88608-EO"/>
    <s v="A-M-0.2"/>
    <n v="5"/>
    <x v="24"/>
    <s v="vdanneilr@mtv.com"/>
    <x v="1"/>
    <s v="Ara"/>
    <x v="2"/>
    <s v="M"/>
    <x v="0"/>
    <x v="3"/>
    <n v="3.375"/>
    <x v="19"/>
    <x v="1"/>
  </r>
  <r>
    <s v="CHE-78995-767"/>
    <x v="23"/>
    <s v="00888-74814-UZ"/>
    <s v="A-D-0.5"/>
    <n v="3"/>
    <x v="25"/>
    <s v="tnewburys@usda.gov"/>
    <x v="1"/>
    <s v="Ara"/>
    <x v="2"/>
    <s v="D"/>
    <x v="2"/>
    <x v="1"/>
    <n v="5.97"/>
    <x v="8"/>
    <x v="1"/>
  </r>
  <r>
    <s v="RYZ-14633-602"/>
    <x v="21"/>
    <s v="14158-30713-OB"/>
    <s v="A-D-1"/>
    <n v="4"/>
    <x v="26"/>
    <s v="mcalcuttt@baidu.com"/>
    <x v="1"/>
    <s v="Ara"/>
    <x v="2"/>
    <s v="D"/>
    <x v="2"/>
    <x v="0"/>
    <n v="9.9499999999999993"/>
    <x v="10"/>
    <x v="0"/>
  </r>
  <r>
    <s v="WOQ-36015-429"/>
    <x v="24"/>
    <s v="51427-89175-QJ"/>
    <s v="L-M-0.2"/>
    <n v="5"/>
    <x v="27"/>
    <s v=""/>
    <x v="0"/>
    <s v="Lib"/>
    <x v="3"/>
    <s v="M"/>
    <x v="0"/>
    <x v="3"/>
    <n v="4.3650000000000002"/>
    <x v="26"/>
    <x v="1"/>
  </r>
  <r>
    <s v="WOQ-36015-429"/>
    <x v="24"/>
    <s v="51427-89175-QJ"/>
    <s v="A-D-0.5"/>
    <n v="6"/>
    <x v="27"/>
    <s v=""/>
    <x v="0"/>
    <s v="Ara"/>
    <x v="2"/>
    <s v="D"/>
    <x v="2"/>
    <x v="1"/>
    <n v="5.97"/>
    <x v="27"/>
    <x v="1"/>
  </r>
  <r>
    <s v="WOQ-36015-429"/>
    <x v="24"/>
    <s v="51427-89175-QJ"/>
    <s v="L-M-0.5"/>
    <n v="6"/>
    <x v="27"/>
    <s v=""/>
    <x v="0"/>
    <s v="Lib"/>
    <x v="3"/>
    <s v="M"/>
    <x v="0"/>
    <x v="1"/>
    <n v="8.73"/>
    <x v="28"/>
    <x v="1"/>
  </r>
  <r>
    <s v="SCT-60553-454"/>
    <x v="25"/>
    <s v="39123-12846-YJ"/>
    <s v="L-L-0.2"/>
    <n v="5"/>
    <x v="28"/>
    <s v="ggatheralx@123-reg.co.uk"/>
    <x v="0"/>
    <s v="Lib"/>
    <x v="3"/>
    <s v="L"/>
    <x v="1"/>
    <x v="3"/>
    <n v="4.7549999999999999"/>
    <x v="29"/>
    <x v="1"/>
  </r>
  <r>
    <s v="GFK-52063-244"/>
    <x v="26"/>
    <s v="44981-99666-XB"/>
    <s v="L-L-0.5"/>
    <n v="6"/>
    <x v="29"/>
    <s v="uwelberryy@ebay.co.uk"/>
    <x v="2"/>
    <s v="Lib"/>
    <x v="3"/>
    <s v="L"/>
    <x v="1"/>
    <x v="1"/>
    <n v="9.51"/>
    <x v="30"/>
    <x v="0"/>
  </r>
  <r>
    <s v="AMM-79521-378"/>
    <x v="27"/>
    <s v="24825-51803-CQ"/>
    <s v="A-D-0.5"/>
    <n v="6"/>
    <x v="30"/>
    <s v="feilhartz@who.int"/>
    <x v="0"/>
    <s v="Ara"/>
    <x v="2"/>
    <s v="D"/>
    <x v="2"/>
    <x v="1"/>
    <n v="5.97"/>
    <x v="27"/>
    <x v="1"/>
  </r>
  <r>
    <s v="QUQ-90580-772"/>
    <x v="28"/>
    <s v="77634-13918-GJ"/>
    <s v="L-M-0.2"/>
    <n v="2"/>
    <x v="31"/>
    <s v="zponting10@altervista.org"/>
    <x v="0"/>
    <s v="Lib"/>
    <x v="3"/>
    <s v="M"/>
    <x v="0"/>
    <x v="3"/>
    <n v="4.3650000000000002"/>
    <x v="31"/>
    <x v="1"/>
  </r>
  <r>
    <s v="LGD-24408-274"/>
    <x v="29"/>
    <s v="13694-25001-LX"/>
    <s v="L-L-0.5"/>
    <n v="3"/>
    <x v="32"/>
    <s v="sstrase11@booking.com"/>
    <x v="0"/>
    <s v="Lib"/>
    <x v="3"/>
    <s v="L"/>
    <x v="1"/>
    <x v="1"/>
    <n v="9.51"/>
    <x v="32"/>
    <x v="1"/>
  </r>
  <r>
    <s v="HCT-95608-959"/>
    <x v="30"/>
    <s v="08523-01791-TI"/>
    <s v="R-M-2.5"/>
    <n v="5"/>
    <x v="33"/>
    <s v="dde12@unesco.org"/>
    <x v="0"/>
    <s v="Rob"/>
    <x v="0"/>
    <s v="M"/>
    <x v="0"/>
    <x v="2"/>
    <n v="22.884999999999998"/>
    <x v="15"/>
    <x v="1"/>
  </r>
  <r>
    <s v="OFX-99147-470"/>
    <x v="31"/>
    <s v="49860-68865-AB"/>
    <s v="R-M-1"/>
    <n v="6"/>
    <x v="34"/>
    <s v=""/>
    <x v="0"/>
    <s v="Rob"/>
    <x v="0"/>
    <s v="M"/>
    <x v="0"/>
    <x v="0"/>
    <n v="9.9499999999999993"/>
    <x v="33"/>
    <x v="0"/>
  </r>
  <r>
    <s v="LUO-37559-016"/>
    <x v="32"/>
    <s v="21240-83132-SP"/>
    <s v="L-M-1"/>
    <n v="3"/>
    <x v="35"/>
    <s v=""/>
    <x v="0"/>
    <s v="Lib"/>
    <x v="3"/>
    <s v="M"/>
    <x v="0"/>
    <x v="0"/>
    <n v="14.55"/>
    <x v="34"/>
    <x v="1"/>
  </r>
  <r>
    <s v="XWC-20610-167"/>
    <x v="33"/>
    <s v="08350-81623-TF"/>
    <s v="E-D-0.2"/>
    <n v="2"/>
    <x v="36"/>
    <s v="lyeoland15@pbs.org"/>
    <x v="0"/>
    <s v="Exc"/>
    <x v="1"/>
    <s v="D"/>
    <x v="2"/>
    <x v="3"/>
    <n v="3.645"/>
    <x v="35"/>
    <x v="0"/>
  </r>
  <r>
    <s v="GPU-79113-136"/>
    <x v="34"/>
    <s v="73284-01385-SJ"/>
    <s v="R-D-0.2"/>
    <n v="3"/>
    <x v="37"/>
    <s v="atolworthy16@toplist.cz"/>
    <x v="0"/>
    <s v="Rob"/>
    <x v="0"/>
    <s v="D"/>
    <x v="2"/>
    <x v="3"/>
    <n v="2.6849999999999996"/>
    <x v="36"/>
    <x v="0"/>
  </r>
  <r>
    <s v="ULR-52653-960"/>
    <x v="35"/>
    <s v="04152-34436-IE"/>
    <s v="L-L-2.5"/>
    <n v="2"/>
    <x v="38"/>
    <s v=""/>
    <x v="0"/>
    <s v="Lib"/>
    <x v="3"/>
    <s v="L"/>
    <x v="1"/>
    <x v="2"/>
    <n v="36.454999999999998"/>
    <x v="37"/>
    <x v="1"/>
  </r>
  <r>
    <s v="HPI-42308-142"/>
    <x v="36"/>
    <s v="06631-86965-XP"/>
    <s v="E-M-0.5"/>
    <n v="2"/>
    <x v="39"/>
    <s v="obaudassi18@seesaa.net"/>
    <x v="0"/>
    <s v="Exc"/>
    <x v="1"/>
    <s v="M"/>
    <x v="0"/>
    <x v="1"/>
    <n v="8.25"/>
    <x v="38"/>
    <x v="0"/>
  </r>
  <r>
    <s v="XHI-30227-581"/>
    <x v="37"/>
    <s v="54619-08558-ZU"/>
    <s v="L-D-2.5"/>
    <n v="6"/>
    <x v="40"/>
    <s v="pkingsbury19@comcast.net"/>
    <x v="0"/>
    <s v="Lib"/>
    <x v="3"/>
    <s v="D"/>
    <x v="2"/>
    <x v="2"/>
    <n v="29.784999999999997"/>
    <x v="39"/>
    <x v="1"/>
  </r>
  <r>
    <s v="DJH-05202-380"/>
    <x v="38"/>
    <s v="85589-17020-CX"/>
    <s v="E-M-2.5"/>
    <n v="2"/>
    <x v="41"/>
    <s v=""/>
    <x v="0"/>
    <s v="Exc"/>
    <x v="1"/>
    <s v="M"/>
    <x v="0"/>
    <x v="2"/>
    <n v="31.624999999999996"/>
    <x v="40"/>
    <x v="0"/>
  </r>
  <r>
    <s v="VMW-26889-781"/>
    <x v="39"/>
    <s v="36078-91009-WU"/>
    <s v="A-L-0.2"/>
    <n v="2"/>
    <x v="42"/>
    <s v="acurley1b@hao123.com"/>
    <x v="0"/>
    <s v="Ara"/>
    <x v="2"/>
    <s v="L"/>
    <x v="1"/>
    <x v="3"/>
    <n v="3.8849999999999998"/>
    <x v="41"/>
    <x v="0"/>
  </r>
  <r>
    <s v="DBU-81099-586"/>
    <x v="40"/>
    <s v="15770-27099-GX"/>
    <s v="A-D-2.5"/>
    <n v="4"/>
    <x v="43"/>
    <s v="rmcgilvary1c@tamu.edu"/>
    <x v="0"/>
    <s v="Ara"/>
    <x v="2"/>
    <s v="D"/>
    <x v="2"/>
    <x v="2"/>
    <n v="22.884999999999998"/>
    <x v="21"/>
    <x v="1"/>
  </r>
  <r>
    <s v="PQA-54820-810"/>
    <x v="41"/>
    <s v="91460-04823-BX"/>
    <s v="A-L-1"/>
    <n v="3"/>
    <x v="44"/>
    <s v="ipikett1d@xinhuanet.com"/>
    <x v="0"/>
    <s v="Ara"/>
    <x v="2"/>
    <s v="L"/>
    <x v="1"/>
    <x v="0"/>
    <n v="12.95"/>
    <x v="5"/>
    <x v="1"/>
  </r>
  <r>
    <s v="XKB-41924-202"/>
    <x v="42"/>
    <s v="45089-52817-WN"/>
    <s v="L-D-0.5"/>
    <n v="2"/>
    <x v="45"/>
    <s v="ibouldon1e@gizmodo.com"/>
    <x v="0"/>
    <s v="Lib"/>
    <x v="3"/>
    <s v="D"/>
    <x v="2"/>
    <x v="1"/>
    <n v="7.77"/>
    <x v="42"/>
    <x v="1"/>
  </r>
  <r>
    <s v="DWZ-69106-473"/>
    <x v="43"/>
    <s v="76447-50326-IC"/>
    <s v="L-L-2.5"/>
    <n v="4"/>
    <x v="46"/>
    <s v="kflanders1f@over-blog.com"/>
    <x v="1"/>
    <s v="Lib"/>
    <x v="3"/>
    <s v="L"/>
    <x v="1"/>
    <x v="2"/>
    <n v="36.454999999999998"/>
    <x v="43"/>
    <x v="0"/>
  </r>
  <r>
    <s v="YHV-68700-050"/>
    <x v="44"/>
    <s v="26333-67911-OL"/>
    <s v="R-M-0.5"/>
    <n v="5"/>
    <x v="47"/>
    <s v="hmattioli1g@webmd.com"/>
    <x v="2"/>
    <s v="Rob"/>
    <x v="0"/>
    <s v="M"/>
    <x v="0"/>
    <x v="1"/>
    <n v="5.97"/>
    <x v="44"/>
    <x v="1"/>
  </r>
  <r>
    <s v="YHV-68700-050"/>
    <x v="44"/>
    <s v="26333-67911-OL"/>
    <s v="L-L-2.5"/>
    <n v="2"/>
    <x v="47"/>
    <s v="hmattioli1g@webmd.com"/>
    <x v="2"/>
    <s v="Lib"/>
    <x v="3"/>
    <s v="L"/>
    <x v="1"/>
    <x v="2"/>
    <n v="36.454999999999998"/>
    <x v="37"/>
    <x v="1"/>
  </r>
  <r>
    <s v="KRB-88066-642"/>
    <x v="45"/>
    <s v="22107-86640-SB"/>
    <s v="L-M-1"/>
    <n v="5"/>
    <x v="48"/>
    <s v="agillard1i@issuu.com"/>
    <x v="0"/>
    <s v="Lib"/>
    <x v="3"/>
    <s v="M"/>
    <x v="0"/>
    <x v="0"/>
    <n v="14.55"/>
    <x v="45"/>
    <x v="1"/>
  </r>
  <r>
    <s v="LQU-08404-173"/>
    <x v="46"/>
    <s v="09960-34242-LZ"/>
    <s v="L-L-1"/>
    <n v="3"/>
    <x v="49"/>
    <s v=""/>
    <x v="0"/>
    <s v="Lib"/>
    <x v="3"/>
    <s v="L"/>
    <x v="1"/>
    <x v="0"/>
    <n v="15.85"/>
    <x v="46"/>
    <x v="1"/>
  </r>
  <r>
    <s v="CWK-60159-881"/>
    <x v="47"/>
    <s v="04671-85591-RT"/>
    <s v="E-D-0.2"/>
    <n v="3"/>
    <x v="50"/>
    <s v="tgrizard1k@odnoklassniki.ru"/>
    <x v="0"/>
    <s v="Exc"/>
    <x v="1"/>
    <s v="D"/>
    <x v="2"/>
    <x v="3"/>
    <n v="3.645"/>
    <x v="47"/>
    <x v="0"/>
  </r>
  <r>
    <s v="EEG-74197-843"/>
    <x v="48"/>
    <s v="25729-68859-UA"/>
    <s v="E-L-1"/>
    <n v="4"/>
    <x v="51"/>
    <s v="rrelton1l@stanford.edu"/>
    <x v="0"/>
    <s v="Exc"/>
    <x v="1"/>
    <s v="L"/>
    <x v="1"/>
    <x v="0"/>
    <n v="14.85"/>
    <x v="48"/>
    <x v="1"/>
  </r>
  <r>
    <s v="UCZ-59708-525"/>
    <x v="49"/>
    <s v="05501-86351-NX"/>
    <s v="L-D-2.5"/>
    <n v="3"/>
    <x v="52"/>
    <s v=""/>
    <x v="0"/>
    <s v="Lib"/>
    <x v="3"/>
    <s v="D"/>
    <x v="2"/>
    <x v="2"/>
    <n v="29.784999999999997"/>
    <x v="49"/>
    <x v="0"/>
  </r>
  <r>
    <s v="HUB-47311-849"/>
    <x v="50"/>
    <s v="04521-04300-OK"/>
    <s v="L-M-0.5"/>
    <n v="3"/>
    <x v="53"/>
    <s v="sgilroy1n@eepurl.com"/>
    <x v="0"/>
    <s v="Lib"/>
    <x v="3"/>
    <s v="M"/>
    <x v="0"/>
    <x v="1"/>
    <n v="8.73"/>
    <x v="50"/>
    <x v="0"/>
  </r>
  <r>
    <s v="WYM-17686-694"/>
    <x v="51"/>
    <s v="58689-55264-VK"/>
    <s v="A-D-2.5"/>
    <n v="5"/>
    <x v="54"/>
    <s v="ccottingham1o@wikipedia.org"/>
    <x v="0"/>
    <s v="Ara"/>
    <x v="2"/>
    <s v="D"/>
    <x v="2"/>
    <x v="2"/>
    <n v="22.884999999999998"/>
    <x v="15"/>
    <x v="1"/>
  </r>
  <r>
    <s v="ZYQ-15797-695"/>
    <x v="52"/>
    <s v="79436-73011-MM"/>
    <s v="R-D-0.5"/>
    <n v="5"/>
    <x v="55"/>
    <s v=""/>
    <x v="2"/>
    <s v="Rob"/>
    <x v="0"/>
    <s v="D"/>
    <x v="2"/>
    <x v="1"/>
    <n v="5.3699999999999992"/>
    <x v="51"/>
    <x v="0"/>
  </r>
  <r>
    <s v="EEJ-16185-108"/>
    <x v="53"/>
    <s v="65552-60476-KY"/>
    <s v="L-L-0.2"/>
    <n v="5"/>
    <x v="56"/>
    <s v=""/>
    <x v="0"/>
    <s v="Lib"/>
    <x v="3"/>
    <s v="L"/>
    <x v="1"/>
    <x v="3"/>
    <n v="4.7549999999999999"/>
    <x v="29"/>
    <x v="0"/>
  </r>
  <r>
    <s v="RWR-77888-800"/>
    <x v="54"/>
    <s v="69904-02729-YS"/>
    <s v="A-M-0.5"/>
    <n v="1"/>
    <x v="57"/>
    <s v="adykes1r@eventbrite.com"/>
    <x v="0"/>
    <s v="Ara"/>
    <x v="2"/>
    <s v="M"/>
    <x v="0"/>
    <x v="1"/>
    <n v="6.75"/>
    <x v="52"/>
    <x v="1"/>
  </r>
  <r>
    <s v="LHN-75209-742"/>
    <x v="55"/>
    <s v="01433-04270-AX"/>
    <s v="R-M-0.5"/>
    <n v="6"/>
    <x v="58"/>
    <s v=""/>
    <x v="0"/>
    <s v="Rob"/>
    <x v="0"/>
    <s v="M"/>
    <x v="0"/>
    <x v="1"/>
    <n v="5.97"/>
    <x v="27"/>
    <x v="0"/>
  </r>
  <r>
    <s v="TIR-71396-998"/>
    <x v="56"/>
    <s v="14204-14186-LA"/>
    <s v="R-D-2.5"/>
    <n v="4"/>
    <x v="59"/>
    <s v="acockrem1t@engadget.com"/>
    <x v="0"/>
    <s v="Rob"/>
    <x v="0"/>
    <s v="D"/>
    <x v="2"/>
    <x v="2"/>
    <n v="20.584999999999997"/>
    <x v="18"/>
    <x v="0"/>
  </r>
  <r>
    <s v="RXF-37618-213"/>
    <x v="57"/>
    <s v="32948-34398-HC"/>
    <s v="R-L-0.5"/>
    <n v="1"/>
    <x v="60"/>
    <s v="bumpleby1u@soundcloud.com"/>
    <x v="0"/>
    <s v="Rob"/>
    <x v="0"/>
    <s v="L"/>
    <x v="1"/>
    <x v="1"/>
    <n v="7.169999999999999"/>
    <x v="53"/>
    <x v="0"/>
  </r>
  <r>
    <s v="ANM-16388-634"/>
    <x v="58"/>
    <s v="77343-52608-FF"/>
    <s v="L-L-0.2"/>
    <n v="2"/>
    <x v="61"/>
    <s v="nsaleway1v@dedecms.com"/>
    <x v="0"/>
    <s v="Lib"/>
    <x v="3"/>
    <s v="L"/>
    <x v="1"/>
    <x v="3"/>
    <n v="4.7549999999999999"/>
    <x v="54"/>
    <x v="1"/>
  </r>
  <r>
    <s v="WYL-29300-070"/>
    <x v="59"/>
    <s v="42770-36274-QA"/>
    <s v="R-M-0.2"/>
    <n v="1"/>
    <x v="62"/>
    <s v="hgoulter1w@abc.net.au"/>
    <x v="0"/>
    <s v="Rob"/>
    <x v="0"/>
    <s v="M"/>
    <x v="0"/>
    <x v="3"/>
    <n v="2.9849999999999999"/>
    <x v="55"/>
    <x v="1"/>
  </r>
  <r>
    <s v="JHW-74554-805"/>
    <x v="60"/>
    <s v="14103-58987-ZU"/>
    <s v="R-M-1"/>
    <n v="6"/>
    <x v="63"/>
    <s v="grizzello1x@symantec.com"/>
    <x v="2"/>
    <s v="Rob"/>
    <x v="0"/>
    <s v="M"/>
    <x v="0"/>
    <x v="0"/>
    <n v="9.9499999999999993"/>
    <x v="33"/>
    <x v="0"/>
  </r>
  <r>
    <s v="KYS-27063-603"/>
    <x v="61"/>
    <s v="69958-32065-SW"/>
    <s v="E-L-2.5"/>
    <n v="4"/>
    <x v="64"/>
    <s v="slist1y@mapquest.com"/>
    <x v="0"/>
    <s v="Exc"/>
    <x v="1"/>
    <s v="L"/>
    <x v="1"/>
    <x v="2"/>
    <n v="34.154999999999994"/>
    <x v="56"/>
    <x v="1"/>
  </r>
  <r>
    <s v="GAZ-58626-277"/>
    <x v="62"/>
    <s v="69533-84907-FA"/>
    <s v="L-L-0.2"/>
    <n v="2"/>
    <x v="65"/>
    <s v="sedmondson1z@theguardian.com"/>
    <x v="1"/>
    <s v="Lib"/>
    <x v="3"/>
    <s v="L"/>
    <x v="1"/>
    <x v="3"/>
    <n v="4.7549999999999999"/>
    <x v="54"/>
    <x v="1"/>
  </r>
  <r>
    <s v="RPJ-37787-335"/>
    <x v="63"/>
    <s v="76005-95461-CI"/>
    <s v="A-M-2.5"/>
    <n v="3"/>
    <x v="66"/>
    <s v=""/>
    <x v="0"/>
    <s v="Ara"/>
    <x v="2"/>
    <s v="M"/>
    <x v="0"/>
    <x v="2"/>
    <n v="25.874999999999996"/>
    <x v="57"/>
    <x v="1"/>
  </r>
  <r>
    <s v="LEF-83057-763"/>
    <x v="64"/>
    <s v="15395-90855-VB"/>
    <s v="L-M-0.2"/>
    <n v="5"/>
    <x v="67"/>
    <s v=""/>
    <x v="0"/>
    <s v="Lib"/>
    <x v="3"/>
    <s v="M"/>
    <x v="0"/>
    <x v="3"/>
    <n v="4.3650000000000002"/>
    <x v="26"/>
    <x v="0"/>
  </r>
  <r>
    <s v="RPW-36123-215"/>
    <x v="65"/>
    <s v="80640-45811-LB"/>
    <s v="E-L-0.5"/>
    <n v="2"/>
    <x v="68"/>
    <s v="jrangall22@newsvine.com"/>
    <x v="0"/>
    <s v="Exc"/>
    <x v="1"/>
    <s v="L"/>
    <x v="1"/>
    <x v="1"/>
    <n v="8.91"/>
    <x v="58"/>
    <x v="0"/>
  </r>
  <r>
    <s v="WLL-59044-117"/>
    <x v="66"/>
    <s v="28476-04082-GR"/>
    <s v="R-D-1"/>
    <n v="6"/>
    <x v="69"/>
    <s v="kboorn23@ezinearticles.com"/>
    <x v="1"/>
    <s v="Rob"/>
    <x v="0"/>
    <s v="D"/>
    <x v="2"/>
    <x v="0"/>
    <n v="8.9499999999999993"/>
    <x v="59"/>
    <x v="0"/>
  </r>
  <r>
    <s v="AWT-22827-563"/>
    <x v="67"/>
    <s v="12018-75670-EU"/>
    <s v="R-L-0.2"/>
    <n v="1"/>
    <x v="70"/>
    <s v=""/>
    <x v="1"/>
    <s v="Rob"/>
    <x v="0"/>
    <s v="L"/>
    <x v="1"/>
    <x v="3"/>
    <n v="3.5849999999999995"/>
    <x v="60"/>
    <x v="0"/>
  </r>
  <r>
    <s v="QLM-07145-668"/>
    <x v="68"/>
    <s v="86437-17399-FK"/>
    <s v="E-D-0.2"/>
    <n v="2"/>
    <x v="71"/>
    <s v="celgey25@webs.com"/>
    <x v="0"/>
    <s v="Exc"/>
    <x v="1"/>
    <s v="D"/>
    <x v="2"/>
    <x v="3"/>
    <n v="3.645"/>
    <x v="35"/>
    <x v="1"/>
  </r>
  <r>
    <s v="HVQ-64398-930"/>
    <x v="69"/>
    <s v="62979-53167-ML"/>
    <s v="A-M-0.5"/>
    <n v="6"/>
    <x v="72"/>
    <s v="lmizzi26@rakuten.co.jp"/>
    <x v="0"/>
    <s v="Ara"/>
    <x v="2"/>
    <s v="M"/>
    <x v="0"/>
    <x v="1"/>
    <n v="6.75"/>
    <x v="61"/>
    <x v="0"/>
  </r>
  <r>
    <s v="WRT-40778-247"/>
    <x v="70"/>
    <s v="54810-81899-HL"/>
    <s v="R-L-1"/>
    <n v="4"/>
    <x v="73"/>
    <s v="cgiacomazzo27@jigsy.com"/>
    <x v="0"/>
    <s v="Rob"/>
    <x v="0"/>
    <s v="L"/>
    <x v="1"/>
    <x v="0"/>
    <n v="11.95"/>
    <x v="62"/>
    <x v="1"/>
  </r>
  <r>
    <s v="SUB-13006-125"/>
    <x v="71"/>
    <s v="26103-41504-IB"/>
    <s v="A-L-0.5"/>
    <n v="5"/>
    <x v="74"/>
    <s v="aarnow28@arizona.edu"/>
    <x v="0"/>
    <s v="Ara"/>
    <x v="2"/>
    <s v="L"/>
    <x v="1"/>
    <x v="1"/>
    <n v="7.77"/>
    <x v="5"/>
    <x v="0"/>
  </r>
  <r>
    <s v="CQM-49696-263"/>
    <x v="72"/>
    <s v="76534-45229-SG"/>
    <s v="L-L-2.5"/>
    <n v="3"/>
    <x v="75"/>
    <s v="syann29@senate.gov"/>
    <x v="0"/>
    <s v="Lib"/>
    <x v="3"/>
    <s v="L"/>
    <x v="1"/>
    <x v="2"/>
    <n v="36.454999999999998"/>
    <x v="63"/>
    <x v="0"/>
  </r>
  <r>
    <s v="KXN-85094-246"/>
    <x v="73"/>
    <s v="81744-27332-RR"/>
    <s v="L-M-2.5"/>
    <n v="3"/>
    <x v="76"/>
    <s v="bnaulls2a@tiny.cc"/>
    <x v="1"/>
    <s v="Lib"/>
    <x v="3"/>
    <s v="M"/>
    <x v="0"/>
    <x v="2"/>
    <n v="33.464999999999996"/>
    <x v="64"/>
    <x v="0"/>
  </r>
  <r>
    <s v="XOQ-12405-419"/>
    <x v="74"/>
    <s v="91513-75657-PH"/>
    <s v="R-D-2.5"/>
    <n v="4"/>
    <x v="77"/>
    <s v=""/>
    <x v="0"/>
    <s v="Rob"/>
    <x v="0"/>
    <s v="D"/>
    <x v="2"/>
    <x v="2"/>
    <n v="20.584999999999997"/>
    <x v="18"/>
    <x v="0"/>
  </r>
  <r>
    <s v="HYF-10254-369"/>
    <x v="75"/>
    <s v="30373-66619-CB"/>
    <s v="L-L-0.5"/>
    <n v="1"/>
    <x v="78"/>
    <s v="zsherewood2c@apache.org"/>
    <x v="0"/>
    <s v="Lib"/>
    <x v="3"/>
    <s v="L"/>
    <x v="1"/>
    <x v="1"/>
    <n v="9.51"/>
    <x v="54"/>
    <x v="1"/>
  </r>
  <r>
    <s v="XXJ-47000-307"/>
    <x v="76"/>
    <s v="31582-23562-FM"/>
    <s v="A-L-2.5"/>
    <n v="3"/>
    <x v="79"/>
    <s v="jdufaire2d@fc2.com"/>
    <x v="0"/>
    <s v="Ara"/>
    <x v="2"/>
    <s v="L"/>
    <x v="1"/>
    <x v="2"/>
    <n v="29.784999999999997"/>
    <x v="49"/>
    <x v="1"/>
  </r>
  <r>
    <s v="XXJ-47000-307"/>
    <x v="76"/>
    <s v="31582-23562-FM"/>
    <s v="A-D-0.2"/>
    <n v="4"/>
    <x v="79"/>
    <s v="jdufaire2d@fc2.com"/>
    <x v="0"/>
    <s v="Ara"/>
    <x v="2"/>
    <s v="D"/>
    <x v="2"/>
    <x v="3"/>
    <n v="2.9849999999999999"/>
    <x v="22"/>
    <x v="1"/>
  </r>
  <r>
    <s v="ZDK-82166-357"/>
    <x v="77"/>
    <s v="81431-12577-VD"/>
    <s v="A-M-1"/>
    <n v="3"/>
    <x v="80"/>
    <s v="bkeaveney2f@netlog.com"/>
    <x v="0"/>
    <s v="Ara"/>
    <x v="2"/>
    <s v="M"/>
    <x v="0"/>
    <x v="0"/>
    <n v="11.25"/>
    <x v="65"/>
    <x v="1"/>
  </r>
  <r>
    <s v="IHN-19982-362"/>
    <x v="78"/>
    <s v="68894-91205-MP"/>
    <s v="R-L-1"/>
    <n v="3"/>
    <x v="81"/>
    <s v="egrise2g@cargocollective.com"/>
    <x v="0"/>
    <s v="Rob"/>
    <x v="0"/>
    <s v="L"/>
    <x v="1"/>
    <x v="0"/>
    <n v="11.95"/>
    <x v="66"/>
    <x v="1"/>
  </r>
  <r>
    <s v="VMT-10030-889"/>
    <x v="79"/>
    <s v="87602-55754-VN"/>
    <s v="A-L-1"/>
    <n v="6"/>
    <x v="82"/>
    <s v="tgottelier2h@vistaprint.com"/>
    <x v="0"/>
    <s v="Ara"/>
    <x v="2"/>
    <s v="L"/>
    <x v="1"/>
    <x v="0"/>
    <n v="12.95"/>
    <x v="17"/>
    <x v="1"/>
  </r>
  <r>
    <s v="NHL-11063-100"/>
    <x v="80"/>
    <s v="39181-35745-WH"/>
    <s v="A-L-1"/>
    <n v="4"/>
    <x v="83"/>
    <s v=""/>
    <x v="1"/>
    <s v="Ara"/>
    <x v="2"/>
    <s v="L"/>
    <x v="1"/>
    <x v="0"/>
    <n v="12.95"/>
    <x v="67"/>
    <x v="0"/>
  </r>
  <r>
    <s v="ROV-87448-086"/>
    <x v="81"/>
    <s v="30381-64762-NG"/>
    <s v="A-M-2.5"/>
    <n v="4"/>
    <x v="84"/>
    <s v="agreenhead2j@dailymail.co.uk"/>
    <x v="0"/>
    <s v="Ara"/>
    <x v="2"/>
    <s v="M"/>
    <x v="0"/>
    <x v="2"/>
    <n v="25.874999999999996"/>
    <x v="68"/>
    <x v="1"/>
  </r>
  <r>
    <s v="DGY-35773-612"/>
    <x v="82"/>
    <s v="17503-27693-ZH"/>
    <s v="E-L-1"/>
    <n v="3"/>
    <x v="85"/>
    <s v=""/>
    <x v="0"/>
    <s v="Exc"/>
    <x v="1"/>
    <s v="L"/>
    <x v="1"/>
    <x v="0"/>
    <n v="14.85"/>
    <x v="69"/>
    <x v="0"/>
  </r>
  <r>
    <s v="YWH-50638-556"/>
    <x v="83"/>
    <s v="89442-35633-HJ"/>
    <s v="E-L-0.5"/>
    <n v="4"/>
    <x v="86"/>
    <s v="elangcaster2l@spotify.com"/>
    <x v="2"/>
    <s v="Exc"/>
    <x v="1"/>
    <s v="L"/>
    <x v="1"/>
    <x v="1"/>
    <n v="8.91"/>
    <x v="70"/>
    <x v="0"/>
  </r>
  <r>
    <s v="ISL-11200-600"/>
    <x v="84"/>
    <s v="13654-85265-IL"/>
    <s v="A-D-0.2"/>
    <n v="6"/>
    <x v="87"/>
    <s v=""/>
    <x v="1"/>
    <s v="Ara"/>
    <x v="2"/>
    <s v="D"/>
    <x v="2"/>
    <x v="3"/>
    <n v="2.9849999999999999"/>
    <x v="8"/>
    <x v="0"/>
  </r>
  <r>
    <s v="LBZ-75997-047"/>
    <x v="85"/>
    <s v="40946-22090-FP"/>
    <s v="A-M-2.5"/>
    <n v="6"/>
    <x v="88"/>
    <s v="nmagauran2n@51.la"/>
    <x v="0"/>
    <s v="Ara"/>
    <x v="2"/>
    <s v="M"/>
    <x v="0"/>
    <x v="2"/>
    <n v="25.874999999999996"/>
    <x v="71"/>
    <x v="1"/>
  </r>
  <r>
    <s v="EUH-08089-954"/>
    <x v="86"/>
    <s v="29050-93691-TS"/>
    <s v="A-D-0.2"/>
    <n v="2"/>
    <x v="89"/>
    <s v="vkirdsch2o@google.fr"/>
    <x v="0"/>
    <s v="Ara"/>
    <x v="2"/>
    <s v="D"/>
    <x v="2"/>
    <x v="3"/>
    <n v="2.9849999999999999"/>
    <x v="9"/>
    <x v="1"/>
  </r>
  <r>
    <s v="BLD-12227-251"/>
    <x v="87"/>
    <s v="64395-74865-WF"/>
    <s v="A-M-0.5"/>
    <n v="2"/>
    <x v="90"/>
    <s v="iwhapple2p@com.com"/>
    <x v="0"/>
    <s v="Ara"/>
    <x v="2"/>
    <s v="M"/>
    <x v="0"/>
    <x v="1"/>
    <n v="6.75"/>
    <x v="72"/>
    <x v="1"/>
  </r>
  <r>
    <s v="OPY-30711-853"/>
    <x v="25"/>
    <s v="81861-66046-SU"/>
    <s v="A-D-0.2"/>
    <n v="1"/>
    <x v="91"/>
    <s v=""/>
    <x v="1"/>
    <s v="Ara"/>
    <x v="2"/>
    <s v="D"/>
    <x v="2"/>
    <x v="3"/>
    <n v="2.9849999999999999"/>
    <x v="55"/>
    <x v="1"/>
  </r>
  <r>
    <s v="DBC-44122-300"/>
    <x v="88"/>
    <s v="13366-78506-KP"/>
    <s v="L-M-0.2"/>
    <n v="3"/>
    <x v="92"/>
    <s v=""/>
    <x v="0"/>
    <s v="Lib"/>
    <x v="3"/>
    <s v="M"/>
    <x v="0"/>
    <x v="3"/>
    <n v="4.3650000000000002"/>
    <x v="73"/>
    <x v="0"/>
  </r>
  <r>
    <s v="FJQ-60035-234"/>
    <x v="89"/>
    <s v="08847-29858-HN"/>
    <s v="A-L-0.2"/>
    <n v="2"/>
    <x v="93"/>
    <s v=""/>
    <x v="0"/>
    <s v="Ara"/>
    <x v="2"/>
    <s v="L"/>
    <x v="1"/>
    <x v="3"/>
    <n v="3.8849999999999998"/>
    <x v="41"/>
    <x v="0"/>
  </r>
  <r>
    <s v="HSF-66926-425"/>
    <x v="90"/>
    <s v="00539-42510-RY"/>
    <s v="L-D-2.5"/>
    <n v="5"/>
    <x v="94"/>
    <s v="nyoules2t@reference.com"/>
    <x v="1"/>
    <s v="Lib"/>
    <x v="3"/>
    <s v="D"/>
    <x v="2"/>
    <x v="2"/>
    <n v="29.784999999999997"/>
    <x v="74"/>
    <x v="0"/>
  </r>
  <r>
    <s v="LQG-41416-375"/>
    <x v="91"/>
    <s v="45190-08727-NV"/>
    <s v="L-D-1"/>
    <n v="3"/>
    <x v="95"/>
    <s v="daizikovitz2u@answers.com"/>
    <x v="1"/>
    <s v="Lib"/>
    <x v="3"/>
    <s v="D"/>
    <x v="2"/>
    <x v="0"/>
    <n v="12.95"/>
    <x v="5"/>
    <x v="0"/>
  </r>
  <r>
    <s v="VZO-97265-841"/>
    <x v="92"/>
    <s v="87049-37901-FU"/>
    <s v="R-M-0.2"/>
    <n v="4"/>
    <x v="96"/>
    <s v="brevel2v@fastcompany.com"/>
    <x v="0"/>
    <s v="Rob"/>
    <x v="0"/>
    <s v="M"/>
    <x v="0"/>
    <x v="3"/>
    <n v="2.9849999999999999"/>
    <x v="22"/>
    <x v="1"/>
  </r>
  <r>
    <s v="MOR-12987-399"/>
    <x v="93"/>
    <s v="34015-31593-JC"/>
    <s v="L-M-1"/>
    <n v="6"/>
    <x v="97"/>
    <s v="epriddis2w@nationalgeographic.com"/>
    <x v="0"/>
    <s v="Lib"/>
    <x v="3"/>
    <s v="M"/>
    <x v="0"/>
    <x v="0"/>
    <n v="14.55"/>
    <x v="75"/>
    <x v="1"/>
  </r>
  <r>
    <s v="UOA-23786-489"/>
    <x v="94"/>
    <s v="90305-50099-SV"/>
    <s v="A-M-0.5"/>
    <n v="6"/>
    <x v="98"/>
    <s v="qveel2x@jugem.jp"/>
    <x v="0"/>
    <s v="Ara"/>
    <x v="2"/>
    <s v="M"/>
    <x v="0"/>
    <x v="1"/>
    <n v="6.75"/>
    <x v="61"/>
    <x v="0"/>
  </r>
  <r>
    <s v="AJL-52941-018"/>
    <x v="95"/>
    <s v="55871-61935-MF"/>
    <s v="E-D-1"/>
    <n v="2"/>
    <x v="99"/>
    <s v="lconyers2y@twitter.com"/>
    <x v="0"/>
    <s v="Exc"/>
    <x v="1"/>
    <s v="D"/>
    <x v="2"/>
    <x v="0"/>
    <n v="12.15"/>
    <x v="76"/>
    <x v="1"/>
  </r>
  <r>
    <s v="XSZ-84273-421"/>
    <x v="96"/>
    <s v="15405-60469-TM"/>
    <s v="R-M-0.5"/>
    <n v="3"/>
    <x v="100"/>
    <s v="pwye2z@dagondesign.com"/>
    <x v="0"/>
    <s v="Rob"/>
    <x v="0"/>
    <s v="M"/>
    <x v="0"/>
    <x v="1"/>
    <n v="5.97"/>
    <x v="8"/>
    <x v="0"/>
  </r>
  <r>
    <s v="NUN-48214-216"/>
    <x v="97"/>
    <s v="06953-94794-FB"/>
    <s v="A-M-0.5"/>
    <n v="4"/>
    <x v="101"/>
    <s v=""/>
    <x v="0"/>
    <s v="Ara"/>
    <x v="2"/>
    <s v="M"/>
    <x v="0"/>
    <x v="1"/>
    <n v="6.75"/>
    <x v="25"/>
    <x v="1"/>
  </r>
  <r>
    <s v="AKV-93064-769"/>
    <x v="98"/>
    <s v="22305-40299-CY"/>
    <s v="L-D-0.5"/>
    <n v="1"/>
    <x v="102"/>
    <s v="tsheryn31@mtv.com"/>
    <x v="0"/>
    <s v="Lib"/>
    <x v="3"/>
    <s v="D"/>
    <x v="2"/>
    <x v="1"/>
    <n v="7.77"/>
    <x v="41"/>
    <x v="0"/>
  </r>
  <r>
    <s v="BRB-40903-533"/>
    <x v="99"/>
    <s v="09020-56774-GU"/>
    <s v="E-L-0.2"/>
    <n v="3"/>
    <x v="103"/>
    <s v="mredgrave32@cargocollective.com"/>
    <x v="0"/>
    <s v="Exc"/>
    <x v="1"/>
    <s v="L"/>
    <x v="1"/>
    <x v="3"/>
    <n v="4.4550000000000001"/>
    <x v="77"/>
    <x v="0"/>
  </r>
  <r>
    <s v="GPR-19973-483"/>
    <x v="100"/>
    <s v="92926-08470-YS"/>
    <s v="R-D-0.5"/>
    <n v="5"/>
    <x v="104"/>
    <s v="bfominov33@yale.edu"/>
    <x v="0"/>
    <s v="Rob"/>
    <x v="0"/>
    <s v="D"/>
    <x v="2"/>
    <x v="1"/>
    <n v="5.3699999999999992"/>
    <x v="51"/>
    <x v="1"/>
  </r>
  <r>
    <s v="XIY-43041-882"/>
    <x v="101"/>
    <s v="07250-63194-JO"/>
    <s v="A-M-1"/>
    <n v="1"/>
    <x v="105"/>
    <s v="scritchlow34@un.org"/>
    <x v="0"/>
    <s v="Ara"/>
    <x v="2"/>
    <s v="M"/>
    <x v="0"/>
    <x v="0"/>
    <n v="11.25"/>
    <x v="23"/>
    <x v="1"/>
  </r>
  <r>
    <s v="YGY-98425-969"/>
    <x v="102"/>
    <s v="63787-96257-TQ"/>
    <s v="L-M-1"/>
    <n v="1"/>
    <x v="106"/>
    <s v="msteptow35@earthlink.net"/>
    <x v="1"/>
    <s v="Lib"/>
    <x v="3"/>
    <s v="M"/>
    <x v="0"/>
    <x v="0"/>
    <n v="14.55"/>
    <x v="78"/>
    <x v="1"/>
  </r>
  <r>
    <s v="MSB-08397-648"/>
    <x v="103"/>
    <s v="49530-25460-RW"/>
    <s v="R-L-0.2"/>
    <n v="4"/>
    <x v="107"/>
    <s v=""/>
    <x v="0"/>
    <s v="Rob"/>
    <x v="0"/>
    <s v="L"/>
    <x v="1"/>
    <x v="3"/>
    <n v="3.5849999999999995"/>
    <x v="79"/>
    <x v="1"/>
  </r>
  <r>
    <s v="WDR-06028-345"/>
    <x v="104"/>
    <s v="66508-21373-OQ"/>
    <s v="L-L-1"/>
    <n v="1"/>
    <x v="108"/>
    <s v="imulliner37@pinterest.com"/>
    <x v="2"/>
    <s v="Lib"/>
    <x v="3"/>
    <s v="L"/>
    <x v="1"/>
    <x v="0"/>
    <n v="15.85"/>
    <x v="80"/>
    <x v="1"/>
  </r>
  <r>
    <s v="MXM-42948-061"/>
    <x v="105"/>
    <s v="20203-03950-FY"/>
    <s v="L-L-0.2"/>
    <n v="4"/>
    <x v="109"/>
    <s v="gstandley38@dion.ne.jp"/>
    <x v="1"/>
    <s v="Lib"/>
    <x v="3"/>
    <s v="L"/>
    <x v="1"/>
    <x v="3"/>
    <n v="4.7549999999999999"/>
    <x v="81"/>
    <x v="0"/>
  </r>
  <r>
    <s v="MGQ-98961-173"/>
    <x v="11"/>
    <s v="83895-90735-XH"/>
    <s v="L-L-0.5"/>
    <n v="4"/>
    <x v="110"/>
    <s v="bdrage39@youku.com"/>
    <x v="0"/>
    <s v="Lib"/>
    <x v="3"/>
    <s v="L"/>
    <x v="1"/>
    <x v="1"/>
    <n v="9.51"/>
    <x v="82"/>
    <x v="1"/>
  </r>
  <r>
    <s v="RFH-64349-897"/>
    <x v="106"/>
    <s v="61954-61462-RJ"/>
    <s v="E-D-0.5"/>
    <n v="3"/>
    <x v="111"/>
    <s v="myallop3a@fema.gov"/>
    <x v="0"/>
    <s v="Exc"/>
    <x v="1"/>
    <s v="D"/>
    <x v="2"/>
    <x v="1"/>
    <n v="7.29"/>
    <x v="6"/>
    <x v="0"/>
  </r>
  <r>
    <s v="TKL-20738-660"/>
    <x v="107"/>
    <s v="47939-53158-LS"/>
    <s v="E-M-0.2"/>
    <n v="1"/>
    <x v="112"/>
    <s v="cswitsur3b@chronoengine.com"/>
    <x v="0"/>
    <s v="Exc"/>
    <x v="1"/>
    <s v="M"/>
    <x v="0"/>
    <x v="3"/>
    <n v="4.125"/>
    <x v="83"/>
    <x v="1"/>
  </r>
  <r>
    <s v="TKL-20738-660"/>
    <x v="107"/>
    <s v="47939-53158-LS"/>
    <s v="A-L-0.2"/>
    <n v="1"/>
    <x v="112"/>
    <s v="cswitsur3b@chronoengine.com"/>
    <x v="0"/>
    <s v="Ara"/>
    <x v="2"/>
    <s v="L"/>
    <x v="1"/>
    <x v="3"/>
    <n v="3.8849999999999998"/>
    <x v="84"/>
    <x v="1"/>
  </r>
  <r>
    <s v="TKL-20738-660"/>
    <x v="107"/>
    <s v="47939-53158-LS"/>
    <s v="E-M-1"/>
    <n v="5"/>
    <x v="112"/>
    <s v="cswitsur3b@chronoengine.com"/>
    <x v="0"/>
    <s v="Exc"/>
    <x v="1"/>
    <s v="M"/>
    <x v="0"/>
    <x v="0"/>
    <n v="13.75"/>
    <x v="85"/>
    <x v="1"/>
  </r>
  <r>
    <s v="GOW-03198-575"/>
    <x v="108"/>
    <s v="61513-27752-FA"/>
    <s v="A-D-0.5"/>
    <n v="4"/>
    <x v="113"/>
    <s v="mludwell3e@blogger.com"/>
    <x v="0"/>
    <s v="Ara"/>
    <x v="2"/>
    <s v="D"/>
    <x v="2"/>
    <x v="1"/>
    <n v="5.97"/>
    <x v="86"/>
    <x v="0"/>
  </r>
  <r>
    <s v="QJB-90477-635"/>
    <x v="109"/>
    <s v="89714-19856-WX"/>
    <s v="L-L-2.5"/>
    <n v="4"/>
    <x v="114"/>
    <s v="dbeauchamp3f@usda.gov"/>
    <x v="0"/>
    <s v="Lib"/>
    <x v="3"/>
    <s v="L"/>
    <x v="1"/>
    <x v="2"/>
    <n v="36.454999999999998"/>
    <x v="43"/>
    <x v="1"/>
  </r>
  <r>
    <s v="MWP-46239-785"/>
    <x v="110"/>
    <s v="87979-56781-YV"/>
    <s v="L-M-0.2"/>
    <n v="5"/>
    <x v="115"/>
    <s v="srodliff3g@ted.com"/>
    <x v="0"/>
    <s v="Lib"/>
    <x v="3"/>
    <s v="M"/>
    <x v="0"/>
    <x v="3"/>
    <n v="4.3650000000000002"/>
    <x v="26"/>
    <x v="0"/>
  </r>
  <r>
    <s v="QDV-03406-248"/>
    <x v="111"/>
    <s v="74126-88836-KA"/>
    <s v="L-M-0.5"/>
    <n v="3"/>
    <x v="116"/>
    <s v="swoodham3h@businesswire.com"/>
    <x v="1"/>
    <s v="Lib"/>
    <x v="3"/>
    <s v="M"/>
    <x v="0"/>
    <x v="1"/>
    <n v="8.73"/>
    <x v="50"/>
    <x v="0"/>
  </r>
  <r>
    <s v="GPH-40635-105"/>
    <x v="112"/>
    <s v="37397-05992-VO"/>
    <s v="A-M-1"/>
    <n v="1"/>
    <x v="117"/>
    <s v="hsynnot3i@about.com"/>
    <x v="0"/>
    <s v="Ara"/>
    <x v="2"/>
    <s v="M"/>
    <x v="0"/>
    <x v="0"/>
    <n v="11.25"/>
    <x v="23"/>
    <x v="1"/>
  </r>
  <r>
    <s v="JOM-80930-071"/>
    <x v="113"/>
    <s v="54904-18397-UD"/>
    <s v="L-D-1"/>
    <n v="6"/>
    <x v="118"/>
    <s v="rlepere3j@shop-pro.jp"/>
    <x v="1"/>
    <s v="Lib"/>
    <x v="3"/>
    <s v="D"/>
    <x v="2"/>
    <x v="0"/>
    <n v="12.95"/>
    <x v="17"/>
    <x v="1"/>
  </r>
  <r>
    <s v="OIL-26493-755"/>
    <x v="114"/>
    <s v="19017-95853-EK"/>
    <s v="A-M-0.5"/>
    <n v="1"/>
    <x v="119"/>
    <s v="twoofinden3k@businesswire.com"/>
    <x v="0"/>
    <s v="Ara"/>
    <x v="2"/>
    <s v="M"/>
    <x v="0"/>
    <x v="1"/>
    <n v="6.75"/>
    <x v="52"/>
    <x v="1"/>
  </r>
  <r>
    <s v="CYV-13426-645"/>
    <x v="115"/>
    <s v="88593-59934-VU"/>
    <s v="E-D-1"/>
    <n v="1"/>
    <x v="120"/>
    <s v="edacca3l@google.pl"/>
    <x v="0"/>
    <s v="Exc"/>
    <x v="1"/>
    <s v="D"/>
    <x v="2"/>
    <x v="0"/>
    <n v="12.15"/>
    <x v="87"/>
    <x v="0"/>
  </r>
  <r>
    <s v="WRP-39846-614"/>
    <x v="49"/>
    <s v="47493-68564-YM"/>
    <s v="A-L-2.5"/>
    <n v="5"/>
    <x v="121"/>
    <s v=""/>
    <x v="1"/>
    <s v="Ara"/>
    <x v="2"/>
    <s v="L"/>
    <x v="1"/>
    <x v="2"/>
    <n v="29.784999999999997"/>
    <x v="74"/>
    <x v="0"/>
  </r>
  <r>
    <s v="VDZ-76673-968"/>
    <x v="116"/>
    <s v="82246-82543-DW"/>
    <s v="E-D-0.5"/>
    <n v="2"/>
    <x v="122"/>
    <s v="bhindsberg3n@blogs.com"/>
    <x v="0"/>
    <s v="Exc"/>
    <x v="1"/>
    <s v="D"/>
    <x v="2"/>
    <x v="1"/>
    <n v="7.29"/>
    <x v="20"/>
    <x v="0"/>
  </r>
  <r>
    <s v="VTV-03546-175"/>
    <x v="117"/>
    <s v="03384-62101-IY"/>
    <s v="A-L-2.5"/>
    <n v="5"/>
    <x v="123"/>
    <s v="orobins3o@salon.com"/>
    <x v="0"/>
    <s v="Ara"/>
    <x v="2"/>
    <s v="L"/>
    <x v="1"/>
    <x v="2"/>
    <n v="29.784999999999997"/>
    <x v="74"/>
    <x v="0"/>
  </r>
  <r>
    <s v="GHR-72274-715"/>
    <x v="118"/>
    <s v="86881-41559-OR"/>
    <s v="L-D-1"/>
    <n v="1"/>
    <x v="124"/>
    <s v="osyseland3p@independent.co.uk"/>
    <x v="0"/>
    <s v="Lib"/>
    <x v="3"/>
    <s v="D"/>
    <x v="2"/>
    <x v="0"/>
    <n v="12.95"/>
    <x v="2"/>
    <x v="1"/>
  </r>
  <r>
    <s v="ZGK-97262-313"/>
    <x v="119"/>
    <s v="02536-18494-AQ"/>
    <s v="E-M-2.5"/>
    <n v="3"/>
    <x v="125"/>
    <s v=""/>
    <x v="0"/>
    <s v="Exc"/>
    <x v="1"/>
    <s v="M"/>
    <x v="0"/>
    <x v="2"/>
    <n v="31.624999999999996"/>
    <x v="88"/>
    <x v="0"/>
  </r>
  <r>
    <s v="ZFS-30776-804"/>
    <x v="120"/>
    <s v="58638-01029-CB"/>
    <s v="A-L-0.5"/>
    <n v="5"/>
    <x v="126"/>
    <s v="bmcamish2e@tripadvisor.com"/>
    <x v="0"/>
    <s v="Ara"/>
    <x v="2"/>
    <s v="L"/>
    <x v="1"/>
    <x v="1"/>
    <n v="7.77"/>
    <x v="5"/>
    <x v="0"/>
  </r>
  <r>
    <s v="QUU-91729-492"/>
    <x v="121"/>
    <s v="90312-11148-LA"/>
    <s v="A-D-0.2"/>
    <n v="4"/>
    <x v="127"/>
    <s v="lkeenleyside3s@topsy.com"/>
    <x v="0"/>
    <s v="Ara"/>
    <x v="2"/>
    <s v="D"/>
    <x v="2"/>
    <x v="3"/>
    <n v="2.9849999999999999"/>
    <x v="22"/>
    <x v="1"/>
  </r>
  <r>
    <s v="PVI-72795-960"/>
    <x v="122"/>
    <s v="68239-74809-TF"/>
    <s v="E-L-2.5"/>
    <n v="3"/>
    <x v="128"/>
    <s v=""/>
    <x v="1"/>
    <s v="Exc"/>
    <x v="1"/>
    <s v="L"/>
    <x v="1"/>
    <x v="2"/>
    <n v="34.154999999999994"/>
    <x v="89"/>
    <x v="1"/>
  </r>
  <r>
    <s v="PPP-78935-365"/>
    <x v="123"/>
    <s v="91074-60023-IP"/>
    <s v="E-D-1"/>
    <n v="4"/>
    <x v="129"/>
    <s v=""/>
    <x v="0"/>
    <s v="Exc"/>
    <x v="1"/>
    <s v="D"/>
    <x v="2"/>
    <x v="0"/>
    <n v="12.15"/>
    <x v="90"/>
    <x v="1"/>
  </r>
  <r>
    <s v="JUO-34131-517"/>
    <x v="124"/>
    <s v="07972-83748-JI"/>
    <s v="L-D-1"/>
    <n v="6"/>
    <x v="130"/>
    <s v=""/>
    <x v="0"/>
    <s v="Lib"/>
    <x v="3"/>
    <s v="D"/>
    <x v="2"/>
    <x v="0"/>
    <n v="12.95"/>
    <x v="17"/>
    <x v="0"/>
  </r>
  <r>
    <s v="ZJE-89333-489"/>
    <x v="125"/>
    <s v="08694-57330-XR"/>
    <s v="L-D-2.5"/>
    <n v="1"/>
    <x v="131"/>
    <s v="vkundt3w@bigcartel.com"/>
    <x v="1"/>
    <s v="Lib"/>
    <x v="3"/>
    <s v="D"/>
    <x v="2"/>
    <x v="2"/>
    <n v="29.784999999999997"/>
    <x v="91"/>
    <x v="0"/>
  </r>
  <r>
    <s v="LOO-35324-159"/>
    <x v="126"/>
    <s v="68412-11126-YJ"/>
    <s v="A-L-0.2"/>
    <n v="4"/>
    <x v="132"/>
    <s v="bbett3x@google.de"/>
    <x v="0"/>
    <s v="Ara"/>
    <x v="2"/>
    <s v="L"/>
    <x v="1"/>
    <x v="3"/>
    <n v="3.8849999999999998"/>
    <x v="42"/>
    <x v="0"/>
  </r>
  <r>
    <s v="JBQ-93412-846"/>
    <x v="127"/>
    <s v="69037-66822-DW"/>
    <s v="E-L-2.5"/>
    <n v="4"/>
    <x v="133"/>
    <s v=""/>
    <x v="1"/>
    <s v="Exc"/>
    <x v="1"/>
    <s v="L"/>
    <x v="1"/>
    <x v="2"/>
    <n v="34.154999999999994"/>
    <x v="56"/>
    <x v="0"/>
  </r>
  <r>
    <s v="EHX-66333-637"/>
    <x v="128"/>
    <s v="01297-94364-XH"/>
    <s v="L-M-0.5"/>
    <n v="2"/>
    <x v="134"/>
    <s v="dstaite3z@scientificamerican.com"/>
    <x v="0"/>
    <s v="Lib"/>
    <x v="3"/>
    <s v="M"/>
    <x v="0"/>
    <x v="1"/>
    <n v="8.73"/>
    <x v="92"/>
    <x v="1"/>
  </r>
  <r>
    <s v="WXG-25759-236"/>
    <x v="103"/>
    <s v="39919-06540-ZI"/>
    <s v="E-L-2.5"/>
    <n v="2"/>
    <x v="135"/>
    <s v="wkeyse40@apple.com"/>
    <x v="0"/>
    <s v="Exc"/>
    <x v="1"/>
    <s v="L"/>
    <x v="1"/>
    <x v="2"/>
    <n v="34.154999999999994"/>
    <x v="93"/>
    <x v="0"/>
  </r>
  <r>
    <s v="QNA-31113-984"/>
    <x v="129"/>
    <s v="60512-78550-WS"/>
    <s v="L-M-0.2"/>
    <n v="4"/>
    <x v="136"/>
    <s v="oclausenthue41@marriott.com"/>
    <x v="0"/>
    <s v="Lib"/>
    <x v="3"/>
    <s v="M"/>
    <x v="0"/>
    <x v="3"/>
    <n v="4.3650000000000002"/>
    <x v="92"/>
    <x v="1"/>
  </r>
  <r>
    <s v="ZWI-52029-159"/>
    <x v="130"/>
    <s v="40172-12000-AU"/>
    <s v="L-M-1"/>
    <n v="3"/>
    <x v="137"/>
    <s v="lfrancisco42@fema.gov"/>
    <x v="0"/>
    <s v="Lib"/>
    <x v="3"/>
    <s v="M"/>
    <x v="0"/>
    <x v="0"/>
    <n v="14.55"/>
    <x v="34"/>
    <x v="1"/>
  </r>
  <r>
    <s v="ZWI-52029-159"/>
    <x v="130"/>
    <s v="40172-12000-AU"/>
    <s v="E-M-1"/>
    <n v="2"/>
    <x v="137"/>
    <s v="lfrancisco42@fema.gov"/>
    <x v="0"/>
    <s v="Exc"/>
    <x v="1"/>
    <s v="M"/>
    <x v="0"/>
    <x v="0"/>
    <n v="13.75"/>
    <x v="3"/>
    <x v="1"/>
  </r>
  <r>
    <s v="DFS-49954-707"/>
    <x v="131"/>
    <s v="39019-13649-CL"/>
    <s v="E-D-0.2"/>
    <n v="5"/>
    <x v="138"/>
    <s v="gskingle44@clickbank.net"/>
    <x v="0"/>
    <s v="Exc"/>
    <x v="1"/>
    <s v="D"/>
    <x v="2"/>
    <x v="3"/>
    <n v="3.645"/>
    <x v="94"/>
    <x v="0"/>
  </r>
  <r>
    <s v="VYP-89830-878"/>
    <x v="132"/>
    <s v="12715-05198-QU"/>
    <s v="A-M-2.5"/>
    <n v="2"/>
    <x v="139"/>
    <s v=""/>
    <x v="0"/>
    <s v="Ara"/>
    <x v="2"/>
    <s v="M"/>
    <x v="0"/>
    <x v="2"/>
    <n v="25.874999999999996"/>
    <x v="95"/>
    <x v="0"/>
  </r>
  <r>
    <s v="AMT-40418-362"/>
    <x v="133"/>
    <s v="04513-76520-QO"/>
    <s v="L-D-1"/>
    <n v="1"/>
    <x v="140"/>
    <s v="jbalsillie46@princeton.edu"/>
    <x v="0"/>
    <s v="Lib"/>
    <x v="3"/>
    <s v="D"/>
    <x v="2"/>
    <x v="0"/>
    <n v="12.95"/>
    <x v="2"/>
    <x v="0"/>
  </r>
  <r>
    <s v="NFQ-23241-793"/>
    <x v="134"/>
    <s v="88446-59251-SQ"/>
    <s v="A-M-1"/>
    <n v="3"/>
    <x v="141"/>
    <s v=""/>
    <x v="0"/>
    <s v="Ara"/>
    <x v="2"/>
    <s v="M"/>
    <x v="0"/>
    <x v="0"/>
    <n v="11.25"/>
    <x v="65"/>
    <x v="0"/>
  </r>
  <r>
    <s v="JQK-64922-985"/>
    <x v="113"/>
    <s v="23779-10274-KN"/>
    <s v="R-M-2.5"/>
    <n v="3"/>
    <x v="142"/>
    <s v="bleffek48@ning.com"/>
    <x v="0"/>
    <s v="Rob"/>
    <x v="0"/>
    <s v="M"/>
    <x v="0"/>
    <x v="2"/>
    <n v="22.884999999999998"/>
    <x v="96"/>
    <x v="0"/>
  </r>
  <r>
    <s v="YET-17732-678"/>
    <x v="135"/>
    <s v="57235-92842-DK"/>
    <s v="R-D-0.2"/>
    <n v="1"/>
    <x v="143"/>
    <s v=""/>
    <x v="0"/>
    <s v="Rob"/>
    <x v="0"/>
    <s v="D"/>
    <x v="2"/>
    <x v="3"/>
    <n v="2.6849999999999996"/>
    <x v="97"/>
    <x v="1"/>
  </r>
  <r>
    <s v="NKW-24945-846"/>
    <x v="35"/>
    <s v="75977-30364-AY"/>
    <s v="A-D-2.5"/>
    <n v="5"/>
    <x v="144"/>
    <s v="jpray4a@youtube.com"/>
    <x v="0"/>
    <s v="Ara"/>
    <x v="2"/>
    <s v="D"/>
    <x v="2"/>
    <x v="2"/>
    <n v="22.884999999999998"/>
    <x v="15"/>
    <x v="1"/>
  </r>
  <r>
    <s v="VKA-82720-513"/>
    <x v="136"/>
    <s v="12299-30914-NG"/>
    <s v="A-M-2.5"/>
    <n v="6"/>
    <x v="145"/>
    <s v="gholborn4b@ow.ly"/>
    <x v="0"/>
    <s v="Ara"/>
    <x v="2"/>
    <s v="M"/>
    <x v="0"/>
    <x v="2"/>
    <n v="25.874999999999996"/>
    <x v="71"/>
    <x v="0"/>
  </r>
  <r>
    <s v="THA-60599-417"/>
    <x v="137"/>
    <s v="59971-35626-YJ"/>
    <s v="A-M-2.5"/>
    <n v="3"/>
    <x v="146"/>
    <s v="fkeinrat4c@dailymail.co.uk"/>
    <x v="0"/>
    <s v="Ara"/>
    <x v="2"/>
    <s v="M"/>
    <x v="0"/>
    <x v="2"/>
    <n v="25.874999999999996"/>
    <x v="57"/>
    <x v="0"/>
  </r>
  <r>
    <s v="MEK-39769-035"/>
    <x v="138"/>
    <s v="15380-76513-PS"/>
    <s v="R-D-2.5"/>
    <n v="3"/>
    <x v="147"/>
    <s v="pyea4d@aol.com"/>
    <x v="1"/>
    <s v="Rob"/>
    <x v="0"/>
    <s v="D"/>
    <x v="2"/>
    <x v="2"/>
    <n v="20.584999999999997"/>
    <x v="98"/>
    <x v="1"/>
  </r>
  <r>
    <s v="JAF-18294-750"/>
    <x v="139"/>
    <s v="73564-98204-EY"/>
    <s v="R-D-2.5"/>
    <n v="6"/>
    <x v="148"/>
    <s v=""/>
    <x v="0"/>
    <s v="Rob"/>
    <x v="0"/>
    <s v="D"/>
    <x v="2"/>
    <x v="2"/>
    <n v="20.584999999999997"/>
    <x v="99"/>
    <x v="0"/>
  </r>
  <r>
    <s v="TME-59627-221"/>
    <x v="140"/>
    <s v="72282-40594-RX"/>
    <s v="L-L-2.5"/>
    <n v="6"/>
    <x v="149"/>
    <s v=""/>
    <x v="0"/>
    <s v="Lib"/>
    <x v="3"/>
    <s v="L"/>
    <x v="1"/>
    <x v="2"/>
    <n v="36.454999999999998"/>
    <x v="100"/>
    <x v="1"/>
  </r>
  <r>
    <s v="UDG-65353-824"/>
    <x v="141"/>
    <s v="17514-94165-RJ"/>
    <s v="E-M-0.5"/>
    <n v="4"/>
    <x v="150"/>
    <s v="kswede4g@addthis.com"/>
    <x v="0"/>
    <s v="Exc"/>
    <x v="1"/>
    <s v="M"/>
    <x v="0"/>
    <x v="1"/>
    <n v="8.25"/>
    <x v="101"/>
    <x v="1"/>
  </r>
  <r>
    <s v="ENQ-42923-176"/>
    <x v="142"/>
    <s v="56248-75861-JX"/>
    <s v="A-L-0.5"/>
    <n v="3"/>
    <x v="151"/>
    <s v="lrubrow4h@microsoft.com"/>
    <x v="0"/>
    <s v="Ara"/>
    <x v="2"/>
    <s v="L"/>
    <x v="1"/>
    <x v="1"/>
    <n v="7.77"/>
    <x v="102"/>
    <x v="1"/>
  </r>
  <r>
    <s v="CBT-55781-720"/>
    <x v="143"/>
    <s v="97855-54761-IS"/>
    <s v="E-D-0.5"/>
    <n v="3"/>
    <x v="152"/>
    <s v="dtift4i@netvibes.com"/>
    <x v="0"/>
    <s v="Exc"/>
    <x v="1"/>
    <s v="D"/>
    <x v="2"/>
    <x v="1"/>
    <n v="7.29"/>
    <x v="6"/>
    <x v="0"/>
  </r>
  <r>
    <s v="NEU-86533-016"/>
    <x v="144"/>
    <s v="96544-91644-IT"/>
    <s v="R-D-0.2"/>
    <n v="6"/>
    <x v="153"/>
    <s v="gschonfeld4j@oracle.com"/>
    <x v="0"/>
    <s v="Rob"/>
    <x v="0"/>
    <s v="D"/>
    <x v="2"/>
    <x v="3"/>
    <n v="2.6849999999999996"/>
    <x v="103"/>
    <x v="1"/>
  </r>
  <r>
    <s v="BYU-58154-603"/>
    <x v="145"/>
    <s v="51971-70393-QM"/>
    <s v="E-D-0.5"/>
    <n v="4"/>
    <x v="154"/>
    <s v="cfeye4k@google.co.jp"/>
    <x v="1"/>
    <s v="Exc"/>
    <x v="1"/>
    <s v="D"/>
    <x v="2"/>
    <x v="1"/>
    <n v="7.29"/>
    <x v="104"/>
    <x v="1"/>
  </r>
  <r>
    <s v="EHJ-05910-257"/>
    <x v="146"/>
    <s v="06812-11924-IK"/>
    <s v="R-D-1"/>
    <n v="6"/>
    <x v="155"/>
    <s v=""/>
    <x v="0"/>
    <s v="Rob"/>
    <x v="0"/>
    <s v="D"/>
    <x v="2"/>
    <x v="0"/>
    <n v="8.9499999999999993"/>
    <x v="59"/>
    <x v="0"/>
  </r>
  <r>
    <s v="EIL-44855-309"/>
    <x v="147"/>
    <s v="59741-90220-OW"/>
    <s v="R-D-0.5"/>
    <n v="5"/>
    <x v="156"/>
    <s v=""/>
    <x v="0"/>
    <s v="Rob"/>
    <x v="0"/>
    <s v="D"/>
    <x v="2"/>
    <x v="1"/>
    <n v="5.3699999999999992"/>
    <x v="51"/>
    <x v="0"/>
  </r>
  <r>
    <s v="HCA-87224-420"/>
    <x v="148"/>
    <s v="62682-27930-PD"/>
    <s v="E-M-0.5"/>
    <n v="5"/>
    <x v="157"/>
    <s v="tfero4n@comsenz.com"/>
    <x v="0"/>
    <s v="Exc"/>
    <x v="1"/>
    <s v="M"/>
    <x v="0"/>
    <x v="1"/>
    <n v="8.25"/>
    <x v="1"/>
    <x v="0"/>
  </r>
  <r>
    <s v="ABO-29054-365"/>
    <x v="149"/>
    <s v="00256-19905-YG"/>
    <s v="A-M-0.5"/>
    <n v="6"/>
    <x v="158"/>
    <s v=""/>
    <x v="1"/>
    <s v="Ara"/>
    <x v="2"/>
    <s v="M"/>
    <x v="0"/>
    <x v="1"/>
    <n v="6.75"/>
    <x v="61"/>
    <x v="1"/>
  </r>
  <r>
    <s v="TKN-58485-031"/>
    <x v="150"/>
    <s v="38890-22576-UI"/>
    <s v="R-D-1"/>
    <n v="2"/>
    <x v="159"/>
    <s v="fdauney4p@sphinn.com"/>
    <x v="1"/>
    <s v="Rob"/>
    <x v="0"/>
    <s v="D"/>
    <x v="2"/>
    <x v="0"/>
    <n v="8.9499999999999993"/>
    <x v="105"/>
    <x v="1"/>
  </r>
  <r>
    <s v="RCK-04069-371"/>
    <x v="151"/>
    <s v="94573-61802-PH"/>
    <s v="E-L-2.5"/>
    <n v="2"/>
    <x v="160"/>
    <s v="searley4q@youku.com"/>
    <x v="2"/>
    <s v="Exc"/>
    <x v="1"/>
    <s v="L"/>
    <x v="1"/>
    <x v="2"/>
    <n v="34.154999999999994"/>
    <x v="93"/>
    <x v="1"/>
  </r>
  <r>
    <s v="IRJ-67095-738"/>
    <x v="13"/>
    <s v="86447-02699-UT"/>
    <s v="E-M-2.5"/>
    <n v="2"/>
    <x v="161"/>
    <s v="mchamberlayne4r@bigcartel.com"/>
    <x v="0"/>
    <s v="Exc"/>
    <x v="1"/>
    <s v="M"/>
    <x v="0"/>
    <x v="2"/>
    <n v="31.624999999999996"/>
    <x v="40"/>
    <x v="0"/>
  </r>
  <r>
    <s v="VEA-31961-977"/>
    <x v="79"/>
    <s v="51432-27169-KN"/>
    <s v="E-D-0.5"/>
    <n v="3"/>
    <x v="162"/>
    <s v="bflaherty4s@moonfruit.com"/>
    <x v="1"/>
    <s v="Exc"/>
    <x v="1"/>
    <s v="D"/>
    <x v="2"/>
    <x v="1"/>
    <n v="7.29"/>
    <x v="6"/>
    <x v="1"/>
  </r>
  <r>
    <s v="BAF-42286-205"/>
    <x v="152"/>
    <s v="43074-00987-PB"/>
    <s v="R-M-2.5"/>
    <n v="4"/>
    <x v="163"/>
    <s v="ocolbeck4t@sina.com.cn"/>
    <x v="0"/>
    <s v="Rob"/>
    <x v="0"/>
    <s v="M"/>
    <x v="0"/>
    <x v="2"/>
    <n v="22.884999999999998"/>
    <x v="21"/>
    <x v="1"/>
  </r>
  <r>
    <s v="WOR-52762-511"/>
    <x v="153"/>
    <s v="04739-85772-QT"/>
    <s v="E-L-2.5"/>
    <n v="6"/>
    <x v="164"/>
    <s v=""/>
    <x v="0"/>
    <s v="Exc"/>
    <x v="1"/>
    <s v="L"/>
    <x v="1"/>
    <x v="2"/>
    <n v="34.154999999999994"/>
    <x v="106"/>
    <x v="0"/>
  </r>
  <r>
    <s v="ZWK-03995-815"/>
    <x v="154"/>
    <s v="28279-78469-YW"/>
    <s v="E-M-2.5"/>
    <n v="2"/>
    <x v="165"/>
    <s v="ehobbing4v@nsw.gov.au"/>
    <x v="0"/>
    <s v="Exc"/>
    <x v="1"/>
    <s v="M"/>
    <x v="0"/>
    <x v="2"/>
    <n v="31.624999999999996"/>
    <x v="40"/>
    <x v="0"/>
  </r>
  <r>
    <s v="CKF-43291-846"/>
    <x v="155"/>
    <s v="91829-99544-DS"/>
    <s v="E-L-2.5"/>
    <n v="1"/>
    <x v="166"/>
    <s v="othynne4w@auda.org.au"/>
    <x v="0"/>
    <s v="Exc"/>
    <x v="1"/>
    <s v="L"/>
    <x v="1"/>
    <x v="2"/>
    <n v="34.154999999999994"/>
    <x v="107"/>
    <x v="0"/>
  </r>
  <r>
    <s v="RMW-74160-339"/>
    <x v="156"/>
    <s v="38978-59582-JP"/>
    <s v="R-L-2.5"/>
    <n v="4"/>
    <x v="167"/>
    <s v="eheining4x@flickr.com"/>
    <x v="0"/>
    <s v="Rob"/>
    <x v="0"/>
    <s v="L"/>
    <x v="1"/>
    <x v="2"/>
    <n v="27.484999999999996"/>
    <x v="108"/>
    <x v="0"/>
  </r>
  <r>
    <s v="FMT-94584-786"/>
    <x v="22"/>
    <s v="86504-96610-BH"/>
    <s v="A-L-1"/>
    <n v="2"/>
    <x v="168"/>
    <s v="kmelloi4y@imdb.com"/>
    <x v="0"/>
    <s v="Ara"/>
    <x v="2"/>
    <s v="L"/>
    <x v="1"/>
    <x v="0"/>
    <n v="12.95"/>
    <x v="109"/>
    <x v="1"/>
  </r>
  <r>
    <s v="NWT-78222-575"/>
    <x v="157"/>
    <s v="75986-98864-EZ"/>
    <s v="A-D-0.2"/>
    <n v="1"/>
    <x v="169"/>
    <s v=""/>
    <x v="1"/>
    <s v="Ara"/>
    <x v="2"/>
    <s v="D"/>
    <x v="2"/>
    <x v="3"/>
    <n v="2.9849999999999999"/>
    <x v="55"/>
    <x v="1"/>
  </r>
  <r>
    <s v="EOI-02511-919"/>
    <x v="158"/>
    <s v="66776-88682-RG"/>
    <s v="E-L-0.2"/>
    <n v="5"/>
    <x v="170"/>
    <s v="amussen50@51.la"/>
    <x v="0"/>
    <s v="Exc"/>
    <x v="1"/>
    <s v="L"/>
    <x v="1"/>
    <x v="3"/>
    <n v="4.4550000000000001"/>
    <x v="110"/>
    <x v="1"/>
  </r>
  <r>
    <s v="EOI-02511-919"/>
    <x v="158"/>
    <s v="66776-88682-RG"/>
    <s v="A-D-0.5"/>
    <n v="5"/>
    <x v="170"/>
    <s v="amussen50@51.la"/>
    <x v="0"/>
    <s v="Ara"/>
    <x v="2"/>
    <s v="D"/>
    <x v="2"/>
    <x v="1"/>
    <n v="5.97"/>
    <x v="44"/>
    <x v="1"/>
  </r>
  <r>
    <s v="UCT-03935-589"/>
    <x v="78"/>
    <s v="85851-78384-DM"/>
    <s v="R-D-0.5"/>
    <n v="6"/>
    <x v="171"/>
    <s v="amundford52@nbcnews.com"/>
    <x v="0"/>
    <s v="Rob"/>
    <x v="0"/>
    <s v="D"/>
    <x v="2"/>
    <x v="1"/>
    <n v="5.3699999999999992"/>
    <x v="111"/>
    <x v="1"/>
  </r>
  <r>
    <s v="SBI-60013-494"/>
    <x v="159"/>
    <s v="55232-81621-BX"/>
    <s v="E-M-0.2"/>
    <n v="2"/>
    <x v="172"/>
    <s v="twalas53@google.ca"/>
    <x v="0"/>
    <s v="Exc"/>
    <x v="1"/>
    <s v="M"/>
    <x v="0"/>
    <x v="3"/>
    <n v="4.125"/>
    <x v="112"/>
    <x v="1"/>
  </r>
  <r>
    <s v="QRA-73277-814"/>
    <x v="160"/>
    <s v="80310-92912-JA"/>
    <s v="A-L-0.5"/>
    <n v="4"/>
    <x v="173"/>
    <s v="iblazewicz54@thetimes.co.uk"/>
    <x v="0"/>
    <s v="Ara"/>
    <x v="2"/>
    <s v="L"/>
    <x v="1"/>
    <x v="1"/>
    <n v="7.77"/>
    <x v="113"/>
    <x v="1"/>
  </r>
  <r>
    <s v="EQE-31648-909"/>
    <x v="161"/>
    <s v="19821-05175-WZ"/>
    <s v="E-D-0.5"/>
    <n v="5"/>
    <x v="174"/>
    <s v="arizzetti55@naver.com"/>
    <x v="0"/>
    <s v="Exc"/>
    <x v="1"/>
    <s v="D"/>
    <x v="2"/>
    <x v="1"/>
    <n v="7.29"/>
    <x v="114"/>
    <x v="0"/>
  </r>
  <r>
    <s v="QOO-24615-950"/>
    <x v="162"/>
    <s v="01338-83217-GV"/>
    <s v="R-M-2.5"/>
    <n v="3"/>
    <x v="175"/>
    <s v="mmeriet56@noaa.gov"/>
    <x v="0"/>
    <s v="Rob"/>
    <x v="0"/>
    <s v="M"/>
    <x v="0"/>
    <x v="2"/>
    <n v="22.884999999999998"/>
    <x v="96"/>
    <x v="1"/>
  </r>
  <r>
    <s v="WDV-73864-037"/>
    <x v="70"/>
    <s v="66044-25298-TA"/>
    <s v="L-M-0.5"/>
    <n v="5"/>
    <x v="176"/>
    <s v="lpratt57@netvibes.com"/>
    <x v="0"/>
    <s v="Lib"/>
    <x v="3"/>
    <s v="M"/>
    <x v="0"/>
    <x v="1"/>
    <n v="8.73"/>
    <x v="34"/>
    <x v="0"/>
  </r>
  <r>
    <s v="PKR-88575-066"/>
    <x v="163"/>
    <s v="28728-47861-TZ"/>
    <s v="E-L-0.2"/>
    <n v="1"/>
    <x v="177"/>
    <s v="akitchingham58@com.com"/>
    <x v="0"/>
    <s v="Exc"/>
    <x v="1"/>
    <s v="L"/>
    <x v="1"/>
    <x v="3"/>
    <n v="4.4550000000000001"/>
    <x v="115"/>
    <x v="0"/>
  </r>
  <r>
    <s v="BWR-85735-955"/>
    <x v="153"/>
    <s v="32638-38620-AX"/>
    <s v="L-M-1"/>
    <n v="3"/>
    <x v="178"/>
    <s v="bbartholin59@xinhuanet.com"/>
    <x v="0"/>
    <s v="Lib"/>
    <x v="3"/>
    <s v="M"/>
    <x v="0"/>
    <x v="0"/>
    <n v="14.55"/>
    <x v="34"/>
    <x v="0"/>
  </r>
  <r>
    <s v="YFX-64795-136"/>
    <x v="164"/>
    <s v="83163-65741-IH"/>
    <s v="L-M-2.5"/>
    <n v="1"/>
    <x v="179"/>
    <s v="mprinn5a@usa.gov"/>
    <x v="0"/>
    <s v="Lib"/>
    <x v="3"/>
    <s v="M"/>
    <x v="0"/>
    <x v="2"/>
    <n v="33.464999999999996"/>
    <x v="116"/>
    <x v="0"/>
  </r>
  <r>
    <s v="DDO-71442-967"/>
    <x v="165"/>
    <s v="89422-58281-FD"/>
    <s v="L-D-0.2"/>
    <n v="5"/>
    <x v="180"/>
    <s v="abaudino5b@netvibes.com"/>
    <x v="0"/>
    <s v="Lib"/>
    <x v="3"/>
    <s v="D"/>
    <x v="2"/>
    <x v="3"/>
    <n v="3.8849999999999998"/>
    <x v="117"/>
    <x v="0"/>
  </r>
  <r>
    <s v="ILQ-11027-588"/>
    <x v="166"/>
    <s v="76293-30918-DQ"/>
    <s v="E-D-1"/>
    <n v="6"/>
    <x v="181"/>
    <s v="ppetrushanko5c@blinklist.com"/>
    <x v="1"/>
    <s v="Exc"/>
    <x v="1"/>
    <s v="D"/>
    <x v="2"/>
    <x v="0"/>
    <n v="12.15"/>
    <x v="118"/>
    <x v="0"/>
  </r>
  <r>
    <s v="KRZ-13868-122"/>
    <x v="167"/>
    <s v="86779-84838-EJ"/>
    <s v="E-L-1"/>
    <n v="3"/>
    <x v="182"/>
    <s v=""/>
    <x v="0"/>
    <s v="Exc"/>
    <x v="1"/>
    <s v="L"/>
    <x v="1"/>
    <x v="0"/>
    <n v="14.85"/>
    <x v="69"/>
    <x v="1"/>
  </r>
  <r>
    <s v="VRM-93594-914"/>
    <x v="168"/>
    <s v="66806-41795-MX"/>
    <s v="E-D-0.5"/>
    <n v="5"/>
    <x v="183"/>
    <s v="elaird5e@bing.com"/>
    <x v="0"/>
    <s v="Exc"/>
    <x v="1"/>
    <s v="D"/>
    <x v="2"/>
    <x v="1"/>
    <n v="7.29"/>
    <x v="114"/>
    <x v="1"/>
  </r>
  <r>
    <s v="HXL-22497-359"/>
    <x v="169"/>
    <s v="64875-71224-UI"/>
    <s v="A-L-1"/>
    <n v="3"/>
    <x v="184"/>
    <s v="mhowsden5f@infoseek.co.jp"/>
    <x v="0"/>
    <s v="Ara"/>
    <x v="2"/>
    <s v="L"/>
    <x v="1"/>
    <x v="0"/>
    <n v="12.95"/>
    <x v="5"/>
    <x v="1"/>
  </r>
  <r>
    <s v="NOP-21394-646"/>
    <x v="170"/>
    <s v="16982-35708-BZ"/>
    <s v="E-L-0.5"/>
    <n v="6"/>
    <x v="185"/>
    <s v="ncuttler5g@parallels.com"/>
    <x v="0"/>
    <s v="Exc"/>
    <x v="1"/>
    <s v="L"/>
    <x v="1"/>
    <x v="1"/>
    <n v="8.91"/>
    <x v="119"/>
    <x v="1"/>
  </r>
  <r>
    <s v="NOP-21394-646"/>
    <x v="170"/>
    <s v="16982-35708-BZ"/>
    <s v="L-D-2.5"/>
    <n v="2"/>
    <x v="185"/>
    <s v="ncuttler5g@parallels.com"/>
    <x v="0"/>
    <s v="Lib"/>
    <x v="3"/>
    <s v="D"/>
    <x v="2"/>
    <x v="2"/>
    <n v="29.784999999999997"/>
    <x v="120"/>
    <x v="1"/>
  </r>
  <r>
    <s v="NOP-21394-646"/>
    <x v="170"/>
    <s v="16982-35708-BZ"/>
    <s v="L-D-2.5"/>
    <n v="3"/>
    <x v="185"/>
    <s v="ncuttler5g@parallels.com"/>
    <x v="0"/>
    <s v="Lib"/>
    <x v="3"/>
    <s v="D"/>
    <x v="2"/>
    <x v="2"/>
    <n v="29.784999999999997"/>
    <x v="49"/>
    <x v="1"/>
  </r>
  <r>
    <s v="NOP-21394-646"/>
    <x v="170"/>
    <s v="16982-35708-BZ"/>
    <s v="L-L-0.5"/>
    <n v="4"/>
    <x v="185"/>
    <s v="ncuttler5g@parallels.com"/>
    <x v="0"/>
    <s v="Lib"/>
    <x v="3"/>
    <s v="L"/>
    <x v="1"/>
    <x v="1"/>
    <n v="9.51"/>
    <x v="82"/>
    <x v="1"/>
  </r>
  <r>
    <s v="NOP-21394-646"/>
    <x v="170"/>
    <s v="16982-35708-BZ"/>
    <s v="E-M-1"/>
    <n v="3"/>
    <x v="185"/>
    <s v="ncuttler5g@parallels.com"/>
    <x v="0"/>
    <s v="Exc"/>
    <x v="1"/>
    <s v="M"/>
    <x v="0"/>
    <x v="0"/>
    <n v="13.75"/>
    <x v="1"/>
    <x v="1"/>
  </r>
  <r>
    <s v="FTV-77095-168"/>
    <x v="171"/>
    <s v="66708-26678-QK"/>
    <s v="L-L-0.5"/>
    <n v="6"/>
    <x v="186"/>
    <s v=""/>
    <x v="0"/>
    <s v="Lib"/>
    <x v="3"/>
    <s v="L"/>
    <x v="1"/>
    <x v="1"/>
    <n v="9.51"/>
    <x v="30"/>
    <x v="1"/>
  </r>
  <r>
    <s v="BOR-02906-411"/>
    <x v="172"/>
    <s v="08743-09057-OO"/>
    <s v="L-D-2.5"/>
    <n v="6"/>
    <x v="187"/>
    <s v="tfelip5m@typepad.com"/>
    <x v="0"/>
    <s v="Lib"/>
    <x v="3"/>
    <s v="D"/>
    <x v="2"/>
    <x v="2"/>
    <n v="29.784999999999997"/>
    <x v="39"/>
    <x v="0"/>
  </r>
  <r>
    <s v="WMP-68847-770"/>
    <x v="173"/>
    <s v="37490-01572-JW"/>
    <s v="L-L-0.2"/>
    <n v="1"/>
    <x v="188"/>
    <s v="vle5n@disqus.com"/>
    <x v="0"/>
    <s v="Lib"/>
    <x v="3"/>
    <s v="L"/>
    <x v="1"/>
    <x v="3"/>
    <n v="4.7549999999999999"/>
    <x v="7"/>
    <x v="1"/>
  </r>
  <r>
    <s v="TMO-22785-872"/>
    <x v="174"/>
    <s v="01811-60350-CU"/>
    <s v="E-M-1"/>
    <n v="6"/>
    <x v="189"/>
    <s v=""/>
    <x v="0"/>
    <s v="Exc"/>
    <x v="1"/>
    <s v="M"/>
    <x v="0"/>
    <x v="0"/>
    <n v="13.75"/>
    <x v="121"/>
    <x v="1"/>
  </r>
  <r>
    <s v="TJG-73587-353"/>
    <x v="175"/>
    <s v="24766-58139-GT"/>
    <s v="R-D-0.2"/>
    <n v="3"/>
    <x v="190"/>
    <s v=""/>
    <x v="0"/>
    <s v="Rob"/>
    <x v="0"/>
    <s v="D"/>
    <x v="2"/>
    <x v="3"/>
    <n v="2.6849999999999996"/>
    <x v="36"/>
    <x v="0"/>
  </r>
  <r>
    <s v="OOU-61343-455"/>
    <x v="176"/>
    <s v="90123-70970-NY"/>
    <s v="A-M-1"/>
    <n v="2"/>
    <x v="191"/>
    <s v="npoolman5q@howstuffworks.com"/>
    <x v="0"/>
    <s v="Ara"/>
    <x v="2"/>
    <s v="M"/>
    <x v="0"/>
    <x v="0"/>
    <n v="11.25"/>
    <x v="122"/>
    <x v="1"/>
  </r>
  <r>
    <s v="RMA-08327-369"/>
    <x v="142"/>
    <s v="93809-05424-MG"/>
    <s v="A-M-0.5"/>
    <n v="6"/>
    <x v="192"/>
    <s v="oduny5r@constantcontact.com"/>
    <x v="0"/>
    <s v="Ara"/>
    <x v="2"/>
    <s v="M"/>
    <x v="0"/>
    <x v="1"/>
    <n v="6.75"/>
    <x v="61"/>
    <x v="0"/>
  </r>
  <r>
    <s v="SFB-97929-779"/>
    <x v="177"/>
    <s v="85425-33494-HQ"/>
    <s v="E-D-0.5"/>
    <n v="4"/>
    <x v="193"/>
    <s v="chalfhide5s@google.ru"/>
    <x v="1"/>
    <s v="Exc"/>
    <x v="1"/>
    <s v="D"/>
    <x v="2"/>
    <x v="1"/>
    <n v="7.29"/>
    <x v="104"/>
    <x v="0"/>
  </r>
  <r>
    <s v="AUP-10128-606"/>
    <x v="178"/>
    <s v="54387-64897-XC"/>
    <s v="A-M-0.5"/>
    <n v="1"/>
    <x v="194"/>
    <s v="fmalecky5t@list-manage.com"/>
    <x v="2"/>
    <s v="Ara"/>
    <x v="2"/>
    <s v="M"/>
    <x v="0"/>
    <x v="1"/>
    <n v="6.75"/>
    <x v="52"/>
    <x v="1"/>
  </r>
  <r>
    <s v="YTW-40242-005"/>
    <x v="179"/>
    <s v="01035-70465-UO"/>
    <s v="L-D-1"/>
    <n v="4"/>
    <x v="195"/>
    <s v="aattwater5u@wikia.com"/>
    <x v="0"/>
    <s v="Lib"/>
    <x v="3"/>
    <s v="D"/>
    <x v="2"/>
    <x v="0"/>
    <n v="12.95"/>
    <x v="67"/>
    <x v="0"/>
  </r>
  <r>
    <s v="PRP-53390-819"/>
    <x v="180"/>
    <s v="84260-39432-ML"/>
    <s v="E-L-0.5"/>
    <n v="6"/>
    <x v="196"/>
    <s v="mwhellans5v@mapquest.com"/>
    <x v="0"/>
    <s v="Exc"/>
    <x v="1"/>
    <s v="L"/>
    <x v="1"/>
    <x v="1"/>
    <n v="8.91"/>
    <x v="119"/>
    <x v="1"/>
  </r>
  <r>
    <s v="GSJ-01065-125"/>
    <x v="181"/>
    <s v="69779-40609-RS"/>
    <s v="E-D-0.2"/>
    <n v="4"/>
    <x v="197"/>
    <s v="dcamilletti5w@businesswire.com"/>
    <x v="0"/>
    <s v="Exc"/>
    <x v="1"/>
    <s v="D"/>
    <x v="2"/>
    <x v="3"/>
    <n v="3.645"/>
    <x v="20"/>
    <x v="0"/>
  </r>
  <r>
    <s v="YQU-65147-580"/>
    <x v="182"/>
    <s v="80247-70000-HT"/>
    <s v="R-D-2.5"/>
    <n v="1"/>
    <x v="198"/>
    <s v="egalgey5x@wufoo.com"/>
    <x v="0"/>
    <s v="Rob"/>
    <x v="0"/>
    <s v="D"/>
    <x v="2"/>
    <x v="2"/>
    <n v="20.584999999999997"/>
    <x v="123"/>
    <x v="1"/>
  </r>
  <r>
    <s v="QPM-95832-683"/>
    <x v="183"/>
    <s v="35058-04550-VC"/>
    <s v="L-L-1"/>
    <n v="2"/>
    <x v="199"/>
    <s v="mhame5y@newsvine.com"/>
    <x v="1"/>
    <s v="Lib"/>
    <x v="3"/>
    <s v="L"/>
    <x v="1"/>
    <x v="0"/>
    <n v="15.85"/>
    <x v="124"/>
    <x v="1"/>
  </r>
  <r>
    <s v="BNQ-88920-567"/>
    <x v="184"/>
    <s v="27226-53717-SY"/>
    <s v="L-D-0.2"/>
    <n v="6"/>
    <x v="200"/>
    <s v="igurnee5z@usnews.com"/>
    <x v="0"/>
    <s v="Lib"/>
    <x v="3"/>
    <s v="D"/>
    <x v="2"/>
    <x v="3"/>
    <n v="3.8849999999999998"/>
    <x v="102"/>
    <x v="1"/>
  </r>
  <r>
    <s v="PUX-47906-110"/>
    <x v="185"/>
    <s v="02002-98725-CH"/>
    <s v="L-M-1"/>
    <n v="4"/>
    <x v="201"/>
    <s v="asnowding60@comsenz.com"/>
    <x v="0"/>
    <s v="Lib"/>
    <x v="3"/>
    <s v="M"/>
    <x v="0"/>
    <x v="0"/>
    <n v="14.55"/>
    <x v="125"/>
    <x v="0"/>
  </r>
  <r>
    <s v="COL-72079-610"/>
    <x v="186"/>
    <s v="38487-01549-MV"/>
    <s v="E-L-0.5"/>
    <n v="4"/>
    <x v="202"/>
    <s v="gpoinsett61@berkeley.edu"/>
    <x v="0"/>
    <s v="Exc"/>
    <x v="1"/>
    <s v="L"/>
    <x v="1"/>
    <x v="1"/>
    <n v="8.91"/>
    <x v="70"/>
    <x v="1"/>
  </r>
  <r>
    <s v="LBC-45686-819"/>
    <x v="187"/>
    <s v="98573-41811-EQ"/>
    <s v="A-M-1"/>
    <n v="5"/>
    <x v="203"/>
    <s v="rfurman62@t.co"/>
    <x v="1"/>
    <s v="Ara"/>
    <x v="2"/>
    <s v="M"/>
    <x v="0"/>
    <x v="0"/>
    <n v="11.25"/>
    <x v="126"/>
    <x v="0"/>
  </r>
  <r>
    <s v="BLQ-03709-265"/>
    <x v="148"/>
    <s v="72463-75685-MV"/>
    <s v="R-L-0.2"/>
    <n v="3"/>
    <x v="204"/>
    <s v="ccrosier63@xrea.com"/>
    <x v="0"/>
    <s v="Rob"/>
    <x v="0"/>
    <s v="L"/>
    <x v="1"/>
    <x v="3"/>
    <n v="3.5849999999999995"/>
    <x v="127"/>
    <x v="1"/>
  </r>
  <r>
    <s v="BLQ-03709-265"/>
    <x v="148"/>
    <s v="72463-75685-MV"/>
    <s v="R-M-0.2"/>
    <n v="5"/>
    <x v="204"/>
    <s v="ccrosier63@xrea.com"/>
    <x v="0"/>
    <s v="Rob"/>
    <x v="0"/>
    <s v="M"/>
    <x v="0"/>
    <x v="3"/>
    <n v="2.9849999999999999"/>
    <x v="128"/>
    <x v="1"/>
  </r>
  <r>
    <s v="VFZ-91673-181"/>
    <x v="188"/>
    <s v="10225-91535-AI"/>
    <s v="A-L-1"/>
    <n v="6"/>
    <x v="205"/>
    <s v="lrushmer65@europa.eu"/>
    <x v="0"/>
    <s v="Ara"/>
    <x v="2"/>
    <s v="L"/>
    <x v="1"/>
    <x v="0"/>
    <n v="12.95"/>
    <x v="17"/>
    <x v="0"/>
  </r>
  <r>
    <s v="WKD-81956-870"/>
    <x v="189"/>
    <s v="48090-06534-HI"/>
    <s v="L-D-0.5"/>
    <n v="3"/>
    <x v="206"/>
    <s v="wedinborough66@github.io"/>
    <x v="0"/>
    <s v="Lib"/>
    <x v="3"/>
    <s v="D"/>
    <x v="2"/>
    <x v="1"/>
    <n v="7.77"/>
    <x v="102"/>
    <x v="1"/>
  </r>
  <r>
    <s v="TNI-91067-006"/>
    <x v="190"/>
    <s v="80444-58185-FX"/>
    <s v="E-L-1"/>
    <n v="4"/>
    <x v="207"/>
    <s v=""/>
    <x v="0"/>
    <s v="Exc"/>
    <x v="1"/>
    <s v="L"/>
    <x v="1"/>
    <x v="0"/>
    <n v="14.85"/>
    <x v="48"/>
    <x v="0"/>
  </r>
  <r>
    <s v="IZA-61469-812"/>
    <x v="191"/>
    <s v="13561-92774-WP"/>
    <s v="L-D-2.5"/>
    <n v="4"/>
    <x v="208"/>
    <s v="kbromehead68@un.org"/>
    <x v="0"/>
    <s v="Lib"/>
    <x v="3"/>
    <s v="D"/>
    <x v="2"/>
    <x v="2"/>
    <n v="29.784999999999997"/>
    <x v="129"/>
    <x v="0"/>
  </r>
  <r>
    <s v="PSS-22466-862"/>
    <x v="192"/>
    <s v="11550-78378-GE"/>
    <s v="R-L-0.2"/>
    <n v="4"/>
    <x v="209"/>
    <s v="ewesterman69@si.edu"/>
    <x v="1"/>
    <s v="Rob"/>
    <x v="0"/>
    <s v="L"/>
    <x v="1"/>
    <x v="3"/>
    <n v="3.5849999999999995"/>
    <x v="79"/>
    <x v="1"/>
  </r>
  <r>
    <s v="REH-56504-397"/>
    <x v="193"/>
    <s v="90961-35603-RP"/>
    <s v="A-M-2.5"/>
    <n v="5"/>
    <x v="210"/>
    <s v="ahutchens6a@amazonaws.com"/>
    <x v="0"/>
    <s v="Ara"/>
    <x v="2"/>
    <s v="M"/>
    <x v="0"/>
    <x v="2"/>
    <n v="25.874999999999996"/>
    <x v="130"/>
    <x v="1"/>
  </r>
  <r>
    <s v="ALA-62598-016"/>
    <x v="194"/>
    <s v="57145-03803-ZL"/>
    <s v="R-D-0.2"/>
    <n v="6"/>
    <x v="211"/>
    <s v="nwyvill6b@naver.com"/>
    <x v="2"/>
    <s v="Rob"/>
    <x v="0"/>
    <s v="D"/>
    <x v="2"/>
    <x v="3"/>
    <n v="2.6849999999999996"/>
    <x v="103"/>
    <x v="0"/>
  </r>
  <r>
    <s v="EYE-70374-835"/>
    <x v="195"/>
    <s v="89115-11966-VF"/>
    <s v="R-L-0.2"/>
    <n v="5"/>
    <x v="212"/>
    <s v="bmathon6c@barnesandnoble.com"/>
    <x v="0"/>
    <s v="Rob"/>
    <x v="0"/>
    <s v="L"/>
    <x v="1"/>
    <x v="3"/>
    <n v="3.5849999999999995"/>
    <x v="131"/>
    <x v="1"/>
  </r>
  <r>
    <s v="CCZ-19589-212"/>
    <x v="196"/>
    <s v="05754-41702-FG"/>
    <s v="L-M-0.2"/>
    <n v="2"/>
    <x v="213"/>
    <s v="kstreight6d@about.com"/>
    <x v="0"/>
    <s v="Lib"/>
    <x v="3"/>
    <s v="M"/>
    <x v="0"/>
    <x v="3"/>
    <n v="4.3650000000000002"/>
    <x v="31"/>
    <x v="1"/>
  </r>
  <r>
    <s v="BPT-83989-157"/>
    <x v="197"/>
    <s v="84269-49816-ML"/>
    <s v="A-M-2.5"/>
    <n v="2"/>
    <x v="214"/>
    <s v="pcutchie6e@globo.com"/>
    <x v="0"/>
    <s v="Ara"/>
    <x v="2"/>
    <s v="M"/>
    <x v="0"/>
    <x v="2"/>
    <n v="25.874999999999996"/>
    <x v="95"/>
    <x v="1"/>
  </r>
  <r>
    <s v="YFH-87456-208"/>
    <x v="198"/>
    <s v="23600-98432-ME"/>
    <s v="L-M-0.2"/>
    <n v="2"/>
    <x v="215"/>
    <s v=""/>
    <x v="0"/>
    <s v="Lib"/>
    <x v="3"/>
    <s v="M"/>
    <x v="0"/>
    <x v="3"/>
    <n v="4.3650000000000002"/>
    <x v="31"/>
    <x v="0"/>
  </r>
  <r>
    <s v="JLN-14700-924"/>
    <x v="199"/>
    <s v="79058-02767-CP"/>
    <s v="L-L-0.2"/>
    <n v="5"/>
    <x v="216"/>
    <s v="cgheraldi6g@opera.com"/>
    <x v="2"/>
    <s v="Lib"/>
    <x v="3"/>
    <s v="L"/>
    <x v="1"/>
    <x v="3"/>
    <n v="4.7549999999999999"/>
    <x v="29"/>
    <x v="1"/>
  </r>
  <r>
    <s v="JVW-22582-137"/>
    <x v="200"/>
    <s v="89208-74646-UK"/>
    <s v="E-M-0.2"/>
    <n v="5"/>
    <x v="217"/>
    <s v="bkenwell6h@over-blog.com"/>
    <x v="0"/>
    <s v="Exc"/>
    <x v="1"/>
    <s v="M"/>
    <x v="0"/>
    <x v="3"/>
    <n v="4.125"/>
    <x v="132"/>
    <x v="1"/>
  </r>
  <r>
    <s v="LAA-41879-001"/>
    <x v="201"/>
    <s v="11408-81032-UR"/>
    <s v="L-L-2.5"/>
    <n v="1"/>
    <x v="218"/>
    <s v="tsutty6i@google.es"/>
    <x v="0"/>
    <s v="Lib"/>
    <x v="3"/>
    <s v="L"/>
    <x v="1"/>
    <x v="2"/>
    <n v="36.454999999999998"/>
    <x v="133"/>
    <x v="1"/>
  </r>
  <r>
    <s v="BRV-64870-915"/>
    <x v="202"/>
    <s v="32070-55528-UG"/>
    <s v="L-L-2.5"/>
    <n v="5"/>
    <x v="219"/>
    <s v=""/>
    <x v="1"/>
    <s v="Lib"/>
    <x v="3"/>
    <s v="L"/>
    <x v="1"/>
    <x v="2"/>
    <n v="36.454999999999998"/>
    <x v="134"/>
    <x v="1"/>
  </r>
  <r>
    <s v="RGJ-12544-083"/>
    <x v="203"/>
    <s v="48873-84433-PN"/>
    <s v="L-D-2.5"/>
    <n v="3"/>
    <x v="220"/>
    <s v="charce6k@cafepress.com"/>
    <x v="1"/>
    <s v="Lib"/>
    <x v="3"/>
    <s v="D"/>
    <x v="2"/>
    <x v="2"/>
    <n v="29.784999999999997"/>
    <x v="49"/>
    <x v="1"/>
  </r>
  <r>
    <s v="JJX-83339-346"/>
    <x v="204"/>
    <s v="32928-18158-OW"/>
    <s v="R-L-0.2"/>
    <n v="1"/>
    <x v="221"/>
    <s v=""/>
    <x v="0"/>
    <s v="Rob"/>
    <x v="0"/>
    <s v="L"/>
    <x v="1"/>
    <x v="3"/>
    <n v="3.5849999999999995"/>
    <x v="60"/>
    <x v="0"/>
  </r>
  <r>
    <s v="BIU-21970-705"/>
    <x v="205"/>
    <s v="89711-56688-GG"/>
    <s v="R-M-2.5"/>
    <n v="2"/>
    <x v="222"/>
    <s v="fdrysdale6m@symantec.com"/>
    <x v="0"/>
    <s v="Rob"/>
    <x v="0"/>
    <s v="M"/>
    <x v="0"/>
    <x v="2"/>
    <n v="22.884999999999998"/>
    <x v="135"/>
    <x v="0"/>
  </r>
  <r>
    <s v="ELJ-87741-745"/>
    <x v="206"/>
    <s v="48389-71976-JB"/>
    <s v="E-L-1"/>
    <n v="4"/>
    <x v="223"/>
    <s v="dmagowan6n@fc2.com"/>
    <x v="0"/>
    <s v="Exc"/>
    <x v="1"/>
    <s v="L"/>
    <x v="1"/>
    <x v="0"/>
    <n v="14.85"/>
    <x v="48"/>
    <x v="1"/>
  </r>
  <r>
    <s v="SGI-48226-857"/>
    <x v="207"/>
    <s v="84033-80762-EQ"/>
    <s v="A-M-2.5"/>
    <n v="6"/>
    <x v="224"/>
    <s v=""/>
    <x v="0"/>
    <s v="Ara"/>
    <x v="2"/>
    <s v="M"/>
    <x v="0"/>
    <x v="2"/>
    <n v="25.874999999999996"/>
    <x v="71"/>
    <x v="0"/>
  </r>
  <r>
    <s v="AHV-66988-037"/>
    <x v="208"/>
    <s v="12743-00952-KO"/>
    <s v="R-M-2.5"/>
    <n v="2"/>
    <x v="225"/>
    <s v=""/>
    <x v="0"/>
    <s v="Rob"/>
    <x v="0"/>
    <s v="M"/>
    <x v="0"/>
    <x v="2"/>
    <n v="22.884999999999998"/>
    <x v="135"/>
    <x v="1"/>
  </r>
  <r>
    <s v="ISK-42066-094"/>
    <x v="209"/>
    <s v="41505-42181-EF"/>
    <s v="E-D-1"/>
    <n v="3"/>
    <x v="226"/>
    <s v="srushbrooke6q@youku.com"/>
    <x v="0"/>
    <s v="Exc"/>
    <x v="1"/>
    <s v="D"/>
    <x v="2"/>
    <x v="0"/>
    <n v="12.15"/>
    <x v="114"/>
    <x v="0"/>
  </r>
  <r>
    <s v="FTC-35822-530"/>
    <x v="210"/>
    <s v="14307-87663-KB"/>
    <s v="E-D-0.5"/>
    <n v="4"/>
    <x v="227"/>
    <s v="tdrynan6r@deviantart.com"/>
    <x v="0"/>
    <s v="Exc"/>
    <x v="1"/>
    <s v="D"/>
    <x v="2"/>
    <x v="1"/>
    <n v="7.29"/>
    <x v="104"/>
    <x v="0"/>
  </r>
  <r>
    <s v="VSS-56247-688"/>
    <x v="211"/>
    <s v="08360-19442-GB"/>
    <s v="L-M-2.5"/>
    <n v="4"/>
    <x v="228"/>
    <s v="eyurkov6s@hud.gov"/>
    <x v="0"/>
    <s v="Lib"/>
    <x v="3"/>
    <s v="M"/>
    <x v="0"/>
    <x v="2"/>
    <n v="33.464999999999996"/>
    <x v="136"/>
    <x v="1"/>
  </r>
  <r>
    <s v="HVW-25584-144"/>
    <x v="212"/>
    <s v="93405-51204-UW"/>
    <s v="L-L-0.2"/>
    <n v="5"/>
    <x v="229"/>
    <s v="lmallan6t@state.gov"/>
    <x v="0"/>
    <s v="Lib"/>
    <x v="3"/>
    <s v="L"/>
    <x v="1"/>
    <x v="3"/>
    <n v="4.7549999999999999"/>
    <x v="29"/>
    <x v="0"/>
  </r>
  <r>
    <s v="MUY-15309-209"/>
    <x v="213"/>
    <s v="97152-03355-IW"/>
    <s v="L-D-1"/>
    <n v="3"/>
    <x v="230"/>
    <s v="gbentjens6u@netlog.com"/>
    <x v="2"/>
    <s v="Lib"/>
    <x v="3"/>
    <s v="D"/>
    <x v="2"/>
    <x v="0"/>
    <n v="12.95"/>
    <x v="5"/>
    <x v="1"/>
  </r>
  <r>
    <s v="VAJ-44572-469"/>
    <x v="63"/>
    <s v="79216-73157-TE"/>
    <s v="R-L-0.2"/>
    <n v="6"/>
    <x v="231"/>
    <s v=""/>
    <x v="1"/>
    <s v="Rob"/>
    <x v="0"/>
    <s v="L"/>
    <x v="1"/>
    <x v="3"/>
    <n v="3.5849999999999995"/>
    <x v="137"/>
    <x v="0"/>
  </r>
  <r>
    <s v="YJU-84377-606"/>
    <x v="214"/>
    <s v="20259-47723-AC"/>
    <s v="A-D-1"/>
    <n v="1"/>
    <x v="232"/>
    <s v="lentwistle6w@omniture.com"/>
    <x v="0"/>
    <s v="Ara"/>
    <x v="2"/>
    <s v="D"/>
    <x v="2"/>
    <x v="0"/>
    <n v="9.9499999999999993"/>
    <x v="138"/>
    <x v="0"/>
  </r>
  <r>
    <s v="VNC-93921-469"/>
    <x v="215"/>
    <s v="04666-71569-RI"/>
    <s v="L-L-1"/>
    <n v="1"/>
    <x v="233"/>
    <s v="zkiffe74@cyberchimps.com"/>
    <x v="0"/>
    <s v="Lib"/>
    <x v="3"/>
    <s v="L"/>
    <x v="1"/>
    <x v="0"/>
    <n v="15.85"/>
    <x v="80"/>
    <x v="0"/>
  </r>
  <r>
    <s v="OGB-91614-810"/>
    <x v="216"/>
    <s v="08909-77713-CG"/>
    <s v="R-M-0.2"/>
    <n v="1"/>
    <x v="234"/>
    <s v="macott6y@pagesperso-orange.fr"/>
    <x v="0"/>
    <s v="Rob"/>
    <x v="0"/>
    <s v="M"/>
    <x v="0"/>
    <x v="3"/>
    <n v="2.9849999999999999"/>
    <x v="55"/>
    <x v="0"/>
  </r>
  <r>
    <s v="BQI-61647-496"/>
    <x v="217"/>
    <s v="84340-73931-VV"/>
    <s v="E-M-1"/>
    <n v="5"/>
    <x v="235"/>
    <s v="cheaviside6z@rediff.com"/>
    <x v="0"/>
    <s v="Exc"/>
    <x v="1"/>
    <s v="M"/>
    <x v="0"/>
    <x v="0"/>
    <n v="13.75"/>
    <x v="85"/>
    <x v="0"/>
  </r>
  <r>
    <s v="IOM-51636-823"/>
    <x v="218"/>
    <s v="04609-95151-XH"/>
    <s v="A-D-1"/>
    <n v="3"/>
    <x v="236"/>
    <s v=""/>
    <x v="0"/>
    <s v="Ara"/>
    <x v="2"/>
    <s v="D"/>
    <x v="2"/>
    <x v="0"/>
    <n v="9.9499999999999993"/>
    <x v="44"/>
    <x v="1"/>
  </r>
  <r>
    <s v="GGD-38107-641"/>
    <x v="219"/>
    <s v="99562-88650-YF"/>
    <s v="L-M-1"/>
    <n v="4"/>
    <x v="237"/>
    <s v="lkernan71@wsj.com"/>
    <x v="0"/>
    <s v="Lib"/>
    <x v="3"/>
    <s v="M"/>
    <x v="0"/>
    <x v="0"/>
    <n v="14.55"/>
    <x v="125"/>
    <x v="1"/>
  </r>
  <r>
    <s v="LTO-95975-728"/>
    <x v="220"/>
    <s v="46560-73885-PJ"/>
    <s v="R-L-0.5"/>
    <n v="4"/>
    <x v="238"/>
    <s v="rmclae72@dailymotion.com"/>
    <x v="2"/>
    <s v="Rob"/>
    <x v="0"/>
    <s v="L"/>
    <x v="1"/>
    <x v="1"/>
    <n v="7.169999999999999"/>
    <x v="139"/>
    <x v="1"/>
  </r>
  <r>
    <s v="IGM-84664-265"/>
    <x v="114"/>
    <s v="80179-44620-WN"/>
    <s v="R-L-0.5"/>
    <n v="3"/>
    <x v="239"/>
    <s v="cblowfelde73@ustream.tv"/>
    <x v="0"/>
    <s v="Rob"/>
    <x v="0"/>
    <s v="L"/>
    <x v="1"/>
    <x v="1"/>
    <n v="7.169999999999999"/>
    <x v="137"/>
    <x v="1"/>
  </r>
  <r>
    <s v="SKO-45740-621"/>
    <x v="221"/>
    <s v="04666-71569-RI"/>
    <s v="L-M-0.5"/>
    <n v="2"/>
    <x v="233"/>
    <s v="zkiffe74@cyberchimps.com"/>
    <x v="0"/>
    <s v="Lib"/>
    <x v="3"/>
    <s v="M"/>
    <x v="0"/>
    <x v="1"/>
    <n v="8.73"/>
    <x v="92"/>
    <x v="0"/>
  </r>
  <r>
    <s v="FOJ-02234-063"/>
    <x v="222"/>
    <s v="59081-87231-VP"/>
    <s v="E-D-2.5"/>
    <n v="1"/>
    <x v="240"/>
    <s v="docalleran75@ucla.edu"/>
    <x v="0"/>
    <s v="Exc"/>
    <x v="1"/>
    <s v="D"/>
    <x v="2"/>
    <x v="2"/>
    <n v="27.945"/>
    <x v="140"/>
    <x v="0"/>
  </r>
  <r>
    <s v="MSJ-11909-468"/>
    <x v="188"/>
    <s v="07878-45872-CC"/>
    <s v="E-D-2.5"/>
    <n v="5"/>
    <x v="241"/>
    <s v="ccromwell76@desdev.cn"/>
    <x v="0"/>
    <s v="Exc"/>
    <x v="1"/>
    <s v="D"/>
    <x v="2"/>
    <x v="2"/>
    <n v="27.945"/>
    <x v="141"/>
    <x v="1"/>
  </r>
  <r>
    <s v="DKB-78053-329"/>
    <x v="223"/>
    <s v="12444-05174-OO"/>
    <s v="R-M-0.2"/>
    <n v="2"/>
    <x v="242"/>
    <s v="ihay77@lulu.com"/>
    <x v="2"/>
    <s v="Rob"/>
    <x v="0"/>
    <s v="M"/>
    <x v="0"/>
    <x v="3"/>
    <n v="2.9849999999999999"/>
    <x v="9"/>
    <x v="1"/>
  </r>
  <r>
    <s v="DFZ-45083-941"/>
    <x v="224"/>
    <s v="34665-62561-AU"/>
    <s v="R-L-2.5"/>
    <n v="1"/>
    <x v="243"/>
    <s v="ttaffarello78@sciencedaily.com"/>
    <x v="0"/>
    <s v="Rob"/>
    <x v="0"/>
    <s v="L"/>
    <x v="1"/>
    <x v="2"/>
    <n v="27.484999999999996"/>
    <x v="142"/>
    <x v="0"/>
  </r>
  <r>
    <s v="OTA-40969-710"/>
    <x v="83"/>
    <s v="77877-11993-QH"/>
    <s v="R-L-1"/>
    <n v="5"/>
    <x v="244"/>
    <s v="mcanty79@jigsy.com"/>
    <x v="0"/>
    <s v="Rob"/>
    <x v="0"/>
    <s v="L"/>
    <x v="1"/>
    <x v="0"/>
    <n v="11.95"/>
    <x v="143"/>
    <x v="0"/>
  </r>
  <r>
    <s v="GRH-45571-667"/>
    <x v="104"/>
    <s v="32291-18308-YZ"/>
    <s v="E-M-1"/>
    <n v="3"/>
    <x v="245"/>
    <s v="jkopke7a@auda.org.au"/>
    <x v="0"/>
    <s v="Exc"/>
    <x v="1"/>
    <s v="M"/>
    <x v="0"/>
    <x v="0"/>
    <n v="13.75"/>
    <x v="1"/>
    <x v="1"/>
  </r>
  <r>
    <s v="NXV-05302-067"/>
    <x v="225"/>
    <s v="25754-33191-ZI"/>
    <s v="L-M-2.5"/>
    <n v="4"/>
    <x v="246"/>
    <s v=""/>
    <x v="0"/>
    <s v="Lib"/>
    <x v="3"/>
    <s v="M"/>
    <x v="0"/>
    <x v="2"/>
    <n v="33.464999999999996"/>
    <x v="136"/>
    <x v="1"/>
  </r>
  <r>
    <s v="VZH-86274-142"/>
    <x v="226"/>
    <s v="53120-45532-KL"/>
    <s v="R-L-1"/>
    <n v="5"/>
    <x v="247"/>
    <s v=""/>
    <x v="1"/>
    <s v="Rob"/>
    <x v="0"/>
    <s v="L"/>
    <x v="1"/>
    <x v="0"/>
    <n v="11.95"/>
    <x v="143"/>
    <x v="0"/>
  </r>
  <r>
    <s v="KIX-93248-135"/>
    <x v="227"/>
    <s v="36605-83052-WB"/>
    <s v="A-D-0.5"/>
    <n v="1"/>
    <x v="248"/>
    <s v="vhellmore7d@bbc.co.uk"/>
    <x v="0"/>
    <s v="Ara"/>
    <x v="2"/>
    <s v="D"/>
    <x v="2"/>
    <x v="1"/>
    <n v="5.97"/>
    <x v="9"/>
    <x v="0"/>
  </r>
  <r>
    <s v="AXR-10962-010"/>
    <x v="180"/>
    <s v="53683-35977-KI"/>
    <s v="E-D-1"/>
    <n v="2"/>
    <x v="249"/>
    <s v="mseawright7e@nbcnews.com"/>
    <x v="2"/>
    <s v="Exc"/>
    <x v="1"/>
    <s v="D"/>
    <x v="2"/>
    <x v="0"/>
    <n v="12.15"/>
    <x v="76"/>
    <x v="1"/>
  </r>
  <r>
    <s v="IHS-71573-008"/>
    <x v="228"/>
    <s v="07972-83134-NM"/>
    <s v="E-D-0.2"/>
    <n v="6"/>
    <x v="250"/>
    <s v="snortheast7f@mashable.com"/>
    <x v="0"/>
    <s v="Exc"/>
    <x v="1"/>
    <s v="D"/>
    <x v="2"/>
    <x v="3"/>
    <n v="3.645"/>
    <x v="6"/>
    <x v="0"/>
  </r>
  <r>
    <s v="QTR-19001-114"/>
    <x v="229"/>
    <s v="01035-70465-UO"/>
    <s v="A-D-1"/>
    <n v="2"/>
    <x v="195"/>
    <s v="aattwater5u@wikia.com"/>
    <x v="0"/>
    <s v="Ara"/>
    <x v="2"/>
    <s v="D"/>
    <x v="2"/>
    <x v="0"/>
    <n v="9.9499999999999993"/>
    <x v="0"/>
    <x v="0"/>
  </r>
  <r>
    <s v="WBK-62297-910"/>
    <x v="230"/>
    <s v="25514-23938-IQ"/>
    <s v="A-D-0.2"/>
    <n v="2"/>
    <x v="251"/>
    <s v="mfearon7h@reverbnation.com"/>
    <x v="0"/>
    <s v="Ara"/>
    <x v="2"/>
    <s v="D"/>
    <x v="2"/>
    <x v="3"/>
    <n v="2.9849999999999999"/>
    <x v="9"/>
    <x v="1"/>
  </r>
  <r>
    <s v="OGY-19377-175"/>
    <x v="231"/>
    <s v="49084-44492-OJ"/>
    <s v="E-D-0.5"/>
    <n v="1"/>
    <x v="252"/>
    <s v=""/>
    <x v="1"/>
    <s v="Exc"/>
    <x v="1"/>
    <s v="D"/>
    <x v="2"/>
    <x v="1"/>
    <n v="7.29"/>
    <x v="35"/>
    <x v="0"/>
  </r>
  <r>
    <s v="ESR-66651-814"/>
    <x v="80"/>
    <s v="76624-72205-CK"/>
    <s v="A-D-0.2"/>
    <n v="4"/>
    <x v="253"/>
    <s v="jsisneros7j@a8.net"/>
    <x v="0"/>
    <s v="Ara"/>
    <x v="2"/>
    <s v="D"/>
    <x v="2"/>
    <x v="3"/>
    <n v="2.9849999999999999"/>
    <x v="22"/>
    <x v="0"/>
  </r>
  <r>
    <s v="CPX-46916-770"/>
    <x v="232"/>
    <s v="12729-50170-JE"/>
    <s v="R-L-1"/>
    <n v="6"/>
    <x v="254"/>
    <s v="zcarlson7k@bigcartel.com"/>
    <x v="1"/>
    <s v="Rob"/>
    <x v="0"/>
    <s v="L"/>
    <x v="1"/>
    <x v="0"/>
    <n v="11.95"/>
    <x v="144"/>
    <x v="0"/>
  </r>
  <r>
    <s v="MDC-03318-645"/>
    <x v="233"/>
    <s v="43974-44760-QI"/>
    <s v="A-L-0.2"/>
    <n v="2"/>
    <x v="255"/>
    <s v="wmaddox7l@timesonline.co.uk"/>
    <x v="0"/>
    <s v="Ara"/>
    <x v="2"/>
    <s v="L"/>
    <x v="1"/>
    <x v="3"/>
    <n v="3.8849999999999998"/>
    <x v="41"/>
    <x v="1"/>
  </r>
  <r>
    <s v="SFF-86059-407"/>
    <x v="234"/>
    <s v="30585-48726-BK"/>
    <s v="A-M-2.5"/>
    <n v="1"/>
    <x v="256"/>
    <s v="dhedlestone7m@craigslist.org"/>
    <x v="0"/>
    <s v="Ara"/>
    <x v="2"/>
    <s v="M"/>
    <x v="0"/>
    <x v="2"/>
    <n v="25.874999999999996"/>
    <x v="145"/>
    <x v="1"/>
  </r>
  <r>
    <s v="SCL-94540-788"/>
    <x v="235"/>
    <s v="16123-07017-TY"/>
    <s v="E-L-2.5"/>
    <n v="6"/>
    <x v="257"/>
    <s v="tcrowthe7n@europa.eu"/>
    <x v="0"/>
    <s v="Exc"/>
    <x v="1"/>
    <s v="L"/>
    <x v="1"/>
    <x v="2"/>
    <n v="34.154999999999994"/>
    <x v="106"/>
    <x v="1"/>
  </r>
  <r>
    <s v="HVU-21634-076"/>
    <x v="236"/>
    <s v="27723-45097-MH"/>
    <s v="R-L-2.5"/>
    <n v="4"/>
    <x v="258"/>
    <s v="dbury7o@tinyurl.com"/>
    <x v="1"/>
    <s v="Rob"/>
    <x v="0"/>
    <s v="L"/>
    <x v="1"/>
    <x v="2"/>
    <n v="27.484999999999996"/>
    <x v="108"/>
    <x v="0"/>
  </r>
  <r>
    <s v="XUS-73326-418"/>
    <x v="237"/>
    <s v="37078-56703-AF"/>
    <s v="E-L-1"/>
    <n v="6"/>
    <x v="259"/>
    <s v="gbroadbear7p@omniture.com"/>
    <x v="0"/>
    <s v="Exc"/>
    <x v="1"/>
    <s v="L"/>
    <x v="1"/>
    <x v="0"/>
    <n v="14.85"/>
    <x v="146"/>
    <x v="1"/>
  </r>
  <r>
    <s v="XWD-18933-006"/>
    <x v="238"/>
    <s v="79420-11075-MY"/>
    <s v="A-L-0.2"/>
    <n v="2"/>
    <x v="260"/>
    <s v="epalfrey7q@devhub.com"/>
    <x v="0"/>
    <s v="Ara"/>
    <x v="2"/>
    <s v="L"/>
    <x v="1"/>
    <x v="3"/>
    <n v="3.8849999999999998"/>
    <x v="41"/>
    <x v="0"/>
  </r>
  <r>
    <s v="HPD-65272-772"/>
    <x v="52"/>
    <s v="57504-13456-UO"/>
    <s v="L-M-2.5"/>
    <n v="1"/>
    <x v="261"/>
    <s v="pmetrick7r@rakuten.co.jp"/>
    <x v="0"/>
    <s v="Lib"/>
    <x v="3"/>
    <s v="M"/>
    <x v="0"/>
    <x v="2"/>
    <n v="33.464999999999996"/>
    <x v="116"/>
    <x v="0"/>
  </r>
  <r>
    <s v="JEG-93140-224"/>
    <x v="146"/>
    <s v="53751-57560-CN"/>
    <s v="E-M-0.5"/>
    <n v="5"/>
    <x v="262"/>
    <s v=""/>
    <x v="0"/>
    <s v="Exc"/>
    <x v="1"/>
    <s v="M"/>
    <x v="0"/>
    <x v="1"/>
    <n v="8.25"/>
    <x v="1"/>
    <x v="0"/>
  </r>
  <r>
    <s v="NNH-62058-950"/>
    <x v="239"/>
    <s v="96112-42558-EA"/>
    <s v="E-L-1"/>
    <n v="4"/>
    <x v="263"/>
    <s v="kkarby7t@sbwire.com"/>
    <x v="0"/>
    <s v="Exc"/>
    <x v="1"/>
    <s v="L"/>
    <x v="1"/>
    <x v="0"/>
    <n v="14.85"/>
    <x v="48"/>
    <x v="0"/>
  </r>
  <r>
    <s v="LTD-71429-845"/>
    <x v="240"/>
    <s v="03157-23165-UB"/>
    <s v="A-L-0.5"/>
    <n v="1"/>
    <x v="264"/>
    <s v="fcrumpe7u@ftc.gov"/>
    <x v="2"/>
    <s v="Ara"/>
    <x v="2"/>
    <s v="L"/>
    <x v="1"/>
    <x v="1"/>
    <n v="7.77"/>
    <x v="41"/>
    <x v="1"/>
  </r>
  <r>
    <s v="MPV-26985-215"/>
    <x v="241"/>
    <s v="51466-52850-AG"/>
    <s v="R-D-0.5"/>
    <n v="1"/>
    <x v="265"/>
    <s v="achatto7v@sakura.ne.jp"/>
    <x v="2"/>
    <s v="Rob"/>
    <x v="0"/>
    <s v="D"/>
    <x v="2"/>
    <x v="1"/>
    <n v="5.3699999999999992"/>
    <x v="147"/>
    <x v="0"/>
  </r>
  <r>
    <s v="IYO-10245-081"/>
    <x v="242"/>
    <s v="57145-31023-FK"/>
    <s v="E-M-2.5"/>
    <n v="3"/>
    <x v="266"/>
    <s v=""/>
    <x v="0"/>
    <s v="Exc"/>
    <x v="1"/>
    <s v="M"/>
    <x v="0"/>
    <x v="2"/>
    <n v="31.624999999999996"/>
    <x v="88"/>
    <x v="1"/>
  </r>
  <r>
    <s v="BYZ-39669-954"/>
    <x v="243"/>
    <s v="66408-53777-VE"/>
    <s v="L-L-2.5"/>
    <n v="1"/>
    <x v="267"/>
    <s v=""/>
    <x v="0"/>
    <s v="Lib"/>
    <x v="3"/>
    <s v="L"/>
    <x v="1"/>
    <x v="2"/>
    <n v="36.454999999999998"/>
    <x v="133"/>
    <x v="1"/>
  </r>
  <r>
    <s v="EFB-72860-209"/>
    <x v="244"/>
    <s v="53035-99701-WG"/>
    <s v="A-M-0.2"/>
    <n v="4"/>
    <x v="268"/>
    <s v="bmergue7y@umn.edu"/>
    <x v="0"/>
    <s v="Ara"/>
    <x v="2"/>
    <s v="M"/>
    <x v="0"/>
    <x v="3"/>
    <n v="3.375"/>
    <x v="72"/>
    <x v="0"/>
  </r>
  <r>
    <s v="GMM-72397-378"/>
    <x v="245"/>
    <s v="45899-92796-EI"/>
    <s v="R-L-0.2"/>
    <n v="4"/>
    <x v="269"/>
    <s v="kpatise7z@jigsy.com"/>
    <x v="0"/>
    <s v="Rob"/>
    <x v="0"/>
    <s v="L"/>
    <x v="1"/>
    <x v="3"/>
    <n v="3.5849999999999995"/>
    <x v="79"/>
    <x v="1"/>
  </r>
  <r>
    <s v="LYP-52345-883"/>
    <x v="246"/>
    <s v="17649-28133-PY"/>
    <s v="E-M-0.5"/>
    <n v="1"/>
    <x v="270"/>
    <s v=""/>
    <x v="1"/>
    <s v="Exc"/>
    <x v="1"/>
    <s v="M"/>
    <x v="0"/>
    <x v="1"/>
    <n v="8.25"/>
    <x v="112"/>
    <x v="0"/>
  </r>
  <r>
    <s v="DFK-35846-692"/>
    <x v="247"/>
    <s v="49612-33852-CN"/>
    <s v="R-D-0.2"/>
    <n v="5"/>
    <x v="271"/>
    <s v=""/>
    <x v="0"/>
    <s v="Rob"/>
    <x v="0"/>
    <s v="D"/>
    <x v="2"/>
    <x v="3"/>
    <n v="2.6849999999999996"/>
    <x v="148"/>
    <x v="0"/>
  </r>
  <r>
    <s v="XAH-93337-609"/>
    <x v="248"/>
    <s v="66976-43829-YG"/>
    <s v="A-D-1"/>
    <n v="5"/>
    <x v="272"/>
    <s v="dduke82@vkontakte.ru"/>
    <x v="0"/>
    <s v="Ara"/>
    <x v="2"/>
    <s v="D"/>
    <x v="2"/>
    <x v="0"/>
    <n v="9.9499999999999993"/>
    <x v="12"/>
    <x v="1"/>
  </r>
  <r>
    <s v="QKA-72582-644"/>
    <x v="249"/>
    <s v="64852-04619-XZ"/>
    <s v="E-M-0.5"/>
    <n v="2"/>
    <x v="273"/>
    <s v=""/>
    <x v="1"/>
    <s v="Exc"/>
    <x v="1"/>
    <s v="M"/>
    <x v="0"/>
    <x v="1"/>
    <n v="8.25"/>
    <x v="38"/>
    <x v="1"/>
  </r>
  <r>
    <s v="ZDK-84567-102"/>
    <x v="250"/>
    <s v="58690-31815-VY"/>
    <s v="A-D-0.5"/>
    <n v="3"/>
    <x v="274"/>
    <s v="ihussey84@mapy.cz"/>
    <x v="0"/>
    <s v="Ara"/>
    <x v="2"/>
    <s v="D"/>
    <x v="2"/>
    <x v="1"/>
    <n v="5.97"/>
    <x v="8"/>
    <x v="1"/>
  </r>
  <r>
    <s v="WAV-38301-984"/>
    <x v="251"/>
    <s v="62863-81239-DT"/>
    <s v="A-D-0.5"/>
    <n v="5"/>
    <x v="275"/>
    <s v="cpinkerton85@upenn.edu"/>
    <x v="0"/>
    <s v="Ara"/>
    <x v="2"/>
    <s v="D"/>
    <x v="2"/>
    <x v="1"/>
    <n v="5.97"/>
    <x v="44"/>
    <x v="1"/>
  </r>
  <r>
    <s v="KZR-33023-209"/>
    <x v="177"/>
    <s v="21177-40725-CF"/>
    <s v="E-L-1"/>
    <n v="3"/>
    <x v="276"/>
    <s v=""/>
    <x v="0"/>
    <s v="Exc"/>
    <x v="1"/>
    <s v="L"/>
    <x v="1"/>
    <x v="0"/>
    <n v="14.85"/>
    <x v="69"/>
    <x v="1"/>
  </r>
  <r>
    <s v="ULM-49433-003"/>
    <x v="252"/>
    <s v="99421-80253-UI"/>
    <s v="E-M-1"/>
    <n v="2"/>
    <x v="277"/>
    <s v=""/>
    <x v="0"/>
    <s v="Exc"/>
    <x v="1"/>
    <s v="M"/>
    <x v="0"/>
    <x v="0"/>
    <n v="13.75"/>
    <x v="3"/>
    <x v="1"/>
  </r>
  <r>
    <s v="SIB-83254-136"/>
    <x v="253"/>
    <s v="45315-50206-DK"/>
    <s v="R-M-0.5"/>
    <n v="6"/>
    <x v="278"/>
    <s v="dvizor88@furl.net"/>
    <x v="0"/>
    <s v="Rob"/>
    <x v="0"/>
    <s v="M"/>
    <x v="0"/>
    <x v="1"/>
    <n v="5.97"/>
    <x v="27"/>
    <x v="0"/>
  </r>
  <r>
    <s v="NOK-50349-551"/>
    <x v="254"/>
    <s v="09595-95726-OV"/>
    <s v="R-D-0.5"/>
    <n v="3"/>
    <x v="279"/>
    <s v="esedgebeer89@oaic.gov.au"/>
    <x v="0"/>
    <s v="Rob"/>
    <x v="0"/>
    <s v="D"/>
    <x v="2"/>
    <x v="1"/>
    <n v="5.3699999999999992"/>
    <x v="103"/>
    <x v="0"/>
  </r>
  <r>
    <s v="YIS-96268-844"/>
    <x v="227"/>
    <s v="60221-67036-TD"/>
    <s v="E-L-0.2"/>
    <n v="6"/>
    <x v="280"/>
    <s v="klestrange8a@lulu.com"/>
    <x v="0"/>
    <s v="Exc"/>
    <x v="1"/>
    <s v="L"/>
    <x v="1"/>
    <x v="3"/>
    <n v="4.4550000000000001"/>
    <x v="149"/>
    <x v="0"/>
  </r>
  <r>
    <s v="CXI-04933-855"/>
    <x v="110"/>
    <s v="62923-29397-KX"/>
    <s v="E-L-2.5"/>
    <n v="6"/>
    <x v="281"/>
    <s v="ltanti8b@techcrunch.com"/>
    <x v="0"/>
    <s v="Exc"/>
    <x v="1"/>
    <s v="L"/>
    <x v="1"/>
    <x v="2"/>
    <n v="34.154999999999994"/>
    <x v="106"/>
    <x v="0"/>
  </r>
  <r>
    <s v="IZU-90429-382"/>
    <x v="182"/>
    <s v="33011-52383-BA"/>
    <s v="A-L-1"/>
    <n v="3"/>
    <x v="282"/>
    <s v="ade8c@1und1.de"/>
    <x v="0"/>
    <s v="Ara"/>
    <x v="2"/>
    <s v="L"/>
    <x v="1"/>
    <x v="0"/>
    <n v="12.95"/>
    <x v="5"/>
    <x v="0"/>
  </r>
  <r>
    <s v="WIT-40912-783"/>
    <x v="255"/>
    <s v="86768-91598-FA"/>
    <s v="L-D-0.2"/>
    <n v="4"/>
    <x v="283"/>
    <s v="tjedrachowicz8d@acquirethisname.com"/>
    <x v="0"/>
    <s v="Lib"/>
    <x v="3"/>
    <s v="D"/>
    <x v="2"/>
    <x v="3"/>
    <n v="3.8849999999999998"/>
    <x v="42"/>
    <x v="0"/>
  </r>
  <r>
    <s v="PSD-57291-590"/>
    <x v="256"/>
    <s v="37191-12203-MX"/>
    <s v="A-M-0.5"/>
    <n v="1"/>
    <x v="284"/>
    <s v="pstonner8e@moonfruit.com"/>
    <x v="0"/>
    <s v="Ara"/>
    <x v="2"/>
    <s v="M"/>
    <x v="0"/>
    <x v="1"/>
    <n v="6.75"/>
    <x v="52"/>
    <x v="1"/>
  </r>
  <r>
    <s v="GOI-41472-677"/>
    <x v="3"/>
    <s v="16545-76328-JY"/>
    <s v="E-D-2.5"/>
    <n v="4"/>
    <x v="285"/>
    <s v="dtingly8f@goo.ne.jp"/>
    <x v="0"/>
    <s v="Exc"/>
    <x v="1"/>
    <s v="D"/>
    <x v="2"/>
    <x v="2"/>
    <n v="27.945"/>
    <x v="150"/>
    <x v="0"/>
  </r>
  <r>
    <s v="KTX-17944-494"/>
    <x v="257"/>
    <s v="74330-29286-RO"/>
    <s v="A-L-0.2"/>
    <n v="1"/>
    <x v="286"/>
    <s v="crushe8n@about.me"/>
    <x v="0"/>
    <s v="Ara"/>
    <x v="2"/>
    <s v="L"/>
    <x v="1"/>
    <x v="3"/>
    <n v="3.8849999999999998"/>
    <x v="84"/>
    <x v="0"/>
  </r>
  <r>
    <s v="RDM-99811-230"/>
    <x v="258"/>
    <s v="22349-47389-GY"/>
    <s v="L-M-0.2"/>
    <n v="5"/>
    <x v="287"/>
    <s v="bchecci8h@usa.gov"/>
    <x v="2"/>
    <s v="Lib"/>
    <x v="3"/>
    <s v="M"/>
    <x v="0"/>
    <x v="3"/>
    <n v="4.3650000000000002"/>
    <x v="26"/>
    <x v="1"/>
  </r>
  <r>
    <s v="JTU-55897-581"/>
    <x v="259"/>
    <s v="70290-38099-GB"/>
    <s v="R-M-0.2"/>
    <n v="5"/>
    <x v="288"/>
    <s v="jbagot8i@mac.com"/>
    <x v="0"/>
    <s v="Rob"/>
    <x v="0"/>
    <s v="M"/>
    <x v="0"/>
    <x v="3"/>
    <n v="2.9849999999999999"/>
    <x v="128"/>
    <x v="1"/>
  </r>
  <r>
    <s v="CRK-07584-240"/>
    <x v="260"/>
    <s v="18741-72071-PP"/>
    <s v="A-M-1"/>
    <n v="3"/>
    <x v="289"/>
    <s v="ebeeble8j@soundcloud.com"/>
    <x v="0"/>
    <s v="Ara"/>
    <x v="2"/>
    <s v="M"/>
    <x v="0"/>
    <x v="0"/>
    <n v="11.25"/>
    <x v="65"/>
    <x v="0"/>
  </r>
  <r>
    <s v="MKE-75518-399"/>
    <x v="261"/>
    <s v="62588-82624-II"/>
    <s v="A-M-1"/>
    <n v="3"/>
    <x v="290"/>
    <s v="cfluin8k@flickr.com"/>
    <x v="2"/>
    <s v="Ara"/>
    <x v="2"/>
    <s v="M"/>
    <x v="0"/>
    <x v="0"/>
    <n v="11.25"/>
    <x v="65"/>
    <x v="1"/>
  </r>
  <r>
    <s v="AEL-51169-725"/>
    <x v="262"/>
    <s v="37430-29579-HD"/>
    <s v="L-M-0.2"/>
    <n v="6"/>
    <x v="291"/>
    <s v="ebletsor8l@vinaora.com"/>
    <x v="0"/>
    <s v="Lib"/>
    <x v="3"/>
    <s v="M"/>
    <x v="0"/>
    <x v="3"/>
    <n v="4.3650000000000002"/>
    <x v="50"/>
    <x v="0"/>
  </r>
  <r>
    <s v="ZGM-83108-823"/>
    <x v="263"/>
    <s v="84132-22322-QT"/>
    <s v="E-L-1"/>
    <n v="1"/>
    <x v="292"/>
    <s v="pbrydell8m@bloglovin.com"/>
    <x v="1"/>
    <s v="Exc"/>
    <x v="1"/>
    <s v="L"/>
    <x v="1"/>
    <x v="0"/>
    <n v="14.85"/>
    <x v="151"/>
    <x v="1"/>
  </r>
  <r>
    <s v="JBP-78754-392"/>
    <x v="212"/>
    <s v="74330-29286-RO"/>
    <s v="E-M-2.5"/>
    <n v="6"/>
    <x v="286"/>
    <s v="crushe8n@about.me"/>
    <x v="0"/>
    <s v="Exc"/>
    <x v="1"/>
    <s v="M"/>
    <x v="0"/>
    <x v="2"/>
    <n v="31.624999999999996"/>
    <x v="152"/>
    <x v="0"/>
  </r>
  <r>
    <s v="RNH-54912-747"/>
    <x v="187"/>
    <s v="37445-17791-NQ"/>
    <s v="R-M-0.5"/>
    <n v="1"/>
    <x v="293"/>
    <s v="nleethem8o@mac.com"/>
    <x v="0"/>
    <s v="Rob"/>
    <x v="0"/>
    <s v="M"/>
    <x v="0"/>
    <x v="1"/>
    <n v="5.97"/>
    <x v="9"/>
    <x v="0"/>
  </r>
  <r>
    <s v="JDS-33440-914"/>
    <x v="248"/>
    <s v="58511-10548-ZU"/>
    <s v="R-M-1"/>
    <n v="3"/>
    <x v="294"/>
    <s v="anesfield8p@people.com.cn"/>
    <x v="2"/>
    <s v="Rob"/>
    <x v="0"/>
    <s v="M"/>
    <x v="0"/>
    <x v="0"/>
    <n v="9.9499999999999993"/>
    <x v="44"/>
    <x v="0"/>
  </r>
  <r>
    <s v="SYX-48878-182"/>
    <x v="264"/>
    <s v="47725-34771-FJ"/>
    <s v="R-D-1"/>
    <n v="5"/>
    <x v="295"/>
    <s v=""/>
    <x v="0"/>
    <s v="Rob"/>
    <x v="0"/>
    <s v="D"/>
    <x v="2"/>
    <x v="0"/>
    <n v="8.9499999999999993"/>
    <x v="153"/>
    <x v="1"/>
  </r>
  <r>
    <s v="ZGD-94763-868"/>
    <x v="265"/>
    <s v="53086-67334-KT"/>
    <s v="E-L-2.5"/>
    <n v="1"/>
    <x v="296"/>
    <s v="mbrockway8r@ibm.com"/>
    <x v="0"/>
    <s v="Exc"/>
    <x v="1"/>
    <s v="L"/>
    <x v="1"/>
    <x v="2"/>
    <n v="34.154999999999994"/>
    <x v="107"/>
    <x v="0"/>
  </r>
  <r>
    <s v="CZY-70361-485"/>
    <x v="266"/>
    <s v="83308-82257-UN"/>
    <s v="E-L-2.5"/>
    <n v="6"/>
    <x v="297"/>
    <s v="nlush8s@dedecms.com"/>
    <x v="1"/>
    <s v="Exc"/>
    <x v="1"/>
    <s v="L"/>
    <x v="1"/>
    <x v="2"/>
    <n v="34.154999999999994"/>
    <x v="106"/>
    <x v="1"/>
  </r>
  <r>
    <s v="RJR-12175-899"/>
    <x v="267"/>
    <s v="37274-08534-FM"/>
    <s v="E-D-0.5"/>
    <n v="3"/>
    <x v="298"/>
    <s v="smcmillian8t@csmonitor.com"/>
    <x v="0"/>
    <s v="Exc"/>
    <x v="1"/>
    <s v="D"/>
    <x v="2"/>
    <x v="1"/>
    <n v="7.29"/>
    <x v="6"/>
    <x v="1"/>
  </r>
  <r>
    <s v="ELB-07929-407"/>
    <x v="204"/>
    <s v="54004-04664-AA"/>
    <s v="A-M-2.5"/>
    <n v="2"/>
    <x v="299"/>
    <s v="tbennison8u@google.cn"/>
    <x v="0"/>
    <s v="Ara"/>
    <x v="2"/>
    <s v="M"/>
    <x v="0"/>
    <x v="2"/>
    <n v="25.874999999999996"/>
    <x v="95"/>
    <x v="0"/>
  </r>
  <r>
    <s v="UJQ-54441-340"/>
    <x v="268"/>
    <s v="26822-19510-SD"/>
    <s v="E-M-0.2"/>
    <n v="2"/>
    <x v="300"/>
    <s v="gtweed8v@yolasite.com"/>
    <x v="0"/>
    <s v="Exc"/>
    <x v="1"/>
    <s v="M"/>
    <x v="0"/>
    <x v="3"/>
    <n v="4.125"/>
    <x v="112"/>
    <x v="0"/>
  </r>
  <r>
    <s v="UJQ-54441-340"/>
    <x v="268"/>
    <s v="26822-19510-SD"/>
    <s v="A-L-0.2"/>
    <n v="5"/>
    <x v="300"/>
    <s v="gtweed8v@yolasite.com"/>
    <x v="0"/>
    <s v="Ara"/>
    <x v="2"/>
    <s v="L"/>
    <x v="1"/>
    <x v="3"/>
    <n v="3.8849999999999998"/>
    <x v="117"/>
    <x v="0"/>
  </r>
  <r>
    <s v="OWY-43108-475"/>
    <x v="269"/>
    <s v="06432-73165-ML"/>
    <s v="A-M-0.2"/>
    <n v="6"/>
    <x v="301"/>
    <s v="ggoggin8x@wix.com"/>
    <x v="1"/>
    <s v="Ara"/>
    <x v="2"/>
    <s v="M"/>
    <x v="0"/>
    <x v="3"/>
    <n v="3.375"/>
    <x v="16"/>
    <x v="0"/>
  </r>
  <r>
    <s v="GNO-91911-159"/>
    <x v="145"/>
    <s v="96503-31833-CW"/>
    <s v="L-D-0.5"/>
    <n v="3"/>
    <x v="302"/>
    <s v="sjeyness8y@biglobe.ne.jp"/>
    <x v="1"/>
    <s v="Lib"/>
    <x v="3"/>
    <s v="D"/>
    <x v="2"/>
    <x v="1"/>
    <n v="7.77"/>
    <x v="102"/>
    <x v="1"/>
  </r>
  <r>
    <s v="CNY-06284-066"/>
    <x v="270"/>
    <s v="63985-64148-MG"/>
    <s v="E-D-0.2"/>
    <n v="5"/>
    <x v="303"/>
    <s v="dbonhome8z@shinystat.com"/>
    <x v="0"/>
    <s v="Exc"/>
    <x v="1"/>
    <s v="D"/>
    <x v="2"/>
    <x v="3"/>
    <n v="3.645"/>
    <x v="94"/>
    <x v="0"/>
  </r>
  <r>
    <s v="OQS-46321-904"/>
    <x v="271"/>
    <s v="19597-91185-CM"/>
    <s v="E-M-1"/>
    <n v="1"/>
    <x v="304"/>
    <s v=""/>
    <x v="0"/>
    <s v="Exc"/>
    <x v="1"/>
    <s v="M"/>
    <x v="0"/>
    <x v="0"/>
    <n v="13.75"/>
    <x v="154"/>
    <x v="1"/>
  </r>
  <r>
    <s v="IBW-87442-480"/>
    <x v="272"/>
    <s v="79814-23626-JR"/>
    <s v="A-L-2.5"/>
    <n v="1"/>
    <x v="305"/>
    <s v="tle91@epa.gov"/>
    <x v="0"/>
    <s v="Ara"/>
    <x v="2"/>
    <s v="L"/>
    <x v="1"/>
    <x v="2"/>
    <n v="29.784999999999997"/>
    <x v="91"/>
    <x v="0"/>
  </r>
  <r>
    <s v="DGZ-82537-477"/>
    <x v="252"/>
    <s v="43439-94003-DW"/>
    <s v="R-D-1"/>
    <n v="5"/>
    <x v="306"/>
    <s v=""/>
    <x v="0"/>
    <s v="Rob"/>
    <x v="0"/>
    <s v="D"/>
    <x v="2"/>
    <x v="0"/>
    <n v="8.9499999999999993"/>
    <x v="153"/>
    <x v="1"/>
  </r>
  <r>
    <s v="LPS-39089-432"/>
    <x v="273"/>
    <s v="97655-45555-LI"/>
    <s v="R-D-1"/>
    <n v="5"/>
    <x v="307"/>
    <s v="balldridge93@yandex.ru"/>
    <x v="0"/>
    <s v="Rob"/>
    <x v="0"/>
    <s v="D"/>
    <x v="2"/>
    <x v="0"/>
    <n v="8.9499999999999993"/>
    <x v="153"/>
    <x v="0"/>
  </r>
  <r>
    <s v="MQU-86100-929"/>
    <x v="274"/>
    <s v="64418-01720-VW"/>
    <s v="L-L-0.5"/>
    <n v="4"/>
    <x v="308"/>
    <s v=""/>
    <x v="0"/>
    <s v="Lib"/>
    <x v="3"/>
    <s v="L"/>
    <x v="1"/>
    <x v="1"/>
    <n v="9.51"/>
    <x v="82"/>
    <x v="0"/>
  </r>
  <r>
    <s v="XUR-14132-391"/>
    <x v="275"/>
    <s v="96836-09258-RI"/>
    <s v="R-D-0.5"/>
    <n v="4"/>
    <x v="309"/>
    <s v="lgoodger95@guardian.co.uk"/>
    <x v="0"/>
    <s v="Rob"/>
    <x v="0"/>
    <s v="D"/>
    <x v="2"/>
    <x v="1"/>
    <n v="5.3699999999999992"/>
    <x v="155"/>
    <x v="0"/>
  </r>
  <r>
    <s v="OVI-27064-381"/>
    <x v="276"/>
    <s v="37274-08534-FM"/>
    <s v="R-D-0.5"/>
    <n v="3"/>
    <x v="298"/>
    <s v="smcmillian8t@csmonitor.com"/>
    <x v="0"/>
    <s v="Rob"/>
    <x v="0"/>
    <s v="D"/>
    <x v="2"/>
    <x v="1"/>
    <n v="5.3699999999999992"/>
    <x v="103"/>
    <x v="1"/>
  </r>
  <r>
    <s v="SHP-17012-870"/>
    <x v="277"/>
    <s v="69529-07533-CV"/>
    <s v="R-M-2.5"/>
    <n v="1"/>
    <x v="310"/>
    <s v="cdrewett97@wikipedia.org"/>
    <x v="0"/>
    <s v="Rob"/>
    <x v="0"/>
    <s v="M"/>
    <x v="0"/>
    <x v="2"/>
    <n v="22.884999999999998"/>
    <x v="156"/>
    <x v="0"/>
  </r>
  <r>
    <s v="FDY-03414-903"/>
    <x v="278"/>
    <s v="94840-49457-UD"/>
    <s v="A-D-0.5"/>
    <n v="3"/>
    <x v="311"/>
    <s v="qparsons98@blogtalkradio.com"/>
    <x v="0"/>
    <s v="Ara"/>
    <x v="2"/>
    <s v="D"/>
    <x v="2"/>
    <x v="1"/>
    <n v="5.97"/>
    <x v="8"/>
    <x v="0"/>
  </r>
  <r>
    <s v="WXT-85291-143"/>
    <x v="279"/>
    <s v="81414-81273-DK"/>
    <s v="R-M-0.5"/>
    <n v="4"/>
    <x v="312"/>
    <s v="vceely99@auda.org.au"/>
    <x v="0"/>
    <s v="Rob"/>
    <x v="0"/>
    <s v="M"/>
    <x v="0"/>
    <x v="1"/>
    <n v="5.97"/>
    <x v="86"/>
    <x v="0"/>
  </r>
  <r>
    <s v="QNP-18893-547"/>
    <x v="280"/>
    <s v="76930-61689-CH"/>
    <s v="R-L-1"/>
    <n v="5"/>
    <x v="313"/>
    <s v=""/>
    <x v="0"/>
    <s v="Rob"/>
    <x v="0"/>
    <s v="L"/>
    <x v="1"/>
    <x v="0"/>
    <n v="11.95"/>
    <x v="143"/>
    <x v="1"/>
  </r>
  <r>
    <s v="DOH-92927-530"/>
    <x v="281"/>
    <s v="12839-56537-TQ"/>
    <s v="L-L-0.2"/>
    <n v="6"/>
    <x v="314"/>
    <s v="cvasiliev9b@discuz.net"/>
    <x v="0"/>
    <s v="Lib"/>
    <x v="3"/>
    <s v="L"/>
    <x v="1"/>
    <x v="3"/>
    <n v="4.7549999999999999"/>
    <x v="32"/>
    <x v="0"/>
  </r>
  <r>
    <s v="HGJ-82768-173"/>
    <x v="282"/>
    <s v="62741-01322-HU"/>
    <s v="A-M-1"/>
    <n v="4"/>
    <x v="315"/>
    <s v="tomoylan9c@liveinternet.ru"/>
    <x v="2"/>
    <s v="Ara"/>
    <x v="2"/>
    <s v="M"/>
    <x v="0"/>
    <x v="0"/>
    <n v="11.25"/>
    <x v="157"/>
    <x v="1"/>
  </r>
  <r>
    <s v="YPT-95383-088"/>
    <x v="283"/>
    <s v="43439-94003-DW"/>
    <s v="E-D-2.5"/>
    <n v="2"/>
    <x v="306"/>
    <s v=""/>
    <x v="0"/>
    <s v="Exc"/>
    <x v="1"/>
    <s v="D"/>
    <x v="2"/>
    <x v="2"/>
    <n v="27.945"/>
    <x v="158"/>
    <x v="1"/>
  </r>
  <r>
    <s v="OYH-16533-767"/>
    <x v="284"/>
    <s v="44932-34838-RM"/>
    <s v="E-L-1"/>
    <n v="4"/>
    <x v="316"/>
    <s v="wfetherston9e@constantcontact.com"/>
    <x v="0"/>
    <s v="Exc"/>
    <x v="1"/>
    <s v="L"/>
    <x v="1"/>
    <x v="0"/>
    <n v="14.85"/>
    <x v="48"/>
    <x v="1"/>
  </r>
  <r>
    <s v="DWW-28642-549"/>
    <x v="285"/>
    <s v="91181-19412-RQ"/>
    <s v="E-D-0.2"/>
    <n v="2"/>
    <x v="317"/>
    <s v="erasmus9f@techcrunch.com"/>
    <x v="0"/>
    <s v="Exc"/>
    <x v="1"/>
    <s v="D"/>
    <x v="2"/>
    <x v="3"/>
    <n v="3.645"/>
    <x v="35"/>
    <x v="0"/>
  </r>
  <r>
    <s v="CGO-79583-871"/>
    <x v="286"/>
    <s v="37182-54930-XC"/>
    <s v="E-D-0.5"/>
    <n v="1"/>
    <x v="318"/>
    <s v="wgiorgioni9g@wikipedia.org"/>
    <x v="0"/>
    <s v="Exc"/>
    <x v="1"/>
    <s v="D"/>
    <x v="2"/>
    <x v="1"/>
    <n v="7.29"/>
    <x v="35"/>
    <x v="0"/>
  </r>
  <r>
    <s v="TFY-52090-386"/>
    <x v="287"/>
    <s v="08613-17327-XT"/>
    <s v="E-L-0.5"/>
    <n v="2"/>
    <x v="319"/>
    <s v="lscargle9h@myspace.com"/>
    <x v="0"/>
    <s v="Exc"/>
    <x v="1"/>
    <s v="L"/>
    <x v="1"/>
    <x v="1"/>
    <n v="8.91"/>
    <x v="58"/>
    <x v="1"/>
  </r>
  <r>
    <s v="TFY-52090-386"/>
    <x v="287"/>
    <s v="08613-17327-XT"/>
    <s v="L-D-0.5"/>
    <n v="5"/>
    <x v="319"/>
    <s v="lscargle9h@myspace.com"/>
    <x v="0"/>
    <s v="Lib"/>
    <x v="3"/>
    <s v="D"/>
    <x v="2"/>
    <x v="1"/>
    <n v="7.77"/>
    <x v="5"/>
    <x v="1"/>
  </r>
  <r>
    <s v="NYY-73968-094"/>
    <x v="288"/>
    <s v="70451-38048-AH"/>
    <s v="R-D-0.5"/>
    <n v="6"/>
    <x v="320"/>
    <s v="nclimance9j@europa.eu"/>
    <x v="0"/>
    <s v="Rob"/>
    <x v="0"/>
    <s v="D"/>
    <x v="2"/>
    <x v="1"/>
    <n v="5.3699999999999992"/>
    <x v="111"/>
    <x v="1"/>
  </r>
  <r>
    <s v="QEY-71761-460"/>
    <x v="250"/>
    <s v="35442-75769-PL"/>
    <s v="R-M-1"/>
    <n v="2"/>
    <x v="321"/>
    <s v=""/>
    <x v="1"/>
    <s v="Rob"/>
    <x v="0"/>
    <s v="M"/>
    <x v="0"/>
    <x v="0"/>
    <n v="9.9499999999999993"/>
    <x v="0"/>
    <x v="0"/>
  </r>
  <r>
    <s v="GKQ-82603-910"/>
    <x v="289"/>
    <s v="83737-56117-JE"/>
    <s v="R-L-1"/>
    <n v="5"/>
    <x v="322"/>
    <s v="asnazle9l@oracle.com"/>
    <x v="0"/>
    <s v="Rob"/>
    <x v="0"/>
    <s v="L"/>
    <x v="1"/>
    <x v="0"/>
    <n v="11.95"/>
    <x v="143"/>
    <x v="1"/>
  </r>
  <r>
    <s v="IOB-32673-745"/>
    <x v="290"/>
    <s v="07095-81281-NJ"/>
    <s v="A-L-0.5"/>
    <n v="3"/>
    <x v="323"/>
    <s v="rworg9m@arstechnica.com"/>
    <x v="0"/>
    <s v="Ara"/>
    <x v="2"/>
    <s v="L"/>
    <x v="1"/>
    <x v="1"/>
    <n v="7.77"/>
    <x v="102"/>
    <x v="0"/>
  </r>
  <r>
    <s v="YAU-98893-150"/>
    <x v="291"/>
    <s v="77043-48851-HG"/>
    <s v="L-M-1"/>
    <n v="3"/>
    <x v="324"/>
    <s v="ldanes9n@umn.edu"/>
    <x v="0"/>
    <s v="Lib"/>
    <x v="3"/>
    <s v="M"/>
    <x v="0"/>
    <x v="0"/>
    <n v="14.55"/>
    <x v="34"/>
    <x v="1"/>
  </r>
  <r>
    <s v="XNM-14163-951"/>
    <x v="292"/>
    <s v="78224-60622-KH"/>
    <s v="E-L-2.5"/>
    <n v="6"/>
    <x v="325"/>
    <s v="skeynd9o@narod.ru"/>
    <x v="0"/>
    <s v="Exc"/>
    <x v="1"/>
    <s v="L"/>
    <x v="1"/>
    <x v="2"/>
    <n v="34.154999999999994"/>
    <x v="106"/>
    <x v="1"/>
  </r>
  <r>
    <s v="JPB-45297-000"/>
    <x v="293"/>
    <s v="83105-86631-IU"/>
    <s v="R-L-0.2"/>
    <n v="4"/>
    <x v="326"/>
    <s v="ddaveridge9p@arstechnica.com"/>
    <x v="0"/>
    <s v="Rob"/>
    <x v="0"/>
    <s v="L"/>
    <x v="1"/>
    <x v="3"/>
    <n v="3.5849999999999995"/>
    <x v="79"/>
    <x v="1"/>
  </r>
  <r>
    <s v="MOU-74341-266"/>
    <x v="294"/>
    <s v="99358-65399-TC"/>
    <s v="A-D-0.5"/>
    <n v="4"/>
    <x v="327"/>
    <s v="jawdry9q@utexas.edu"/>
    <x v="0"/>
    <s v="Ara"/>
    <x v="2"/>
    <s v="D"/>
    <x v="2"/>
    <x v="1"/>
    <n v="5.97"/>
    <x v="86"/>
    <x v="1"/>
  </r>
  <r>
    <s v="DHJ-87461-571"/>
    <x v="295"/>
    <s v="94525-76037-JP"/>
    <s v="A-M-1"/>
    <n v="2"/>
    <x v="328"/>
    <s v="eryles9r@fastcompany.com"/>
    <x v="0"/>
    <s v="Ara"/>
    <x v="2"/>
    <s v="M"/>
    <x v="0"/>
    <x v="0"/>
    <n v="11.25"/>
    <x v="122"/>
    <x v="1"/>
  </r>
  <r>
    <s v="DKM-97676-850"/>
    <x v="296"/>
    <s v="43439-94003-DW"/>
    <s v="E-D-0.5"/>
    <n v="5"/>
    <x v="306"/>
    <s v=""/>
    <x v="0"/>
    <s v="Exc"/>
    <x v="1"/>
    <s v="D"/>
    <x v="2"/>
    <x v="1"/>
    <n v="7.29"/>
    <x v="114"/>
    <x v="1"/>
  </r>
  <r>
    <s v="UEB-09112-118"/>
    <x v="297"/>
    <s v="82718-93677-XO"/>
    <s v="A-M-0.5"/>
    <n v="4"/>
    <x v="329"/>
    <s v=""/>
    <x v="0"/>
    <s v="Ara"/>
    <x v="2"/>
    <s v="M"/>
    <x v="0"/>
    <x v="1"/>
    <n v="6.75"/>
    <x v="25"/>
    <x v="0"/>
  </r>
  <r>
    <s v="ORZ-67699-748"/>
    <x v="298"/>
    <s v="44708-78241-DF"/>
    <s v="A-M-2.5"/>
    <n v="6"/>
    <x v="330"/>
    <s v="jcaldicott9u@usda.gov"/>
    <x v="0"/>
    <s v="Ara"/>
    <x v="2"/>
    <s v="M"/>
    <x v="0"/>
    <x v="2"/>
    <n v="25.874999999999996"/>
    <x v="71"/>
    <x v="1"/>
  </r>
  <r>
    <s v="JXP-28398-485"/>
    <x v="299"/>
    <s v="23039-93032-FN"/>
    <s v="A-D-2.5"/>
    <n v="5"/>
    <x v="331"/>
    <s v="mvedmore9v@a8.net"/>
    <x v="0"/>
    <s v="Ara"/>
    <x v="2"/>
    <s v="D"/>
    <x v="2"/>
    <x v="2"/>
    <n v="22.884999999999998"/>
    <x v="15"/>
    <x v="0"/>
  </r>
  <r>
    <s v="WWH-92259-198"/>
    <x v="300"/>
    <s v="35256-12529-FT"/>
    <s v="L-D-1"/>
    <n v="4"/>
    <x v="332"/>
    <s v="wromao9w@chronoengine.com"/>
    <x v="0"/>
    <s v="Lib"/>
    <x v="3"/>
    <s v="D"/>
    <x v="2"/>
    <x v="0"/>
    <n v="12.95"/>
    <x v="67"/>
    <x v="0"/>
  </r>
  <r>
    <s v="FLR-82914-153"/>
    <x v="301"/>
    <s v="86100-33488-WP"/>
    <s v="A-M-2.5"/>
    <n v="6"/>
    <x v="333"/>
    <s v=""/>
    <x v="0"/>
    <s v="Ara"/>
    <x v="2"/>
    <s v="M"/>
    <x v="0"/>
    <x v="2"/>
    <n v="25.874999999999996"/>
    <x v="71"/>
    <x v="1"/>
  </r>
  <r>
    <s v="AMB-93600-000"/>
    <x v="302"/>
    <s v="64435-53100-WM"/>
    <s v="A-L-2.5"/>
    <n v="1"/>
    <x v="334"/>
    <s v="tcotmore9y@amazonaws.com"/>
    <x v="0"/>
    <s v="Ara"/>
    <x v="2"/>
    <s v="L"/>
    <x v="1"/>
    <x v="2"/>
    <n v="29.784999999999997"/>
    <x v="91"/>
    <x v="1"/>
  </r>
  <r>
    <s v="FEP-36895-658"/>
    <x v="303"/>
    <s v="44699-43836-UH"/>
    <s v="R-L-0.2"/>
    <n v="6"/>
    <x v="335"/>
    <s v="yskipsey9z@spotify.com"/>
    <x v="2"/>
    <s v="Rob"/>
    <x v="0"/>
    <s v="L"/>
    <x v="1"/>
    <x v="3"/>
    <n v="3.5849999999999995"/>
    <x v="137"/>
    <x v="1"/>
  </r>
  <r>
    <s v="RXW-91413-276"/>
    <x v="304"/>
    <s v="29588-35679-RG"/>
    <s v="R-D-2.5"/>
    <n v="2"/>
    <x v="336"/>
    <s v="ncorpsa0@gmpg.org"/>
    <x v="0"/>
    <s v="Rob"/>
    <x v="0"/>
    <s v="D"/>
    <x v="2"/>
    <x v="2"/>
    <n v="20.584999999999997"/>
    <x v="13"/>
    <x v="1"/>
  </r>
  <r>
    <s v="RXW-91413-276"/>
    <x v="304"/>
    <s v="29588-35679-RG"/>
    <s v="R-M-0.5"/>
    <n v="1"/>
    <x v="336"/>
    <s v="ncorpsa0@gmpg.org"/>
    <x v="0"/>
    <s v="Rob"/>
    <x v="0"/>
    <s v="M"/>
    <x v="0"/>
    <x v="1"/>
    <n v="5.97"/>
    <x v="9"/>
    <x v="1"/>
  </r>
  <r>
    <s v="SDB-77492-188"/>
    <x v="305"/>
    <s v="64815-54078-HH"/>
    <s v="E-L-1"/>
    <n v="5"/>
    <x v="337"/>
    <s v="fbabbera2@stanford.edu"/>
    <x v="0"/>
    <s v="Exc"/>
    <x v="1"/>
    <s v="L"/>
    <x v="1"/>
    <x v="0"/>
    <n v="14.85"/>
    <x v="159"/>
    <x v="0"/>
  </r>
  <r>
    <s v="RZN-65182-395"/>
    <x v="196"/>
    <s v="59572-41990-XY"/>
    <s v="L-M-1"/>
    <n v="6"/>
    <x v="338"/>
    <s v="kloxtona3@opensource.org"/>
    <x v="0"/>
    <s v="Lib"/>
    <x v="3"/>
    <s v="M"/>
    <x v="0"/>
    <x v="0"/>
    <n v="14.55"/>
    <x v="75"/>
    <x v="1"/>
  </r>
  <r>
    <s v="HDQ-86094-507"/>
    <x v="110"/>
    <s v="32481-61533-ZJ"/>
    <s v="E-D-1"/>
    <n v="6"/>
    <x v="339"/>
    <s v="ptoffula4@posterous.com"/>
    <x v="0"/>
    <s v="Exc"/>
    <x v="1"/>
    <s v="D"/>
    <x v="2"/>
    <x v="0"/>
    <n v="12.15"/>
    <x v="118"/>
    <x v="0"/>
  </r>
  <r>
    <s v="YXO-79631-417"/>
    <x v="24"/>
    <s v="31587-92570-HL"/>
    <s v="L-D-0.5"/>
    <n v="1"/>
    <x v="340"/>
    <s v="cgwinnetta5@behance.net"/>
    <x v="0"/>
    <s v="Lib"/>
    <x v="3"/>
    <s v="D"/>
    <x v="2"/>
    <x v="1"/>
    <n v="7.77"/>
    <x v="41"/>
    <x v="1"/>
  </r>
  <r>
    <s v="SNF-57032-096"/>
    <x v="306"/>
    <s v="93832-04799-ID"/>
    <s v="E-D-0.5"/>
    <n v="6"/>
    <x v="341"/>
    <s v=""/>
    <x v="0"/>
    <s v="Exc"/>
    <x v="1"/>
    <s v="D"/>
    <x v="2"/>
    <x v="1"/>
    <n v="7.29"/>
    <x v="160"/>
    <x v="1"/>
  </r>
  <r>
    <s v="DGL-29648-995"/>
    <x v="307"/>
    <s v="59367-30821-ZQ"/>
    <s v="L-M-0.2"/>
    <n v="2"/>
    <x v="342"/>
    <s v=""/>
    <x v="0"/>
    <s v="Lib"/>
    <x v="3"/>
    <s v="M"/>
    <x v="0"/>
    <x v="3"/>
    <n v="4.3650000000000002"/>
    <x v="31"/>
    <x v="0"/>
  </r>
  <r>
    <s v="GPU-65651-504"/>
    <x v="308"/>
    <s v="83947-45528-ET"/>
    <s v="E-M-2.5"/>
    <n v="2"/>
    <x v="343"/>
    <s v="lflaoniera8@wordpress.org"/>
    <x v="0"/>
    <s v="Exc"/>
    <x v="1"/>
    <s v="M"/>
    <x v="0"/>
    <x v="2"/>
    <n v="31.624999999999996"/>
    <x v="40"/>
    <x v="1"/>
  </r>
  <r>
    <s v="OJU-34452-896"/>
    <x v="309"/>
    <s v="60799-92593-CX"/>
    <s v="E-L-0.5"/>
    <n v="1"/>
    <x v="344"/>
    <s v=""/>
    <x v="0"/>
    <s v="Exc"/>
    <x v="1"/>
    <s v="L"/>
    <x v="1"/>
    <x v="1"/>
    <n v="8.91"/>
    <x v="161"/>
    <x v="0"/>
  </r>
  <r>
    <s v="GZS-50547-887"/>
    <x v="310"/>
    <s v="61600-55136-UM"/>
    <s v="E-D-1"/>
    <n v="2"/>
    <x v="345"/>
    <s v="ccatchesideaa@macromedia.com"/>
    <x v="0"/>
    <s v="Exc"/>
    <x v="1"/>
    <s v="D"/>
    <x v="2"/>
    <x v="0"/>
    <n v="12.15"/>
    <x v="76"/>
    <x v="0"/>
  </r>
  <r>
    <s v="ESR-54041-053"/>
    <x v="311"/>
    <s v="59771-90302-OF"/>
    <s v="A-L-0.5"/>
    <n v="6"/>
    <x v="346"/>
    <s v="cgibbonsonab@accuweather.com"/>
    <x v="0"/>
    <s v="Ara"/>
    <x v="2"/>
    <s v="L"/>
    <x v="1"/>
    <x v="1"/>
    <n v="7.77"/>
    <x v="162"/>
    <x v="0"/>
  </r>
  <r>
    <s v="OGD-10781-526"/>
    <x v="132"/>
    <s v="16880-78077-FB"/>
    <s v="R-L-0.5"/>
    <n v="6"/>
    <x v="347"/>
    <s v="tfarraac@behance.net"/>
    <x v="0"/>
    <s v="Rob"/>
    <x v="0"/>
    <s v="L"/>
    <x v="1"/>
    <x v="1"/>
    <n v="7.169999999999999"/>
    <x v="163"/>
    <x v="1"/>
  </r>
  <r>
    <s v="FVH-29271-315"/>
    <x v="312"/>
    <s v="74415-50873-FC"/>
    <s v="A-D-0.5"/>
    <n v="3"/>
    <x v="348"/>
    <s v=""/>
    <x v="1"/>
    <s v="Ara"/>
    <x v="2"/>
    <s v="D"/>
    <x v="2"/>
    <x v="1"/>
    <n v="5.97"/>
    <x v="8"/>
    <x v="0"/>
  </r>
  <r>
    <s v="BNZ-20544-633"/>
    <x v="313"/>
    <s v="31798-95707-NR"/>
    <s v="L-L-0.5"/>
    <n v="4"/>
    <x v="349"/>
    <s v="gbamfieldae@yellowpages.com"/>
    <x v="0"/>
    <s v="Lib"/>
    <x v="3"/>
    <s v="L"/>
    <x v="1"/>
    <x v="1"/>
    <n v="9.51"/>
    <x v="82"/>
    <x v="0"/>
  </r>
  <r>
    <s v="FUX-85791-078"/>
    <x v="156"/>
    <s v="59122-08794-WT"/>
    <s v="A-M-0.2"/>
    <n v="2"/>
    <x v="350"/>
    <s v="whollingdaleaf@about.me"/>
    <x v="0"/>
    <s v="Ara"/>
    <x v="2"/>
    <s v="M"/>
    <x v="0"/>
    <x v="3"/>
    <n v="3.375"/>
    <x v="52"/>
    <x v="0"/>
  </r>
  <r>
    <s v="YXP-20078-116"/>
    <x v="314"/>
    <s v="37238-52421-JJ"/>
    <s v="R-M-0.5"/>
    <n v="1"/>
    <x v="351"/>
    <s v="jdeag@xrea.com"/>
    <x v="0"/>
    <s v="Rob"/>
    <x v="0"/>
    <s v="M"/>
    <x v="0"/>
    <x v="1"/>
    <n v="5.97"/>
    <x v="9"/>
    <x v="0"/>
  </r>
  <r>
    <s v="VQV-59984-866"/>
    <x v="315"/>
    <s v="48854-01899-FN"/>
    <s v="R-D-0.2"/>
    <n v="3"/>
    <x v="352"/>
    <s v="vskulletah@tinyurl.com"/>
    <x v="1"/>
    <s v="Rob"/>
    <x v="0"/>
    <s v="D"/>
    <x v="2"/>
    <x v="3"/>
    <n v="2.6849999999999996"/>
    <x v="36"/>
    <x v="1"/>
  </r>
  <r>
    <s v="JEH-37276-048"/>
    <x v="316"/>
    <s v="80896-38819-DW"/>
    <s v="A-L-0.5"/>
    <n v="3"/>
    <x v="353"/>
    <s v="jrudeforthai@wunderground.com"/>
    <x v="1"/>
    <s v="Ara"/>
    <x v="2"/>
    <s v="L"/>
    <x v="1"/>
    <x v="1"/>
    <n v="7.77"/>
    <x v="102"/>
    <x v="0"/>
  </r>
  <r>
    <s v="VYD-28555-589"/>
    <x v="317"/>
    <s v="29814-01459-RC"/>
    <s v="R-L-0.5"/>
    <n v="6"/>
    <x v="354"/>
    <s v="atomaszewskiaj@answers.com"/>
    <x v="2"/>
    <s v="Rob"/>
    <x v="0"/>
    <s v="L"/>
    <x v="1"/>
    <x v="1"/>
    <n v="7.169999999999999"/>
    <x v="163"/>
    <x v="0"/>
  </r>
  <r>
    <s v="WUG-76466-650"/>
    <x v="318"/>
    <s v="43439-94003-DW"/>
    <s v="L-D-0.5"/>
    <n v="3"/>
    <x v="306"/>
    <s v=""/>
    <x v="0"/>
    <s v="Lib"/>
    <x v="3"/>
    <s v="D"/>
    <x v="2"/>
    <x v="1"/>
    <n v="7.77"/>
    <x v="102"/>
    <x v="1"/>
  </r>
  <r>
    <s v="RJV-08261-583"/>
    <x v="182"/>
    <s v="48497-29281-FE"/>
    <s v="A-D-0.2"/>
    <n v="5"/>
    <x v="355"/>
    <s v="pbessal@qq.com"/>
    <x v="0"/>
    <s v="Ara"/>
    <x v="2"/>
    <s v="D"/>
    <x v="2"/>
    <x v="3"/>
    <n v="2.9849999999999999"/>
    <x v="128"/>
    <x v="0"/>
  </r>
  <r>
    <s v="PMR-56062-609"/>
    <x v="319"/>
    <s v="43605-12616-YH"/>
    <s v="E-D-0.5"/>
    <n v="3"/>
    <x v="356"/>
    <s v="ewindressam@marketwatch.com"/>
    <x v="0"/>
    <s v="Exc"/>
    <x v="1"/>
    <s v="D"/>
    <x v="2"/>
    <x v="1"/>
    <n v="7.29"/>
    <x v="6"/>
    <x v="1"/>
  </r>
  <r>
    <s v="XLD-12920-505"/>
    <x v="320"/>
    <s v="21907-75962-VB"/>
    <s v="E-L-0.5"/>
    <n v="6"/>
    <x v="357"/>
    <s v=""/>
    <x v="0"/>
    <s v="Exc"/>
    <x v="1"/>
    <s v="L"/>
    <x v="1"/>
    <x v="1"/>
    <n v="8.91"/>
    <x v="119"/>
    <x v="0"/>
  </r>
  <r>
    <s v="UBW-50312-037"/>
    <x v="321"/>
    <s v="69503-12127-YD"/>
    <s v="A-L-2.5"/>
    <n v="4"/>
    <x v="358"/>
    <s v=""/>
    <x v="0"/>
    <s v="Ara"/>
    <x v="2"/>
    <s v="L"/>
    <x v="1"/>
    <x v="2"/>
    <n v="29.784999999999997"/>
    <x v="129"/>
    <x v="1"/>
  </r>
  <r>
    <s v="QAW-05889-019"/>
    <x v="322"/>
    <s v="68810-07329-EU"/>
    <s v="L-M-0.5"/>
    <n v="5"/>
    <x v="359"/>
    <s v="vbaumadierap@google.cn"/>
    <x v="0"/>
    <s v="Lib"/>
    <x v="3"/>
    <s v="M"/>
    <x v="0"/>
    <x v="1"/>
    <n v="8.73"/>
    <x v="34"/>
    <x v="0"/>
  </r>
  <r>
    <s v="EPT-12715-397"/>
    <x v="128"/>
    <s v="08478-75251-OG"/>
    <s v="A-D-0.2"/>
    <n v="6"/>
    <x v="360"/>
    <s v=""/>
    <x v="0"/>
    <s v="Ara"/>
    <x v="2"/>
    <s v="D"/>
    <x v="2"/>
    <x v="3"/>
    <n v="2.9849999999999999"/>
    <x v="8"/>
    <x v="0"/>
  </r>
  <r>
    <s v="DHT-93810-053"/>
    <x v="323"/>
    <s v="17005-82030-EA"/>
    <s v="E-L-1"/>
    <n v="5"/>
    <x v="361"/>
    <s v="sweldsar@wired.com"/>
    <x v="0"/>
    <s v="Exc"/>
    <x v="1"/>
    <s v="L"/>
    <x v="1"/>
    <x v="0"/>
    <n v="14.85"/>
    <x v="159"/>
    <x v="0"/>
  </r>
  <r>
    <s v="DMY-96037-963"/>
    <x v="324"/>
    <s v="42179-95059-DO"/>
    <s v="L-D-0.2"/>
    <n v="3"/>
    <x v="362"/>
    <s v="msarvaras@artisteer.com"/>
    <x v="0"/>
    <s v="Lib"/>
    <x v="3"/>
    <s v="D"/>
    <x v="2"/>
    <x v="3"/>
    <n v="3.8849999999999998"/>
    <x v="14"/>
    <x v="0"/>
  </r>
  <r>
    <s v="MBM-55936-917"/>
    <x v="325"/>
    <s v="55989-39849-WO"/>
    <s v="L-D-0.5"/>
    <n v="3"/>
    <x v="363"/>
    <s v="ahavickat@nsw.gov.au"/>
    <x v="0"/>
    <s v="Lib"/>
    <x v="3"/>
    <s v="D"/>
    <x v="2"/>
    <x v="1"/>
    <n v="7.77"/>
    <x v="102"/>
    <x v="0"/>
  </r>
  <r>
    <s v="TPA-93614-840"/>
    <x v="326"/>
    <s v="28932-49296-TM"/>
    <s v="E-D-0.5"/>
    <n v="2"/>
    <x v="364"/>
    <s v="sdivinyau@ask.com"/>
    <x v="0"/>
    <s v="Exc"/>
    <x v="1"/>
    <s v="D"/>
    <x v="2"/>
    <x v="1"/>
    <n v="7.29"/>
    <x v="20"/>
    <x v="0"/>
  </r>
  <r>
    <s v="WDM-77521-710"/>
    <x v="327"/>
    <s v="86144-10144-CB"/>
    <s v="A-M-0.5"/>
    <n v="2"/>
    <x v="365"/>
    <s v="inorquoyav@businessweek.com"/>
    <x v="0"/>
    <s v="Ara"/>
    <x v="2"/>
    <s v="M"/>
    <x v="0"/>
    <x v="1"/>
    <n v="6.75"/>
    <x v="72"/>
    <x v="1"/>
  </r>
  <r>
    <s v="EIP-19142-462"/>
    <x v="328"/>
    <s v="60973-72562-DQ"/>
    <s v="E-L-1"/>
    <n v="6"/>
    <x v="366"/>
    <s v="aiddisonaw@usa.gov"/>
    <x v="0"/>
    <s v="Exc"/>
    <x v="1"/>
    <s v="L"/>
    <x v="1"/>
    <x v="0"/>
    <n v="14.85"/>
    <x v="146"/>
    <x v="1"/>
  </r>
  <r>
    <s v="EIP-19142-462"/>
    <x v="328"/>
    <s v="60973-72562-DQ"/>
    <s v="A-L-0.2"/>
    <n v="1"/>
    <x v="366"/>
    <s v="aiddisonaw@usa.gov"/>
    <x v="0"/>
    <s v="Ara"/>
    <x v="2"/>
    <s v="L"/>
    <x v="1"/>
    <x v="3"/>
    <n v="3.8849999999999998"/>
    <x v="84"/>
    <x v="1"/>
  </r>
  <r>
    <s v="ZZL-76364-387"/>
    <x v="128"/>
    <s v="11263-86515-VU"/>
    <s v="R-L-2.5"/>
    <n v="4"/>
    <x v="367"/>
    <s v="rlongfielday@bluehost.com"/>
    <x v="0"/>
    <s v="Rob"/>
    <x v="0"/>
    <s v="L"/>
    <x v="1"/>
    <x v="2"/>
    <n v="27.484999999999996"/>
    <x v="108"/>
    <x v="1"/>
  </r>
  <r>
    <s v="GMF-18638-786"/>
    <x v="329"/>
    <s v="60004-62976-NI"/>
    <s v="L-D-0.5"/>
    <n v="6"/>
    <x v="368"/>
    <s v="gkislingburyaz@samsung.com"/>
    <x v="0"/>
    <s v="Lib"/>
    <x v="3"/>
    <s v="D"/>
    <x v="2"/>
    <x v="1"/>
    <n v="7.77"/>
    <x v="162"/>
    <x v="0"/>
  </r>
  <r>
    <s v="TDJ-20844-787"/>
    <x v="330"/>
    <s v="77876-28498-HI"/>
    <s v="A-L-0.5"/>
    <n v="5"/>
    <x v="369"/>
    <s v="xgibbonsb0@artisteer.com"/>
    <x v="0"/>
    <s v="Ara"/>
    <x v="2"/>
    <s v="L"/>
    <x v="1"/>
    <x v="1"/>
    <n v="7.77"/>
    <x v="5"/>
    <x v="1"/>
  </r>
  <r>
    <s v="BWK-39400-446"/>
    <x v="331"/>
    <s v="61302-06948-EH"/>
    <s v="L-D-0.5"/>
    <n v="4"/>
    <x v="370"/>
    <s v="fparresb1@imageshack.us"/>
    <x v="0"/>
    <s v="Lib"/>
    <x v="3"/>
    <s v="D"/>
    <x v="2"/>
    <x v="1"/>
    <n v="7.77"/>
    <x v="113"/>
    <x v="0"/>
  </r>
  <r>
    <s v="LCB-02099-995"/>
    <x v="332"/>
    <s v="06757-96251-UH"/>
    <s v="A-D-0.2"/>
    <n v="6"/>
    <x v="371"/>
    <s v="gsibrayb2@wsj.com"/>
    <x v="0"/>
    <s v="Ara"/>
    <x v="2"/>
    <s v="D"/>
    <x v="2"/>
    <x v="3"/>
    <n v="2.9849999999999999"/>
    <x v="8"/>
    <x v="0"/>
  </r>
  <r>
    <s v="UBA-43678-174"/>
    <x v="333"/>
    <s v="44530-75983-OD"/>
    <s v="E-D-2.5"/>
    <n v="6"/>
    <x v="372"/>
    <s v="ihotchkinb3@mit.edu"/>
    <x v="2"/>
    <s v="Exc"/>
    <x v="1"/>
    <s v="D"/>
    <x v="2"/>
    <x v="2"/>
    <n v="27.945"/>
    <x v="164"/>
    <x v="1"/>
  </r>
  <r>
    <s v="UDH-24280-432"/>
    <x v="334"/>
    <s v="44865-58249-RY"/>
    <s v="L-L-1"/>
    <n v="4"/>
    <x v="373"/>
    <s v="nbroadberrieb4@gnu.org"/>
    <x v="0"/>
    <s v="Lib"/>
    <x v="3"/>
    <s v="L"/>
    <x v="1"/>
    <x v="0"/>
    <n v="15.85"/>
    <x v="165"/>
    <x v="1"/>
  </r>
  <r>
    <s v="IDQ-20193-502"/>
    <x v="335"/>
    <s v="36021-61205-DF"/>
    <s v="L-M-0.2"/>
    <n v="2"/>
    <x v="374"/>
    <s v="rpithcockb5@yellowbook.com"/>
    <x v="0"/>
    <s v="Lib"/>
    <x v="3"/>
    <s v="M"/>
    <x v="0"/>
    <x v="3"/>
    <n v="4.3650000000000002"/>
    <x v="31"/>
    <x v="0"/>
  </r>
  <r>
    <s v="DJG-14442-608"/>
    <x v="336"/>
    <s v="75716-12782-SS"/>
    <s v="R-D-1"/>
    <n v="3"/>
    <x v="375"/>
    <s v="gcroysdaleb6@nih.gov"/>
    <x v="0"/>
    <s v="Rob"/>
    <x v="0"/>
    <s v="D"/>
    <x v="2"/>
    <x v="0"/>
    <n v="8.9499999999999993"/>
    <x v="166"/>
    <x v="0"/>
  </r>
  <r>
    <s v="DWB-61381-370"/>
    <x v="337"/>
    <s v="11812-00461-KH"/>
    <s v="L-L-0.2"/>
    <n v="2"/>
    <x v="376"/>
    <s v="bgozzettb7@github.com"/>
    <x v="0"/>
    <s v="Lib"/>
    <x v="3"/>
    <s v="L"/>
    <x v="1"/>
    <x v="3"/>
    <n v="4.7549999999999999"/>
    <x v="54"/>
    <x v="1"/>
  </r>
  <r>
    <s v="FRD-17347-990"/>
    <x v="80"/>
    <s v="46681-78850-ZW"/>
    <s v="A-D-1"/>
    <n v="4"/>
    <x v="377"/>
    <s v="tcraggsb8@house.gov"/>
    <x v="1"/>
    <s v="Ara"/>
    <x v="2"/>
    <s v="D"/>
    <x v="2"/>
    <x v="0"/>
    <n v="9.9499999999999993"/>
    <x v="10"/>
    <x v="1"/>
  </r>
  <r>
    <s v="YPP-27450-525"/>
    <x v="338"/>
    <s v="01932-87052-KO"/>
    <s v="E-M-0.5"/>
    <n v="3"/>
    <x v="378"/>
    <s v="lcullrfordb9@xing.com"/>
    <x v="0"/>
    <s v="Exc"/>
    <x v="1"/>
    <s v="M"/>
    <x v="0"/>
    <x v="1"/>
    <n v="8.25"/>
    <x v="167"/>
    <x v="0"/>
  </r>
  <r>
    <s v="EFC-39577-424"/>
    <x v="339"/>
    <s v="16046-34805-ZF"/>
    <s v="E-M-1"/>
    <n v="5"/>
    <x v="379"/>
    <s v="arizonba@xing.com"/>
    <x v="0"/>
    <s v="Exc"/>
    <x v="1"/>
    <s v="M"/>
    <x v="0"/>
    <x v="0"/>
    <n v="13.75"/>
    <x v="85"/>
    <x v="0"/>
  </r>
  <r>
    <s v="LAW-80062-016"/>
    <x v="340"/>
    <s v="34546-70516-LR"/>
    <s v="E-M-0.5"/>
    <n v="6"/>
    <x v="380"/>
    <s v=""/>
    <x v="1"/>
    <s v="Exc"/>
    <x v="1"/>
    <s v="M"/>
    <x v="0"/>
    <x v="1"/>
    <n v="8.25"/>
    <x v="168"/>
    <x v="1"/>
  </r>
  <r>
    <s v="WKL-27981-758"/>
    <x v="177"/>
    <s v="73699-93557-FZ"/>
    <s v="A-M-2.5"/>
    <n v="2"/>
    <x v="381"/>
    <s v="fmiellbc@spiegel.de"/>
    <x v="0"/>
    <s v="Ara"/>
    <x v="2"/>
    <s v="M"/>
    <x v="0"/>
    <x v="2"/>
    <n v="25.874999999999996"/>
    <x v="95"/>
    <x v="0"/>
  </r>
  <r>
    <s v="VRT-39834-265"/>
    <x v="341"/>
    <s v="86686-37462-CK"/>
    <s v="L-L-1"/>
    <n v="3"/>
    <x v="382"/>
    <s v=""/>
    <x v="1"/>
    <s v="Lib"/>
    <x v="3"/>
    <s v="L"/>
    <x v="1"/>
    <x v="0"/>
    <n v="15.85"/>
    <x v="46"/>
    <x v="0"/>
  </r>
  <r>
    <s v="QTC-71005-730"/>
    <x v="342"/>
    <s v="14298-02150-KH"/>
    <s v="A-L-0.2"/>
    <n v="4"/>
    <x v="383"/>
    <s v=""/>
    <x v="0"/>
    <s v="Ara"/>
    <x v="2"/>
    <s v="L"/>
    <x v="1"/>
    <x v="3"/>
    <n v="3.8849999999999998"/>
    <x v="42"/>
    <x v="1"/>
  </r>
  <r>
    <s v="TNX-09857-717"/>
    <x v="343"/>
    <s v="48675-07824-HJ"/>
    <s v="L-M-1"/>
    <n v="6"/>
    <x v="384"/>
    <s v=""/>
    <x v="0"/>
    <s v="Lib"/>
    <x v="3"/>
    <s v="M"/>
    <x v="0"/>
    <x v="0"/>
    <n v="14.55"/>
    <x v="75"/>
    <x v="0"/>
  </r>
  <r>
    <s v="JZV-43874-185"/>
    <x v="344"/>
    <s v="18551-80943-YQ"/>
    <s v="A-M-1"/>
    <n v="5"/>
    <x v="385"/>
    <s v=""/>
    <x v="0"/>
    <s v="Ara"/>
    <x v="2"/>
    <s v="M"/>
    <x v="0"/>
    <x v="0"/>
    <n v="11.25"/>
    <x v="126"/>
    <x v="0"/>
  </r>
  <r>
    <s v="ICF-17486-106"/>
    <x v="47"/>
    <s v="19196-09748-DB"/>
    <s v="L-L-2.5"/>
    <n v="1"/>
    <x v="386"/>
    <s v="wspringallbh@jugem.jp"/>
    <x v="0"/>
    <s v="Lib"/>
    <x v="3"/>
    <s v="L"/>
    <x v="1"/>
    <x v="2"/>
    <n v="36.454999999999998"/>
    <x v="133"/>
    <x v="0"/>
  </r>
  <r>
    <s v="BMK-49520-383"/>
    <x v="345"/>
    <s v="72233-08665-IP"/>
    <s v="R-L-0.2"/>
    <n v="3"/>
    <x v="387"/>
    <s v=""/>
    <x v="0"/>
    <s v="Rob"/>
    <x v="0"/>
    <s v="L"/>
    <x v="1"/>
    <x v="3"/>
    <n v="3.5849999999999995"/>
    <x v="127"/>
    <x v="0"/>
  </r>
  <r>
    <s v="HTS-15020-632"/>
    <x v="169"/>
    <s v="53817-13148-RK"/>
    <s v="R-M-0.2"/>
    <n v="3"/>
    <x v="388"/>
    <s v="ghawkyensbj@census.gov"/>
    <x v="0"/>
    <s v="Rob"/>
    <x v="0"/>
    <s v="M"/>
    <x v="0"/>
    <x v="3"/>
    <n v="2.9849999999999999"/>
    <x v="169"/>
    <x v="1"/>
  </r>
  <r>
    <s v="YLE-18247-749"/>
    <x v="346"/>
    <s v="92227-49331-QR"/>
    <s v="A-L-0.5"/>
    <n v="3"/>
    <x v="389"/>
    <s v=""/>
    <x v="0"/>
    <s v="Ara"/>
    <x v="2"/>
    <s v="L"/>
    <x v="1"/>
    <x v="1"/>
    <n v="7.77"/>
    <x v="102"/>
    <x v="0"/>
  </r>
  <r>
    <s v="KJJ-12573-591"/>
    <x v="347"/>
    <s v="12997-41076-FQ"/>
    <s v="A-L-2.5"/>
    <n v="1"/>
    <x v="390"/>
    <s v=""/>
    <x v="0"/>
    <s v="Ara"/>
    <x v="2"/>
    <s v="L"/>
    <x v="1"/>
    <x v="2"/>
    <n v="29.784999999999997"/>
    <x v="91"/>
    <x v="0"/>
  </r>
  <r>
    <s v="RGU-43561-950"/>
    <x v="348"/>
    <s v="44220-00348-MB"/>
    <s v="A-L-2.5"/>
    <n v="5"/>
    <x v="391"/>
    <s v="bmcgilvrabm@so-net.ne.jp"/>
    <x v="0"/>
    <s v="Ara"/>
    <x v="2"/>
    <s v="L"/>
    <x v="1"/>
    <x v="2"/>
    <n v="29.784999999999997"/>
    <x v="74"/>
    <x v="0"/>
  </r>
  <r>
    <s v="JSN-73975-443"/>
    <x v="349"/>
    <s v="93047-98331-DD"/>
    <s v="L-M-0.5"/>
    <n v="1"/>
    <x v="392"/>
    <s v="adanzeybn@github.com"/>
    <x v="0"/>
    <s v="Lib"/>
    <x v="3"/>
    <s v="M"/>
    <x v="0"/>
    <x v="1"/>
    <n v="8.73"/>
    <x v="31"/>
    <x v="0"/>
  </r>
  <r>
    <s v="WNR-71736-993"/>
    <x v="350"/>
    <s v="16880-78077-FB"/>
    <s v="L-D-0.5"/>
    <n v="4"/>
    <x v="347"/>
    <s v="tfarraac@behance.net"/>
    <x v="0"/>
    <s v="Lib"/>
    <x v="3"/>
    <s v="D"/>
    <x v="2"/>
    <x v="1"/>
    <n v="7.77"/>
    <x v="113"/>
    <x v="1"/>
  </r>
  <r>
    <s v="WNR-71736-993"/>
    <x v="350"/>
    <s v="16880-78077-FB"/>
    <s v="A-D-2.5"/>
    <n v="6"/>
    <x v="347"/>
    <s v="tfarraac@behance.net"/>
    <x v="0"/>
    <s v="Ara"/>
    <x v="2"/>
    <s v="D"/>
    <x v="2"/>
    <x v="2"/>
    <n v="22.884999999999998"/>
    <x v="170"/>
    <x v="1"/>
  </r>
  <r>
    <s v="HNI-91338-546"/>
    <x v="54"/>
    <s v="67285-75317-XI"/>
    <s v="A-D-0.5"/>
    <n v="5"/>
    <x v="393"/>
    <s v=""/>
    <x v="0"/>
    <s v="Ara"/>
    <x v="2"/>
    <s v="D"/>
    <x v="2"/>
    <x v="1"/>
    <n v="5.97"/>
    <x v="44"/>
    <x v="1"/>
  </r>
  <r>
    <s v="CYH-53243-218"/>
    <x v="237"/>
    <s v="88167-57964-PH"/>
    <s v="R-M-0.5"/>
    <n v="3"/>
    <x v="394"/>
    <s v=""/>
    <x v="0"/>
    <s v="Rob"/>
    <x v="0"/>
    <s v="M"/>
    <x v="0"/>
    <x v="1"/>
    <n v="5.97"/>
    <x v="8"/>
    <x v="1"/>
  </r>
  <r>
    <s v="SVD-75407-177"/>
    <x v="351"/>
    <s v="16106-36039-QS"/>
    <s v="E-L-0.5"/>
    <n v="3"/>
    <x v="395"/>
    <s v="ydombrellbs@dedecms.com"/>
    <x v="0"/>
    <s v="Exc"/>
    <x v="1"/>
    <s v="L"/>
    <x v="1"/>
    <x v="1"/>
    <n v="8.91"/>
    <x v="149"/>
    <x v="0"/>
  </r>
  <r>
    <s v="NVN-66443-451"/>
    <x v="352"/>
    <s v="98921-82417-GN"/>
    <s v="R-D-1"/>
    <n v="2"/>
    <x v="396"/>
    <s v="adarthbt@t.co"/>
    <x v="0"/>
    <s v="Rob"/>
    <x v="0"/>
    <s v="D"/>
    <x v="2"/>
    <x v="0"/>
    <n v="8.9499999999999993"/>
    <x v="105"/>
    <x v="1"/>
  </r>
  <r>
    <s v="JUA-13580-095"/>
    <x v="102"/>
    <s v="55265-75151-AK"/>
    <s v="R-L-0.2"/>
    <n v="4"/>
    <x v="397"/>
    <s v="mdarrigoebu@hud.gov"/>
    <x v="1"/>
    <s v="Rob"/>
    <x v="0"/>
    <s v="L"/>
    <x v="1"/>
    <x v="3"/>
    <n v="3.5849999999999995"/>
    <x v="79"/>
    <x v="0"/>
  </r>
  <r>
    <s v="ACY-56225-839"/>
    <x v="353"/>
    <s v="47386-50743-FG"/>
    <s v="A-M-2.5"/>
    <n v="3"/>
    <x v="398"/>
    <s v=""/>
    <x v="0"/>
    <s v="Ara"/>
    <x v="2"/>
    <s v="M"/>
    <x v="0"/>
    <x v="2"/>
    <n v="25.874999999999996"/>
    <x v="57"/>
    <x v="0"/>
  </r>
  <r>
    <s v="QBB-07903-622"/>
    <x v="354"/>
    <s v="32622-54551-UC"/>
    <s v="R-L-1"/>
    <n v="5"/>
    <x v="399"/>
    <s v="mackrillbw@bandcamp.com"/>
    <x v="0"/>
    <s v="Rob"/>
    <x v="0"/>
    <s v="L"/>
    <x v="1"/>
    <x v="0"/>
    <n v="11.95"/>
    <x v="143"/>
    <x v="1"/>
  </r>
  <r>
    <s v="JLJ-81802-619"/>
    <x v="135"/>
    <s v="16880-78077-FB"/>
    <s v="A-L-1"/>
    <n v="6"/>
    <x v="347"/>
    <s v="tfarraac@behance.net"/>
    <x v="0"/>
    <s v="Ara"/>
    <x v="2"/>
    <s v="L"/>
    <x v="1"/>
    <x v="0"/>
    <n v="12.95"/>
    <x v="17"/>
    <x v="1"/>
  </r>
  <r>
    <s v="HFT-77191-168"/>
    <x v="343"/>
    <s v="48419-02347-XP"/>
    <s v="R-D-0.2"/>
    <n v="2"/>
    <x v="400"/>
    <s v="mkippenby@dion.ne.jp"/>
    <x v="0"/>
    <s v="Rob"/>
    <x v="0"/>
    <s v="D"/>
    <x v="2"/>
    <x v="3"/>
    <n v="2.6849999999999996"/>
    <x v="147"/>
    <x v="0"/>
  </r>
  <r>
    <s v="SZR-35951-530"/>
    <x v="89"/>
    <s v="14121-20527-OJ"/>
    <s v="E-D-2.5"/>
    <n v="3"/>
    <x v="401"/>
    <s v="wransonbz@ted.com"/>
    <x v="1"/>
    <s v="Exc"/>
    <x v="1"/>
    <s v="D"/>
    <x v="2"/>
    <x v="2"/>
    <n v="27.945"/>
    <x v="171"/>
    <x v="0"/>
  </r>
  <r>
    <s v="IKL-95976-565"/>
    <x v="355"/>
    <s v="53486-73919-BQ"/>
    <s v="A-M-1"/>
    <n v="2"/>
    <x v="402"/>
    <s v=""/>
    <x v="0"/>
    <s v="Ara"/>
    <x v="2"/>
    <s v="M"/>
    <x v="0"/>
    <x v="0"/>
    <n v="11.25"/>
    <x v="122"/>
    <x v="1"/>
  </r>
  <r>
    <s v="XEY-48929-474"/>
    <x v="204"/>
    <s v="21889-94615-WT"/>
    <s v="L-M-2.5"/>
    <n v="6"/>
    <x v="403"/>
    <s v="lrignoldc1@miibeian.gov.cn"/>
    <x v="0"/>
    <s v="Lib"/>
    <x v="3"/>
    <s v="M"/>
    <x v="0"/>
    <x v="2"/>
    <n v="33.464999999999996"/>
    <x v="172"/>
    <x v="0"/>
  </r>
  <r>
    <s v="SQT-07286-736"/>
    <x v="356"/>
    <s v="87726-16941-QW"/>
    <s v="A-M-1"/>
    <n v="6"/>
    <x v="404"/>
    <s v=""/>
    <x v="0"/>
    <s v="Ara"/>
    <x v="2"/>
    <s v="M"/>
    <x v="0"/>
    <x v="0"/>
    <n v="11.25"/>
    <x v="173"/>
    <x v="1"/>
  </r>
  <r>
    <s v="QDU-45390-361"/>
    <x v="357"/>
    <s v="03677-09134-BC"/>
    <s v="E-M-0.5"/>
    <n v="1"/>
    <x v="405"/>
    <s v="crowthornc3@msn.com"/>
    <x v="0"/>
    <s v="Exc"/>
    <x v="1"/>
    <s v="M"/>
    <x v="0"/>
    <x v="1"/>
    <n v="8.25"/>
    <x v="112"/>
    <x v="1"/>
  </r>
  <r>
    <s v="RUJ-30649-712"/>
    <x v="300"/>
    <s v="93224-71517-WV"/>
    <s v="L-L-0.2"/>
    <n v="2"/>
    <x v="406"/>
    <s v="orylandc4@deviantart.com"/>
    <x v="0"/>
    <s v="Lib"/>
    <x v="3"/>
    <s v="L"/>
    <x v="1"/>
    <x v="3"/>
    <n v="4.7549999999999999"/>
    <x v="54"/>
    <x v="0"/>
  </r>
  <r>
    <s v="WSV-49732-075"/>
    <x v="358"/>
    <s v="76263-95145-GJ"/>
    <s v="L-D-2.5"/>
    <n v="1"/>
    <x v="407"/>
    <s v=""/>
    <x v="0"/>
    <s v="Lib"/>
    <x v="3"/>
    <s v="D"/>
    <x v="2"/>
    <x v="2"/>
    <n v="29.784999999999997"/>
    <x v="91"/>
    <x v="1"/>
  </r>
  <r>
    <s v="VJF-46305-323"/>
    <x v="161"/>
    <s v="68555-89840-GZ"/>
    <s v="L-D-0.5"/>
    <n v="2"/>
    <x v="408"/>
    <s v="msesonck@census.gov"/>
    <x v="0"/>
    <s v="Lib"/>
    <x v="3"/>
    <s v="D"/>
    <x v="2"/>
    <x v="1"/>
    <n v="7.77"/>
    <x v="42"/>
    <x v="1"/>
  </r>
  <r>
    <s v="CXD-74176-600"/>
    <x v="129"/>
    <s v="70624-19112-AO"/>
    <s v="E-L-0.5"/>
    <n v="4"/>
    <x v="409"/>
    <s v="craglessc7@webmd.com"/>
    <x v="1"/>
    <s v="Exc"/>
    <x v="1"/>
    <s v="L"/>
    <x v="1"/>
    <x v="1"/>
    <n v="8.91"/>
    <x v="70"/>
    <x v="1"/>
  </r>
  <r>
    <s v="ADX-50674-975"/>
    <x v="359"/>
    <s v="58916-61837-QH"/>
    <s v="A-M-2.5"/>
    <n v="4"/>
    <x v="410"/>
    <s v="fhollowsc8@blogtalkradio.com"/>
    <x v="0"/>
    <s v="Ara"/>
    <x v="2"/>
    <s v="M"/>
    <x v="0"/>
    <x v="2"/>
    <n v="25.874999999999996"/>
    <x v="68"/>
    <x v="0"/>
  </r>
  <r>
    <s v="RRP-51647-420"/>
    <x v="360"/>
    <s v="89292-52335-YZ"/>
    <s v="E-D-1"/>
    <n v="3"/>
    <x v="411"/>
    <s v="llathleiffc9@nationalgeographic.com"/>
    <x v="1"/>
    <s v="Exc"/>
    <x v="1"/>
    <s v="D"/>
    <x v="2"/>
    <x v="0"/>
    <n v="12.15"/>
    <x v="114"/>
    <x v="0"/>
  </r>
  <r>
    <s v="PKJ-99134-523"/>
    <x v="361"/>
    <s v="77284-34297-YY"/>
    <s v="R-L-0.5"/>
    <n v="5"/>
    <x v="412"/>
    <s v="kheadsca@jalbum.net"/>
    <x v="0"/>
    <s v="Rob"/>
    <x v="0"/>
    <s v="L"/>
    <x v="1"/>
    <x v="1"/>
    <n v="7.169999999999999"/>
    <x v="66"/>
    <x v="1"/>
  </r>
  <r>
    <s v="FZQ-29439-457"/>
    <x v="362"/>
    <s v="50449-80974-BZ"/>
    <s v="E-L-0.2"/>
    <n v="5"/>
    <x v="413"/>
    <s v="tbownecb@unicef.org"/>
    <x v="1"/>
    <s v="Exc"/>
    <x v="1"/>
    <s v="L"/>
    <x v="1"/>
    <x v="3"/>
    <n v="4.4550000000000001"/>
    <x v="110"/>
    <x v="0"/>
  </r>
  <r>
    <s v="USN-68115-161"/>
    <x v="363"/>
    <s v="08120-16183-AW"/>
    <s v="E-M-0.2"/>
    <n v="6"/>
    <x v="414"/>
    <s v="rjacquemardcc@acquirethisname.com"/>
    <x v="1"/>
    <s v="Exc"/>
    <x v="1"/>
    <s v="M"/>
    <x v="0"/>
    <x v="3"/>
    <n v="4.125"/>
    <x v="167"/>
    <x v="1"/>
  </r>
  <r>
    <s v="IXU-20263-532"/>
    <x v="364"/>
    <s v="68044-89277-ML"/>
    <s v="L-M-2.5"/>
    <n v="2"/>
    <x v="415"/>
    <s v="kwarmancd@printfriendly.com"/>
    <x v="1"/>
    <s v="Lib"/>
    <x v="3"/>
    <s v="M"/>
    <x v="0"/>
    <x v="2"/>
    <n v="33.464999999999996"/>
    <x v="174"/>
    <x v="0"/>
  </r>
  <r>
    <s v="CBT-15092-420"/>
    <x v="85"/>
    <s v="71364-35210-HS"/>
    <s v="L-M-0.5"/>
    <n v="1"/>
    <x v="416"/>
    <s v="wcholomince@about.com"/>
    <x v="2"/>
    <s v="Lib"/>
    <x v="3"/>
    <s v="M"/>
    <x v="0"/>
    <x v="1"/>
    <n v="8.73"/>
    <x v="31"/>
    <x v="0"/>
  </r>
  <r>
    <s v="PKQ-46841-696"/>
    <x v="365"/>
    <s v="37177-68797-ON"/>
    <s v="R-M-0.5"/>
    <n v="3"/>
    <x v="417"/>
    <s v="abraidmancf@census.gov"/>
    <x v="0"/>
    <s v="Rob"/>
    <x v="0"/>
    <s v="M"/>
    <x v="0"/>
    <x v="1"/>
    <n v="5.97"/>
    <x v="8"/>
    <x v="1"/>
  </r>
  <r>
    <s v="XDU-05471-219"/>
    <x v="366"/>
    <s v="60308-06944-GS"/>
    <s v="R-L-0.5"/>
    <n v="1"/>
    <x v="418"/>
    <s v="pdurbancg@symantec.com"/>
    <x v="1"/>
    <s v="Rob"/>
    <x v="0"/>
    <s v="L"/>
    <x v="1"/>
    <x v="1"/>
    <n v="7.169999999999999"/>
    <x v="53"/>
    <x v="1"/>
  </r>
  <r>
    <s v="NID-20149-329"/>
    <x v="367"/>
    <s v="49888-39458-PF"/>
    <s v="R-D-0.2"/>
    <n v="2"/>
    <x v="419"/>
    <s v="aharroldch@miibeian.gov.cn"/>
    <x v="0"/>
    <s v="Rob"/>
    <x v="0"/>
    <s v="D"/>
    <x v="2"/>
    <x v="3"/>
    <n v="2.6849999999999996"/>
    <x v="147"/>
    <x v="1"/>
  </r>
  <r>
    <s v="SVU-27222-213"/>
    <x v="142"/>
    <s v="60748-46813-DZ"/>
    <s v="L-L-0.2"/>
    <n v="5"/>
    <x v="420"/>
    <s v="spamphilonci@mlb.com"/>
    <x v="1"/>
    <s v="Lib"/>
    <x v="3"/>
    <s v="L"/>
    <x v="1"/>
    <x v="3"/>
    <n v="4.7549999999999999"/>
    <x v="29"/>
    <x v="1"/>
  </r>
  <r>
    <s v="RWI-84131-848"/>
    <x v="368"/>
    <s v="16385-11286-NX"/>
    <s v="R-D-2.5"/>
    <n v="2"/>
    <x v="421"/>
    <s v="mspurdencj@exblog.jp"/>
    <x v="0"/>
    <s v="Rob"/>
    <x v="0"/>
    <s v="D"/>
    <x v="2"/>
    <x v="2"/>
    <n v="20.584999999999997"/>
    <x v="13"/>
    <x v="0"/>
  </r>
  <r>
    <s v="GUU-40666-525"/>
    <x v="31"/>
    <s v="68555-89840-GZ"/>
    <s v="A-L-0.2"/>
    <n v="3"/>
    <x v="408"/>
    <s v="msesonck@census.gov"/>
    <x v="0"/>
    <s v="Ara"/>
    <x v="2"/>
    <s v="L"/>
    <x v="1"/>
    <x v="3"/>
    <n v="3.8849999999999998"/>
    <x v="14"/>
    <x v="1"/>
  </r>
  <r>
    <s v="SCN-51395-066"/>
    <x v="369"/>
    <s v="72164-90254-EJ"/>
    <s v="L-L-0.5"/>
    <n v="4"/>
    <x v="422"/>
    <s v="npirronecl@weibo.com"/>
    <x v="0"/>
    <s v="Lib"/>
    <x v="3"/>
    <s v="L"/>
    <x v="1"/>
    <x v="1"/>
    <n v="9.51"/>
    <x v="82"/>
    <x v="1"/>
  </r>
  <r>
    <s v="ULA-24644-321"/>
    <x v="370"/>
    <s v="67010-92988-CT"/>
    <s v="R-D-2.5"/>
    <n v="4"/>
    <x v="423"/>
    <s v="rcawleycm@yellowbook.com"/>
    <x v="1"/>
    <s v="Rob"/>
    <x v="0"/>
    <s v="D"/>
    <x v="2"/>
    <x v="2"/>
    <n v="20.584999999999997"/>
    <x v="18"/>
    <x v="0"/>
  </r>
  <r>
    <s v="EOL-92666-762"/>
    <x v="371"/>
    <s v="15776-91507-GT"/>
    <s v="L-L-0.2"/>
    <n v="2"/>
    <x v="424"/>
    <s v="sbarribalcn@microsoft.com"/>
    <x v="1"/>
    <s v="Lib"/>
    <x v="3"/>
    <s v="L"/>
    <x v="1"/>
    <x v="3"/>
    <n v="4.7549999999999999"/>
    <x v="54"/>
    <x v="0"/>
  </r>
  <r>
    <s v="AJV-18231-334"/>
    <x v="372"/>
    <s v="23473-41001-CD"/>
    <s v="R-D-2.5"/>
    <n v="2"/>
    <x v="425"/>
    <s v="aadamidesco@bizjournals.com"/>
    <x v="2"/>
    <s v="Rob"/>
    <x v="0"/>
    <s v="D"/>
    <x v="2"/>
    <x v="2"/>
    <n v="20.584999999999997"/>
    <x v="13"/>
    <x v="1"/>
  </r>
  <r>
    <s v="ZQI-47236-301"/>
    <x v="373"/>
    <s v="23446-47798-ID"/>
    <s v="L-L-0.5"/>
    <n v="5"/>
    <x v="426"/>
    <s v="cthowescp@craigslist.org"/>
    <x v="0"/>
    <s v="Lib"/>
    <x v="3"/>
    <s v="L"/>
    <x v="1"/>
    <x v="1"/>
    <n v="9.51"/>
    <x v="46"/>
    <x v="1"/>
  </r>
  <r>
    <s v="ZCR-15721-658"/>
    <x v="374"/>
    <s v="28327-84469-ND"/>
    <s v="A-M-1"/>
    <n v="4"/>
    <x v="427"/>
    <s v="rwillowaycq@admin.ch"/>
    <x v="0"/>
    <s v="Ara"/>
    <x v="2"/>
    <s v="M"/>
    <x v="0"/>
    <x v="0"/>
    <n v="11.25"/>
    <x v="157"/>
    <x v="1"/>
  </r>
  <r>
    <s v="QEW-47945-682"/>
    <x v="319"/>
    <s v="42466-87067-DT"/>
    <s v="L-L-0.2"/>
    <n v="5"/>
    <x v="428"/>
    <s v="aelwincr@privacy.gov.au"/>
    <x v="0"/>
    <s v="Lib"/>
    <x v="3"/>
    <s v="L"/>
    <x v="1"/>
    <x v="3"/>
    <n v="4.7549999999999999"/>
    <x v="29"/>
    <x v="1"/>
  </r>
  <r>
    <s v="PSY-45485-542"/>
    <x v="375"/>
    <s v="62246-99443-HF"/>
    <s v="R-D-0.5"/>
    <n v="3"/>
    <x v="429"/>
    <s v="abilbrookcs@booking.com"/>
    <x v="1"/>
    <s v="Rob"/>
    <x v="0"/>
    <s v="D"/>
    <x v="2"/>
    <x v="1"/>
    <n v="5.3699999999999992"/>
    <x v="103"/>
    <x v="0"/>
  </r>
  <r>
    <s v="BAQ-74241-156"/>
    <x v="376"/>
    <s v="99869-55718-UU"/>
    <s v="R-D-0.2"/>
    <n v="4"/>
    <x v="430"/>
    <s v="rmckallct@sakura.ne.jp"/>
    <x v="2"/>
    <s v="Rob"/>
    <x v="0"/>
    <s v="D"/>
    <x v="2"/>
    <x v="3"/>
    <n v="2.6849999999999996"/>
    <x v="175"/>
    <x v="0"/>
  </r>
  <r>
    <s v="BVU-77367-451"/>
    <x v="377"/>
    <s v="77421-46059-RY"/>
    <s v="A-D-1"/>
    <n v="5"/>
    <x v="431"/>
    <s v="bdailecu@vistaprint.com"/>
    <x v="0"/>
    <s v="Ara"/>
    <x v="2"/>
    <s v="D"/>
    <x v="2"/>
    <x v="0"/>
    <n v="9.9499999999999993"/>
    <x v="12"/>
    <x v="0"/>
  </r>
  <r>
    <s v="TJE-91516-344"/>
    <x v="378"/>
    <s v="49894-06550-OQ"/>
    <s v="E-M-1"/>
    <n v="2"/>
    <x v="432"/>
    <s v="atrehernecv@state.tx.us"/>
    <x v="1"/>
    <s v="Exc"/>
    <x v="1"/>
    <s v="M"/>
    <x v="0"/>
    <x v="0"/>
    <n v="13.75"/>
    <x v="3"/>
    <x v="1"/>
  </r>
  <r>
    <s v="LIS-96202-702"/>
    <x v="277"/>
    <s v="72028-63343-SU"/>
    <s v="L-D-2.5"/>
    <n v="4"/>
    <x v="433"/>
    <s v="abrentnallcw@biglobe.ne.jp"/>
    <x v="2"/>
    <s v="Lib"/>
    <x v="3"/>
    <s v="D"/>
    <x v="2"/>
    <x v="2"/>
    <n v="29.784999999999997"/>
    <x v="129"/>
    <x v="1"/>
  </r>
  <r>
    <s v="VIO-27668-766"/>
    <x v="379"/>
    <s v="10074-20104-NN"/>
    <s v="R-D-2.5"/>
    <n v="1"/>
    <x v="434"/>
    <s v="ddrinkallcx@psu.edu"/>
    <x v="0"/>
    <s v="Rob"/>
    <x v="0"/>
    <s v="D"/>
    <x v="2"/>
    <x v="2"/>
    <n v="20.584999999999997"/>
    <x v="123"/>
    <x v="0"/>
  </r>
  <r>
    <s v="ZVG-20473-043"/>
    <x v="86"/>
    <s v="71769-10219-IM"/>
    <s v="A-D-0.2"/>
    <n v="3"/>
    <x v="435"/>
    <s v="dkornelcy@cyberchimps.com"/>
    <x v="0"/>
    <s v="Ara"/>
    <x v="2"/>
    <s v="D"/>
    <x v="2"/>
    <x v="3"/>
    <n v="2.9849999999999999"/>
    <x v="169"/>
    <x v="0"/>
  </r>
  <r>
    <s v="KGZ-56395-231"/>
    <x v="380"/>
    <s v="22221-71106-JD"/>
    <s v="A-D-0.5"/>
    <n v="1"/>
    <x v="436"/>
    <s v="rlequeuxcz@newyorker.com"/>
    <x v="0"/>
    <s v="Ara"/>
    <x v="2"/>
    <s v="D"/>
    <x v="2"/>
    <x v="1"/>
    <n v="5.97"/>
    <x v="9"/>
    <x v="1"/>
  </r>
  <r>
    <s v="CUU-92244-729"/>
    <x v="381"/>
    <s v="99735-44927-OL"/>
    <s v="E-M-1"/>
    <n v="3"/>
    <x v="437"/>
    <s v="jmccaulld0@parallels.com"/>
    <x v="0"/>
    <s v="Exc"/>
    <x v="1"/>
    <s v="M"/>
    <x v="0"/>
    <x v="0"/>
    <n v="13.75"/>
    <x v="1"/>
    <x v="0"/>
  </r>
  <r>
    <s v="EHE-94714-312"/>
    <x v="382"/>
    <s v="27132-68907-RC"/>
    <s v="E-L-0.2"/>
    <n v="5"/>
    <x v="438"/>
    <s v="abrashda@plala.or.jp"/>
    <x v="0"/>
    <s v="Exc"/>
    <x v="1"/>
    <s v="L"/>
    <x v="1"/>
    <x v="3"/>
    <n v="4.4550000000000001"/>
    <x v="110"/>
    <x v="0"/>
  </r>
  <r>
    <s v="RTL-16205-161"/>
    <x v="11"/>
    <s v="90440-62727-HI"/>
    <s v="A-M-0.5"/>
    <n v="1"/>
    <x v="439"/>
    <s v="ahutchinsond2@imgur.com"/>
    <x v="0"/>
    <s v="Ara"/>
    <x v="2"/>
    <s v="M"/>
    <x v="0"/>
    <x v="1"/>
    <n v="6.75"/>
    <x v="52"/>
    <x v="0"/>
  </r>
  <r>
    <s v="GTS-22482-014"/>
    <x v="167"/>
    <s v="36769-16558-SX"/>
    <s v="L-M-2.5"/>
    <n v="4"/>
    <x v="440"/>
    <s v=""/>
    <x v="0"/>
    <s v="Lib"/>
    <x v="3"/>
    <s v="M"/>
    <x v="0"/>
    <x v="2"/>
    <n v="33.464999999999996"/>
    <x v="136"/>
    <x v="0"/>
  </r>
  <r>
    <s v="DYG-25473-881"/>
    <x v="383"/>
    <s v="10138-31681-SD"/>
    <s v="A-D-0.2"/>
    <n v="2"/>
    <x v="441"/>
    <s v="rdriversd4@hexun.com"/>
    <x v="0"/>
    <s v="Ara"/>
    <x v="2"/>
    <s v="D"/>
    <x v="2"/>
    <x v="3"/>
    <n v="2.9849999999999999"/>
    <x v="9"/>
    <x v="1"/>
  </r>
  <r>
    <s v="HTR-21838-286"/>
    <x v="18"/>
    <s v="24669-76297-SF"/>
    <s v="A-L-1"/>
    <n v="2"/>
    <x v="442"/>
    <s v="hzeald5@google.de"/>
    <x v="0"/>
    <s v="Ara"/>
    <x v="2"/>
    <s v="L"/>
    <x v="1"/>
    <x v="0"/>
    <n v="12.95"/>
    <x v="109"/>
    <x v="1"/>
  </r>
  <r>
    <s v="KYG-28296-920"/>
    <x v="84"/>
    <s v="78050-20355-DI"/>
    <s v="E-M-2.5"/>
    <n v="1"/>
    <x v="443"/>
    <s v="gsmallcombed6@ucla.edu"/>
    <x v="1"/>
    <s v="Exc"/>
    <x v="1"/>
    <s v="M"/>
    <x v="0"/>
    <x v="2"/>
    <n v="31.624999999999996"/>
    <x v="176"/>
    <x v="0"/>
  </r>
  <r>
    <s v="NNB-20459-430"/>
    <x v="384"/>
    <s v="79825-17822-UH"/>
    <s v="L-M-0.2"/>
    <n v="2"/>
    <x v="444"/>
    <s v="ddibleyd7@feedburner.com"/>
    <x v="0"/>
    <s v="Lib"/>
    <x v="3"/>
    <s v="M"/>
    <x v="0"/>
    <x v="3"/>
    <n v="4.3650000000000002"/>
    <x v="31"/>
    <x v="1"/>
  </r>
  <r>
    <s v="FEK-14025-351"/>
    <x v="385"/>
    <s v="03990-21586-MQ"/>
    <s v="E-L-0.2"/>
    <n v="6"/>
    <x v="445"/>
    <s v="gdimitrioud8@chronoengine.com"/>
    <x v="0"/>
    <s v="Exc"/>
    <x v="1"/>
    <s v="L"/>
    <x v="1"/>
    <x v="3"/>
    <n v="4.4550000000000001"/>
    <x v="149"/>
    <x v="0"/>
  </r>
  <r>
    <s v="AWH-16980-469"/>
    <x v="386"/>
    <s v="27493-46921-TZ"/>
    <s v="L-M-0.2"/>
    <n v="6"/>
    <x v="446"/>
    <s v="fflanagand9@woothemes.com"/>
    <x v="0"/>
    <s v="Lib"/>
    <x v="3"/>
    <s v="M"/>
    <x v="0"/>
    <x v="3"/>
    <n v="4.3650000000000002"/>
    <x v="50"/>
    <x v="1"/>
  </r>
  <r>
    <s v="ZPW-31329-741"/>
    <x v="387"/>
    <s v="27132-68907-RC"/>
    <s v="R-D-1"/>
    <n v="6"/>
    <x v="438"/>
    <s v="abrashda@plala.or.jp"/>
    <x v="0"/>
    <s v="Rob"/>
    <x v="0"/>
    <s v="D"/>
    <x v="2"/>
    <x v="0"/>
    <n v="8.9499999999999993"/>
    <x v="59"/>
    <x v="0"/>
  </r>
  <r>
    <s v="ZPW-31329-741"/>
    <x v="387"/>
    <s v="27132-68907-RC"/>
    <s v="E-M-2.5"/>
    <n v="4"/>
    <x v="438"/>
    <s v="abrashda@plala.or.jp"/>
    <x v="0"/>
    <s v="Exc"/>
    <x v="1"/>
    <s v="M"/>
    <x v="0"/>
    <x v="2"/>
    <n v="31.624999999999996"/>
    <x v="177"/>
    <x v="0"/>
  </r>
  <r>
    <s v="ZPW-31329-741"/>
    <x v="387"/>
    <s v="27132-68907-RC"/>
    <s v="E-M-0.2"/>
    <n v="1"/>
    <x v="438"/>
    <s v="abrashda@plala.or.jp"/>
    <x v="0"/>
    <s v="Exc"/>
    <x v="1"/>
    <s v="M"/>
    <x v="0"/>
    <x v="3"/>
    <n v="4.125"/>
    <x v="83"/>
    <x v="0"/>
  </r>
  <r>
    <s v="UBI-83843-396"/>
    <x v="388"/>
    <s v="58816-74064-TF"/>
    <s v="R-L-1"/>
    <n v="2"/>
    <x v="447"/>
    <s v="nizhakovdd@aol.com"/>
    <x v="2"/>
    <s v="Rob"/>
    <x v="0"/>
    <s v="L"/>
    <x v="1"/>
    <x v="0"/>
    <n v="11.95"/>
    <x v="178"/>
    <x v="1"/>
  </r>
  <r>
    <s v="VID-40587-569"/>
    <x v="389"/>
    <s v="09818-59895-EH"/>
    <s v="E-D-2.5"/>
    <n v="5"/>
    <x v="448"/>
    <s v="skeetsde@answers.com"/>
    <x v="0"/>
    <s v="Exc"/>
    <x v="1"/>
    <s v="D"/>
    <x v="2"/>
    <x v="2"/>
    <n v="27.945"/>
    <x v="141"/>
    <x v="0"/>
  </r>
  <r>
    <s v="KBB-52530-416"/>
    <x v="229"/>
    <s v="06488-46303-IZ"/>
    <s v="L-D-2.5"/>
    <n v="2"/>
    <x v="449"/>
    <s v=""/>
    <x v="0"/>
    <s v="Lib"/>
    <x v="3"/>
    <s v="D"/>
    <x v="2"/>
    <x v="2"/>
    <n v="29.784999999999997"/>
    <x v="120"/>
    <x v="0"/>
  </r>
  <r>
    <s v="ISJ-48676-420"/>
    <x v="390"/>
    <s v="93046-67561-AY"/>
    <s v="L-L-0.5"/>
    <n v="6"/>
    <x v="450"/>
    <s v="kcakedg@huffingtonpost.com"/>
    <x v="0"/>
    <s v="Lib"/>
    <x v="3"/>
    <s v="L"/>
    <x v="1"/>
    <x v="1"/>
    <n v="9.51"/>
    <x v="30"/>
    <x v="1"/>
  </r>
  <r>
    <s v="MIF-17920-768"/>
    <x v="391"/>
    <s v="68946-40750-LK"/>
    <s v="R-L-0.2"/>
    <n v="6"/>
    <x v="451"/>
    <s v="mhanseddh@instagram.com"/>
    <x v="1"/>
    <s v="Rob"/>
    <x v="0"/>
    <s v="L"/>
    <x v="1"/>
    <x v="3"/>
    <n v="3.5849999999999995"/>
    <x v="137"/>
    <x v="0"/>
  </r>
  <r>
    <s v="CPX-19312-088"/>
    <x v="117"/>
    <s v="38387-64959-WW"/>
    <s v="L-M-0.5"/>
    <n v="6"/>
    <x v="452"/>
    <s v="fkienleindi@trellian.com"/>
    <x v="1"/>
    <s v="Lib"/>
    <x v="3"/>
    <s v="M"/>
    <x v="0"/>
    <x v="1"/>
    <n v="8.73"/>
    <x v="28"/>
    <x v="0"/>
  </r>
  <r>
    <s v="RXI-67978-260"/>
    <x v="392"/>
    <s v="48418-60841-CC"/>
    <s v="E-D-1"/>
    <n v="6"/>
    <x v="453"/>
    <s v="kegglestonedj@sphinn.com"/>
    <x v="1"/>
    <s v="Exc"/>
    <x v="1"/>
    <s v="D"/>
    <x v="2"/>
    <x v="0"/>
    <n v="12.15"/>
    <x v="118"/>
    <x v="1"/>
  </r>
  <r>
    <s v="LKE-14821-285"/>
    <x v="393"/>
    <s v="13736-92418-JS"/>
    <s v="R-M-0.2"/>
    <n v="5"/>
    <x v="454"/>
    <s v="bsemkinsdk@unc.edu"/>
    <x v="1"/>
    <s v="Rob"/>
    <x v="0"/>
    <s v="M"/>
    <x v="0"/>
    <x v="3"/>
    <n v="2.9849999999999999"/>
    <x v="128"/>
    <x v="0"/>
  </r>
  <r>
    <s v="LRK-97117-150"/>
    <x v="394"/>
    <s v="33000-22405-LO"/>
    <s v="L-L-1"/>
    <n v="6"/>
    <x v="455"/>
    <s v="slorenzettidl@is.gd"/>
    <x v="0"/>
    <s v="Lib"/>
    <x v="3"/>
    <s v="L"/>
    <x v="1"/>
    <x v="0"/>
    <n v="15.85"/>
    <x v="179"/>
    <x v="1"/>
  </r>
  <r>
    <s v="IGK-51227-573"/>
    <x v="137"/>
    <s v="46959-60474-LT"/>
    <s v="L-D-0.5"/>
    <n v="2"/>
    <x v="456"/>
    <s v="bgiannazzidm@apple.com"/>
    <x v="0"/>
    <s v="Lib"/>
    <x v="3"/>
    <s v="D"/>
    <x v="2"/>
    <x v="1"/>
    <n v="7.77"/>
    <x v="42"/>
    <x v="1"/>
  </r>
  <r>
    <s v="ZAY-43009-775"/>
    <x v="395"/>
    <s v="73431-39823-UP"/>
    <s v="L-D-0.2"/>
    <n v="6"/>
    <x v="457"/>
    <s v=""/>
    <x v="0"/>
    <s v="Lib"/>
    <x v="3"/>
    <s v="D"/>
    <x v="2"/>
    <x v="3"/>
    <n v="3.8849999999999998"/>
    <x v="102"/>
    <x v="1"/>
  </r>
  <r>
    <s v="EMA-63190-618"/>
    <x v="396"/>
    <s v="90993-98984-JK"/>
    <s v="E-M-0.2"/>
    <n v="1"/>
    <x v="458"/>
    <s v="ulethbrigdo@hc360.com"/>
    <x v="0"/>
    <s v="Exc"/>
    <x v="1"/>
    <s v="M"/>
    <x v="0"/>
    <x v="3"/>
    <n v="4.125"/>
    <x v="83"/>
    <x v="0"/>
  </r>
  <r>
    <s v="FBI-35855-418"/>
    <x v="189"/>
    <s v="06552-04430-AG"/>
    <s v="R-M-0.5"/>
    <n v="6"/>
    <x v="459"/>
    <s v="sfarnishdp@dmoz.org"/>
    <x v="2"/>
    <s v="Rob"/>
    <x v="0"/>
    <s v="M"/>
    <x v="0"/>
    <x v="1"/>
    <n v="5.97"/>
    <x v="27"/>
    <x v="1"/>
  </r>
  <r>
    <s v="TXB-80533-417"/>
    <x v="8"/>
    <s v="54597-57004-QM"/>
    <s v="L-L-1"/>
    <n v="2"/>
    <x v="460"/>
    <s v="fjecockdq@unicef.org"/>
    <x v="0"/>
    <s v="Lib"/>
    <x v="3"/>
    <s v="L"/>
    <x v="1"/>
    <x v="0"/>
    <n v="15.85"/>
    <x v="124"/>
    <x v="1"/>
  </r>
  <r>
    <s v="MBM-00112-248"/>
    <x v="397"/>
    <s v="50238-24377-ZS"/>
    <s v="L-L-1"/>
    <n v="5"/>
    <x v="461"/>
    <s v=""/>
    <x v="0"/>
    <s v="Lib"/>
    <x v="3"/>
    <s v="L"/>
    <x v="1"/>
    <x v="0"/>
    <n v="15.85"/>
    <x v="180"/>
    <x v="0"/>
  </r>
  <r>
    <s v="EUO-69145-988"/>
    <x v="398"/>
    <s v="60370-41934-IF"/>
    <s v="E-D-0.2"/>
    <n v="3"/>
    <x v="462"/>
    <s v="hpallisterds@ning.com"/>
    <x v="0"/>
    <s v="Exc"/>
    <x v="1"/>
    <s v="D"/>
    <x v="2"/>
    <x v="3"/>
    <n v="3.645"/>
    <x v="47"/>
    <x v="1"/>
  </r>
  <r>
    <s v="GYA-80327-368"/>
    <x v="399"/>
    <s v="06899-54551-EH"/>
    <s v="A-D-1"/>
    <n v="4"/>
    <x v="463"/>
    <s v="cmershdt@drupal.org"/>
    <x v="1"/>
    <s v="Ara"/>
    <x v="2"/>
    <s v="D"/>
    <x v="2"/>
    <x v="0"/>
    <n v="9.9499999999999993"/>
    <x v="10"/>
    <x v="1"/>
  </r>
  <r>
    <s v="TNW-41601-420"/>
    <x v="400"/>
    <s v="66458-91190-YC"/>
    <s v="R-M-1"/>
    <n v="5"/>
    <x v="464"/>
    <s v="murione5@alexa.com"/>
    <x v="1"/>
    <s v="Rob"/>
    <x v="0"/>
    <s v="M"/>
    <x v="0"/>
    <x v="0"/>
    <n v="9.9499999999999993"/>
    <x v="12"/>
    <x v="0"/>
  </r>
  <r>
    <s v="ALR-62963-723"/>
    <x v="401"/>
    <s v="80463-43913-WZ"/>
    <s v="R-D-0.2"/>
    <n v="3"/>
    <x v="465"/>
    <s v=""/>
    <x v="1"/>
    <s v="Rob"/>
    <x v="0"/>
    <s v="D"/>
    <x v="2"/>
    <x v="3"/>
    <n v="2.6849999999999996"/>
    <x v="36"/>
    <x v="0"/>
  </r>
  <r>
    <s v="JIG-27636-870"/>
    <x v="402"/>
    <s v="67204-04870-LG"/>
    <s v="R-L-1"/>
    <n v="4"/>
    <x v="466"/>
    <s v=""/>
    <x v="0"/>
    <s v="Rob"/>
    <x v="0"/>
    <s v="L"/>
    <x v="1"/>
    <x v="0"/>
    <n v="11.95"/>
    <x v="62"/>
    <x v="1"/>
  </r>
  <r>
    <s v="CTE-31437-326"/>
    <x v="6"/>
    <s v="22721-63196-UJ"/>
    <s v="R-M-0.2"/>
    <n v="4"/>
    <x v="467"/>
    <s v="gduckerdx@patch.com"/>
    <x v="2"/>
    <s v="Rob"/>
    <x v="0"/>
    <s v="M"/>
    <x v="0"/>
    <x v="3"/>
    <n v="2.9849999999999999"/>
    <x v="22"/>
    <x v="1"/>
  </r>
  <r>
    <s v="CTE-31437-326"/>
    <x v="6"/>
    <s v="22721-63196-UJ"/>
    <s v="E-M-0.2"/>
    <n v="4"/>
    <x v="467"/>
    <s v="gduckerdx@patch.com"/>
    <x v="2"/>
    <s v="Exc"/>
    <x v="1"/>
    <s v="M"/>
    <x v="0"/>
    <x v="3"/>
    <n v="4.125"/>
    <x v="38"/>
    <x v="1"/>
  </r>
  <r>
    <s v="CTE-31437-326"/>
    <x v="6"/>
    <s v="22721-63196-UJ"/>
    <s v="L-D-1"/>
    <n v="4"/>
    <x v="467"/>
    <s v="gduckerdx@patch.com"/>
    <x v="2"/>
    <s v="Lib"/>
    <x v="3"/>
    <s v="D"/>
    <x v="2"/>
    <x v="0"/>
    <n v="12.95"/>
    <x v="67"/>
    <x v="1"/>
  </r>
  <r>
    <s v="CTE-31437-326"/>
    <x v="6"/>
    <s v="22721-63196-UJ"/>
    <s v="L-L-0.2"/>
    <n v="3"/>
    <x v="467"/>
    <s v="gduckerdx@patch.com"/>
    <x v="2"/>
    <s v="Lib"/>
    <x v="3"/>
    <s v="L"/>
    <x v="1"/>
    <x v="3"/>
    <n v="4.7549999999999999"/>
    <x v="181"/>
    <x v="1"/>
  </r>
  <r>
    <s v="SLD-63003-334"/>
    <x v="403"/>
    <s v="55515-37571-RS"/>
    <s v="L-M-0.2"/>
    <n v="6"/>
    <x v="468"/>
    <s v="wstearleye1@census.gov"/>
    <x v="0"/>
    <s v="Lib"/>
    <x v="3"/>
    <s v="M"/>
    <x v="0"/>
    <x v="3"/>
    <n v="4.3650000000000002"/>
    <x v="50"/>
    <x v="1"/>
  </r>
  <r>
    <s v="BXN-64230-789"/>
    <x v="404"/>
    <s v="25598-77476-CB"/>
    <s v="A-L-1"/>
    <n v="2"/>
    <x v="469"/>
    <s v="dwincere2@marriott.com"/>
    <x v="0"/>
    <s v="Ara"/>
    <x v="2"/>
    <s v="L"/>
    <x v="1"/>
    <x v="0"/>
    <n v="12.95"/>
    <x v="109"/>
    <x v="0"/>
  </r>
  <r>
    <s v="XEE-37895-169"/>
    <x v="21"/>
    <s v="14888-85625-TM"/>
    <s v="A-L-2.5"/>
    <n v="3"/>
    <x v="470"/>
    <s v="plyfielde3@baidu.com"/>
    <x v="0"/>
    <s v="Ara"/>
    <x v="2"/>
    <s v="L"/>
    <x v="1"/>
    <x v="2"/>
    <n v="29.784999999999997"/>
    <x v="49"/>
    <x v="0"/>
  </r>
  <r>
    <s v="ZTX-80764-911"/>
    <x v="239"/>
    <s v="92793-68332-NR"/>
    <s v="L-D-0.5"/>
    <n v="6"/>
    <x v="471"/>
    <s v="hperrise4@studiopress.com"/>
    <x v="1"/>
    <s v="Lib"/>
    <x v="3"/>
    <s v="D"/>
    <x v="2"/>
    <x v="1"/>
    <n v="7.77"/>
    <x v="162"/>
    <x v="1"/>
  </r>
  <r>
    <s v="WVT-88135-549"/>
    <x v="405"/>
    <s v="66458-91190-YC"/>
    <s v="A-D-1"/>
    <n v="3"/>
    <x v="464"/>
    <s v="murione5@alexa.com"/>
    <x v="1"/>
    <s v="Ara"/>
    <x v="2"/>
    <s v="D"/>
    <x v="2"/>
    <x v="0"/>
    <n v="9.9499999999999993"/>
    <x v="44"/>
    <x v="0"/>
  </r>
  <r>
    <s v="IPA-94170-889"/>
    <x v="292"/>
    <s v="64439-27325-LG"/>
    <s v="R-L-0.2"/>
    <n v="3"/>
    <x v="472"/>
    <s v="ckide6@narod.ru"/>
    <x v="1"/>
    <s v="Rob"/>
    <x v="0"/>
    <s v="L"/>
    <x v="1"/>
    <x v="3"/>
    <n v="3.5849999999999995"/>
    <x v="127"/>
    <x v="0"/>
  </r>
  <r>
    <s v="YQL-63755-365"/>
    <x v="117"/>
    <s v="78570-76770-LB"/>
    <s v="A-M-0.2"/>
    <n v="4"/>
    <x v="473"/>
    <s v="cbeinee7@xinhuanet.com"/>
    <x v="0"/>
    <s v="Ara"/>
    <x v="2"/>
    <s v="M"/>
    <x v="0"/>
    <x v="3"/>
    <n v="3.375"/>
    <x v="72"/>
    <x v="0"/>
  </r>
  <r>
    <s v="RKW-81145-984"/>
    <x v="406"/>
    <s v="98661-69719-VI"/>
    <s v="L-L-1"/>
    <n v="3"/>
    <x v="474"/>
    <s v="cbakeupe8@globo.com"/>
    <x v="0"/>
    <s v="Lib"/>
    <x v="3"/>
    <s v="L"/>
    <x v="1"/>
    <x v="0"/>
    <n v="15.85"/>
    <x v="46"/>
    <x v="1"/>
  </r>
  <r>
    <s v="MBT-23379-866"/>
    <x v="407"/>
    <s v="82990-92703-IX"/>
    <s v="L-L-1"/>
    <n v="5"/>
    <x v="475"/>
    <s v="nhelkine9@example.com"/>
    <x v="0"/>
    <s v="Lib"/>
    <x v="3"/>
    <s v="L"/>
    <x v="1"/>
    <x v="0"/>
    <n v="15.85"/>
    <x v="180"/>
    <x v="1"/>
  </r>
  <r>
    <s v="GEJ-39834-935"/>
    <x v="408"/>
    <s v="49412-86877-VY"/>
    <s v="L-M-0.2"/>
    <n v="6"/>
    <x v="476"/>
    <s v="pwitheringtonea@networkadvertising.org"/>
    <x v="0"/>
    <s v="Lib"/>
    <x v="3"/>
    <s v="M"/>
    <x v="0"/>
    <x v="3"/>
    <n v="4.3650000000000002"/>
    <x v="50"/>
    <x v="0"/>
  </r>
  <r>
    <s v="KRW-91640-596"/>
    <x v="409"/>
    <s v="70879-00984-FJ"/>
    <s v="R-L-0.5"/>
    <n v="3"/>
    <x v="477"/>
    <s v="ttilzeyeb@hostgator.com"/>
    <x v="0"/>
    <s v="Rob"/>
    <x v="0"/>
    <s v="L"/>
    <x v="1"/>
    <x v="1"/>
    <n v="7.169999999999999"/>
    <x v="137"/>
    <x v="1"/>
  </r>
  <r>
    <s v="AOT-70449-651"/>
    <x v="410"/>
    <s v="53414-73391-CR"/>
    <s v="R-D-2.5"/>
    <n v="5"/>
    <x v="478"/>
    <s v=""/>
    <x v="0"/>
    <s v="Rob"/>
    <x v="0"/>
    <s v="D"/>
    <x v="2"/>
    <x v="2"/>
    <n v="20.584999999999997"/>
    <x v="182"/>
    <x v="0"/>
  </r>
  <r>
    <s v="DGC-21813-731"/>
    <x v="127"/>
    <s v="43606-83072-OA"/>
    <s v="L-D-0.2"/>
    <n v="2"/>
    <x v="479"/>
    <s v=""/>
    <x v="0"/>
    <s v="Lib"/>
    <x v="3"/>
    <s v="D"/>
    <x v="2"/>
    <x v="3"/>
    <n v="3.8849999999999998"/>
    <x v="41"/>
    <x v="1"/>
  </r>
  <r>
    <s v="JBE-92943-643"/>
    <x v="411"/>
    <s v="84466-22864-CE"/>
    <s v="E-D-2.5"/>
    <n v="5"/>
    <x v="480"/>
    <s v="kimortsee@alexa.com"/>
    <x v="0"/>
    <s v="Exc"/>
    <x v="1"/>
    <s v="D"/>
    <x v="2"/>
    <x v="2"/>
    <n v="27.945"/>
    <x v="141"/>
    <x v="1"/>
  </r>
  <r>
    <s v="ZIL-34948-499"/>
    <x v="112"/>
    <s v="66458-91190-YC"/>
    <s v="A-D-0.5"/>
    <n v="2"/>
    <x v="464"/>
    <s v="murione5@alexa.com"/>
    <x v="1"/>
    <s v="Ara"/>
    <x v="2"/>
    <s v="D"/>
    <x v="2"/>
    <x v="1"/>
    <n v="5.97"/>
    <x v="22"/>
    <x v="0"/>
  </r>
  <r>
    <s v="JSU-23781-256"/>
    <x v="412"/>
    <s v="76499-89100-JQ"/>
    <s v="L-D-0.2"/>
    <n v="1"/>
    <x v="481"/>
    <s v="marmisteadeg@blogtalkradio.com"/>
    <x v="0"/>
    <s v="Lib"/>
    <x v="3"/>
    <s v="D"/>
    <x v="2"/>
    <x v="3"/>
    <n v="3.8849999999999998"/>
    <x v="84"/>
    <x v="1"/>
  </r>
  <r>
    <s v="JSU-23781-256"/>
    <x v="412"/>
    <s v="76499-89100-JQ"/>
    <s v="R-M-1"/>
    <n v="4"/>
    <x v="481"/>
    <s v="marmisteadeg@blogtalkradio.com"/>
    <x v="0"/>
    <s v="Rob"/>
    <x v="0"/>
    <s v="M"/>
    <x v="0"/>
    <x v="0"/>
    <n v="9.9499999999999993"/>
    <x v="10"/>
    <x v="1"/>
  </r>
  <r>
    <s v="VPX-44956-367"/>
    <x v="413"/>
    <s v="39582-35773-ZJ"/>
    <s v="R-M-0.5"/>
    <n v="5"/>
    <x v="482"/>
    <s v="vupstoneei@google.pl"/>
    <x v="0"/>
    <s v="Rob"/>
    <x v="0"/>
    <s v="M"/>
    <x v="0"/>
    <x v="1"/>
    <n v="5.97"/>
    <x v="44"/>
    <x v="1"/>
  </r>
  <r>
    <s v="VTB-46451-959"/>
    <x v="414"/>
    <s v="66240-46962-IO"/>
    <s v="L-D-2.5"/>
    <n v="1"/>
    <x v="483"/>
    <s v="bbeelbyej@rediff.com"/>
    <x v="1"/>
    <s v="Lib"/>
    <x v="3"/>
    <s v="D"/>
    <x v="2"/>
    <x v="2"/>
    <n v="29.784999999999997"/>
    <x v="91"/>
    <x v="1"/>
  </r>
  <r>
    <s v="DNZ-11665-950"/>
    <x v="415"/>
    <s v="10637-45522-ID"/>
    <s v="L-L-2.5"/>
    <n v="2"/>
    <x v="484"/>
    <s v=""/>
    <x v="0"/>
    <s v="Lib"/>
    <x v="3"/>
    <s v="L"/>
    <x v="1"/>
    <x v="2"/>
    <n v="36.454999999999998"/>
    <x v="37"/>
    <x v="1"/>
  </r>
  <r>
    <s v="ITR-54735-364"/>
    <x v="416"/>
    <s v="92599-58687-CS"/>
    <s v="R-D-0.2"/>
    <n v="5"/>
    <x v="485"/>
    <s v=""/>
    <x v="0"/>
    <s v="Rob"/>
    <x v="0"/>
    <s v="D"/>
    <x v="2"/>
    <x v="3"/>
    <n v="2.6849999999999996"/>
    <x v="148"/>
    <x v="0"/>
  </r>
  <r>
    <s v="YDS-02797-307"/>
    <x v="417"/>
    <s v="06058-48844-PI"/>
    <s v="E-M-2.5"/>
    <n v="4"/>
    <x v="486"/>
    <s v="wspeechlyem@amazon.com"/>
    <x v="0"/>
    <s v="Exc"/>
    <x v="1"/>
    <s v="M"/>
    <x v="0"/>
    <x v="2"/>
    <n v="31.624999999999996"/>
    <x v="177"/>
    <x v="0"/>
  </r>
  <r>
    <s v="BPG-68988-842"/>
    <x v="418"/>
    <s v="53631-24432-SY"/>
    <s v="E-M-0.5"/>
    <n v="5"/>
    <x v="487"/>
    <s v="iphillpoten@buzzfeed.com"/>
    <x v="2"/>
    <s v="Exc"/>
    <x v="1"/>
    <s v="M"/>
    <x v="0"/>
    <x v="1"/>
    <n v="8.25"/>
    <x v="1"/>
    <x v="1"/>
  </r>
  <r>
    <s v="XZG-51938-658"/>
    <x v="419"/>
    <s v="18275-73980-KL"/>
    <s v="E-L-0.5"/>
    <n v="6"/>
    <x v="488"/>
    <s v="lpennaccieo@statcounter.com"/>
    <x v="0"/>
    <s v="Exc"/>
    <x v="1"/>
    <s v="L"/>
    <x v="1"/>
    <x v="1"/>
    <n v="8.91"/>
    <x v="119"/>
    <x v="1"/>
  </r>
  <r>
    <s v="KAR-24978-271"/>
    <x v="420"/>
    <s v="23187-65750-HZ"/>
    <s v="R-M-1"/>
    <n v="6"/>
    <x v="489"/>
    <s v="sarpinep@moonfruit.com"/>
    <x v="0"/>
    <s v="Rob"/>
    <x v="0"/>
    <s v="M"/>
    <x v="0"/>
    <x v="0"/>
    <n v="9.9499999999999993"/>
    <x v="33"/>
    <x v="1"/>
  </r>
  <r>
    <s v="FQK-28730-361"/>
    <x v="421"/>
    <s v="22725-79522-GP"/>
    <s v="R-M-1"/>
    <n v="6"/>
    <x v="490"/>
    <s v="dfrieseq@cargocollective.com"/>
    <x v="0"/>
    <s v="Rob"/>
    <x v="0"/>
    <s v="M"/>
    <x v="0"/>
    <x v="0"/>
    <n v="9.9499999999999993"/>
    <x v="33"/>
    <x v="1"/>
  </r>
  <r>
    <s v="BGB-67996-089"/>
    <x v="422"/>
    <s v="06279-72603-JE"/>
    <s v="R-D-1"/>
    <n v="5"/>
    <x v="491"/>
    <s v="rsharerer@flavors.me"/>
    <x v="0"/>
    <s v="Rob"/>
    <x v="0"/>
    <s v="D"/>
    <x v="2"/>
    <x v="0"/>
    <n v="8.9499999999999993"/>
    <x v="153"/>
    <x v="1"/>
  </r>
  <r>
    <s v="XMC-20620-809"/>
    <x v="423"/>
    <s v="83543-79246-ON"/>
    <s v="E-M-0.5"/>
    <n v="2"/>
    <x v="492"/>
    <s v="nnasebyes@umich.edu"/>
    <x v="0"/>
    <s v="Exc"/>
    <x v="1"/>
    <s v="M"/>
    <x v="0"/>
    <x v="1"/>
    <n v="8.25"/>
    <x v="38"/>
    <x v="0"/>
  </r>
  <r>
    <s v="ZSO-58292-191"/>
    <x v="109"/>
    <s v="66794-66795-VW"/>
    <s v="R-D-0.5"/>
    <n v="4"/>
    <x v="493"/>
    <s v=""/>
    <x v="0"/>
    <s v="Rob"/>
    <x v="0"/>
    <s v="D"/>
    <x v="2"/>
    <x v="1"/>
    <n v="5.3699999999999992"/>
    <x v="155"/>
    <x v="1"/>
  </r>
  <r>
    <s v="LWJ-06793-303"/>
    <x v="204"/>
    <s v="95424-67020-AP"/>
    <s v="R-M-2.5"/>
    <n v="2"/>
    <x v="494"/>
    <s v="koculleneu@ca.gov"/>
    <x v="1"/>
    <s v="Rob"/>
    <x v="0"/>
    <s v="M"/>
    <x v="0"/>
    <x v="2"/>
    <n v="22.884999999999998"/>
    <x v="135"/>
    <x v="0"/>
  </r>
  <r>
    <s v="FLM-82229-989"/>
    <x v="424"/>
    <s v="73017-69644-MS"/>
    <s v="L-L-0.2"/>
    <n v="2"/>
    <x v="495"/>
    <s v=""/>
    <x v="1"/>
    <s v="Lib"/>
    <x v="3"/>
    <s v="L"/>
    <x v="1"/>
    <x v="3"/>
    <n v="4.7549999999999999"/>
    <x v="54"/>
    <x v="1"/>
  </r>
  <r>
    <s v="CPV-90280-133"/>
    <x v="13"/>
    <s v="66458-91190-YC"/>
    <s v="R-D-0.2"/>
    <n v="3"/>
    <x v="464"/>
    <s v="murione5@alexa.com"/>
    <x v="1"/>
    <s v="Rob"/>
    <x v="0"/>
    <s v="D"/>
    <x v="2"/>
    <x v="3"/>
    <n v="2.6849999999999996"/>
    <x v="36"/>
    <x v="0"/>
  </r>
  <r>
    <s v="OGW-60685-912"/>
    <x v="224"/>
    <s v="67423-10113-LM"/>
    <s v="E-D-2.5"/>
    <n v="4"/>
    <x v="496"/>
    <s v="hbranganex@woothemes.com"/>
    <x v="0"/>
    <s v="Exc"/>
    <x v="1"/>
    <s v="D"/>
    <x v="2"/>
    <x v="2"/>
    <n v="27.945"/>
    <x v="150"/>
    <x v="0"/>
  </r>
  <r>
    <s v="DEC-11160-362"/>
    <x v="220"/>
    <s v="48582-05061-RY"/>
    <s v="R-D-0.2"/>
    <n v="4"/>
    <x v="497"/>
    <s v="agallyoney@engadget.com"/>
    <x v="0"/>
    <s v="Rob"/>
    <x v="0"/>
    <s v="D"/>
    <x v="2"/>
    <x v="3"/>
    <n v="2.6849999999999996"/>
    <x v="175"/>
    <x v="0"/>
  </r>
  <r>
    <s v="WCT-07869-499"/>
    <x v="91"/>
    <s v="32031-49093-KE"/>
    <s v="R-D-0.5"/>
    <n v="5"/>
    <x v="498"/>
    <s v="bdomangeez@yahoo.co.jp"/>
    <x v="0"/>
    <s v="Rob"/>
    <x v="0"/>
    <s v="D"/>
    <x v="2"/>
    <x v="1"/>
    <n v="5.3699999999999992"/>
    <x v="51"/>
    <x v="1"/>
  </r>
  <r>
    <s v="FHD-89872-325"/>
    <x v="425"/>
    <s v="31715-98714-OO"/>
    <s v="L-L-1"/>
    <n v="4"/>
    <x v="499"/>
    <s v="koslerf0@gmpg.org"/>
    <x v="0"/>
    <s v="Lib"/>
    <x v="3"/>
    <s v="L"/>
    <x v="1"/>
    <x v="0"/>
    <n v="15.85"/>
    <x v="165"/>
    <x v="0"/>
  </r>
  <r>
    <s v="AZF-45991-584"/>
    <x v="426"/>
    <s v="73759-17258-KA"/>
    <s v="A-D-2.5"/>
    <n v="1"/>
    <x v="500"/>
    <s v=""/>
    <x v="1"/>
    <s v="Ara"/>
    <x v="2"/>
    <s v="D"/>
    <x v="2"/>
    <x v="2"/>
    <n v="22.884999999999998"/>
    <x v="156"/>
    <x v="0"/>
  </r>
  <r>
    <s v="MDG-14481-513"/>
    <x v="427"/>
    <s v="64897-79178-MH"/>
    <s v="A-M-2.5"/>
    <n v="4"/>
    <x v="501"/>
    <s v="zpellettf2@dailymotion.com"/>
    <x v="0"/>
    <s v="Ara"/>
    <x v="2"/>
    <s v="M"/>
    <x v="0"/>
    <x v="2"/>
    <n v="25.874999999999996"/>
    <x v="68"/>
    <x v="1"/>
  </r>
  <r>
    <s v="OFN-49424-848"/>
    <x v="428"/>
    <s v="73346-85564-JB"/>
    <s v="R-L-2.5"/>
    <n v="2"/>
    <x v="502"/>
    <s v="isprakesf3@spiegel.de"/>
    <x v="0"/>
    <s v="Rob"/>
    <x v="0"/>
    <s v="L"/>
    <x v="1"/>
    <x v="2"/>
    <n v="27.484999999999996"/>
    <x v="4"/>
    <x v="1"/>
  </r>
  <r>
    <s v="NFA-03411-746"/>
    <x v="383"/>
    <s v="07476-13102-NJ"/>
    <s v="A-L-0.5"/>
    <n v="2"/>
    <x v="503"/>
    <s v="hfromantf4@ucsd.edu"/>
    <x v="0"/>
    <s v="Ara"/>
    <x v="2"/>
    <s v="L"/>
    <x v="1"/>
    <x v="1"/>
    <n v="7.77"/>
    <x v="42"/>
    <x v="1"/>
  </r>
  <r>
    <s v="CYM-74988-450"/>
    <x v="156"/>
    <s v="87223-37422-SK"/>
    <s v="L-D-0.2"/>
    <n v="4"/>
    <x v="504"/>
    <s v="rflearf5@artisteer.com"/>
    <x v="2"/>
    <s v="Lib"/>
    <x v="3"/>
    <s v="D"/>
    <x v="2"/>
    <x v="3"/>
    <n v="3.8849999999999998"/>
    <x v="42"/>
    <x v="1"/>
  </r>
  <r>
    <s v="WTV-24996-658"/>
    <x v="429"/>
    <s v="57837-15577-YK"/>
    <s v="E-D-2.5"/>
    <n v="3"/>
    <x v="505"/>
    <s v=""/>
    <x v="1"/>
    <s v="Exc"/>
    <x v="1"/>
    <s v="D"/>
    <x v="2"/>
    <x v="2"/>
    <n v="27.945"/>
    <x v="171"/>
    <x v="1"/>
  </r>
  <r>
    <s v="DSL-69915-544"/>
    <x v="103"/>
    <s v="10142-55267-YO"/>
    <s v="R-L-0.2"/>
    <n v="3"/>
    <x v="506"/>
    <s v="wlightollersf9@baidu.com"/>
    <x v="0"/>
    <s v="Rob"/>
    <x v="0"/>
    <s v="L"/>
    <x v="1"/>
    <x v="3"/>
    <n v="3.5849999999999995"/>
    <x v="127"/>
    <x v="0"/>
  </r>
  <r>
    <s v="NBT-35757-542"/>
    <x v="361"/>
    <s v="73647-66148-VM"/>
    <s v="E-L-0.2"/>
    <n v="3"/>
    <x v="507"/>
    <s v="bmundenf8@elpais.com"/>
    <x v="0"/>
    <s v="Exc"/>
    <x v="1"/>
    <s v="L"/>
    <x v="1"/>
    <x v="3"/>
    <n v="4.4550000000000001"/>
    <x v="77"/>
    <x v="0"/>
  </r>
  <r>
    <s v="OYU-25085-528"/>
    <x v="120"/>
    <s v="10142-55267-YO"/>
    <s v="E-L-0.2"/>
    <n v="4"/>
    <x v="506"/>
    <s v="wlightollersf9@baidu.com"/>
    <x v="0"/>
    <s v="Exc"/>
    <x v="1"/>
    <s v="L"/>
    <x v="1"/>
    <x v="3"/>
    <n v="4.4550000000000001"/>
    <x v="58"/>
    <x v="0"/>
  </r>
  <r>
    <s v="XCG-07109-195"/>
    <x v="430"/>
    <s v="92976-19453-DT"/>
    <s v="L-D-0.2"/>
    <n v="6"/>
    <x v="508"/>
    <s v="nbrakespearfa@rediff.com"/>
    <x v="0"/>
    <s v="Lib"/>
    <x v="3"/>
    <s v="D"/>
    <x v="2"/>
    <x v="3"/>
    <n v="3.8849999999999998"/>
    <x v="102"/>
    <x v="0"/>
  </r>
  <r>
    <s v="YZA-25234-630"/>
    <x v="125"/>
    <s v="89757-51438-HX"/>
    <s v="E-D-0.2"/>
    <n v="2"/>
    <x v="509"/>
    <s v="mglawsopfb@reverbnation.com"/>
    <x v="0"/>
    <s v="Exc"/>
    <x v="1"/>
    <s v="D"/>
    <x v="2"/>
    <x v="3"/>
    <n v="3.645"/>
    <x v="35"/>
    <x v="1"/>
  </r>
  <r>
    <s v="OKU-29966-417"/>
    <x v="431"/>
    <s v="76192-13390-HZ"/>
    <s v="E-L-0.2"/>
    <n v="4"/>
    <x v="510"/>
    <s v="galbertsfc@etsy.com"/>
    <x v="2"/>
    <s v="Exc"/>
    <x v="1"/>
    <s v="L"/>
    <x v="1"/>
    <x v="3"/>
    <n v="4.4550000000000001"/>
    <x v="58"/>
    <x v="0"/>
  </r>
  <r>
    <s v="MEX-29350-659"/>
    <x v="40"/>
    <s v="02009-87294-SY"/>
    <s v="E-M-1"/>
    <n v="5"/>
    <x v="511"/>
    <s v="vpolglasefd@about.me"/>
    <x v="0"/>
    <s v="Exc"/>
    <x v="1"/>
    <s v="M"/>
    <x v="0"/>
    <x v="0"/>
    <n v="13.75"/>
    <x v="85"/>
    <x v="1"/>
  </r>
  <r>
    <s v="NOY-99738-977"/>
    <x v="432"/>
    <s v="82872-34456-LJ"/>
    <s v="R-L-2.5"/>
    <n v="2"/>
    <x v="512"/>
    <s v=""/>
    <x v="2"/>
    <s v="Rob"/>
    <x v="0"/>
    <s v="L"/>
    <x v="1"/>
    <x v="2"/>
    <n v="27.484999999999996"/>
    <x v="4"/>
    <x v="0"/>
  </r>
  <r>
    <s v="TCR-01064-030"/>
    <x v="254"/>
    <s v="13181-04387-LI"/>
    <s v="E-M-1"/>
    <n v="6"/>
    <x v="513"/>
    <s v="sbuschff@so-net.ne.jp"/>
    <x v="1"/>
    <s v="Exc"/>
    <x v="1"/>
    <s v="M"/>
    <x v="0"/>
    <x v="0"/>
    <n v="13.75"/>
    <x v="121"/>
    <x v="1"/>
  </r>
  <r>
    <s v="YUL-42750-776"/>
    <x v="219"/>
    <s v="24845-36117-TI"/>
    <s v="L-M-0.2"/>
    <n v="2"/>
    <x v="514"/>
    <s v="craisbeckfg@webnode.com"/>
    <x v="0"/>
    <s v="Lib"/>
    <x v="3"/>
    <s v="M"/>
    <x v="0"/>
    <x v="3"/>
    <n v="4.3650000000000002"/>
    <x v="31"/>
    <x v="0"/>
  </r>
  <r>
    <s v="XQJ-86887-506"/>
    <x v="433"/>
    <s v="66458-91190-YC"/>
    <s v="E-L-1"/>
    <n v="4"/>
    <x v="464"/>
    <s v="murione5@alexa.com"/>
    <x v="1"/>
    <s v="Exc"/>
    <x v="1"/>
    <s v="L"/>
    <x v="1"/>
    <x v="0"/>
    <n v="14.85"/>
    <x v="48"/>
    <x v="0"/>
  </r>
  <r>
    <s v="CUN-90044-279"/>
    <x v="434"/>
    <s v="86646-65810-TD"/>
    <s v="L-D-0.2"/>
    <n v="4"/>
    <x v="515"/>
    <s v=""/>
    <x v="0"/>
    <s v="Lib"/>
    <x v="3"/>
    <s v="D"/>
    <x v="2"/>
    <x v="3"/>
    <n v="3.8849999999999998"/>
    <x v="42"/>
    <x v="0"/>
  </r>
  <r>
    <s v="ICC-73030-502"/>
    <x v="435"/>
    <s v="59480-02795-IU"/>
    <s v="A-L-1"/>
    <n v="3"/>
    <x v="516"/>
    <s v="raynoldfj@ustream.tv"/>
    <x v="0"/>
    <s v="Ara"/>
    <x v="2"/>
    <s v="L"/>
    <x v="1"/>
    <x v="0"/>
    <n v="12.95"/>
    <x v="5"/>
    <x v="0"/>
  </r>
  <r>
    <s v="ADP-04506-084"/>
    <x v="436"/>
    <s v="61809-87758-LJ"/>
    <s v="E-M-2.5"/>
    <n v="6"/>
    <x v="517"/>
    <s v=""/>
    <x v="0"/>
    <s v="Exc"/>
    <x v="1"/>
    <s v="M"/>
    <x v="0"/>
    <x v="2"/>
    <n v="31.624999999999996"/>
    <x v="152"/>
    <x v="0"/>
  </r>
  <r>
    <s v="PNU-22150-408"/>
    <x v="437"/>
    <s v="77408-43873-RS"/>
    <s v="A-D-0.2"/>
    <n v="6"/>
    <x v="518"/>
    <s v=""/>
    <x v="1"/>
    <s v="Ara"/>
    <x v="2"/>
    <s v="D"/>
    <x v="2"/>
    <x v="3"/>
    <n v="2.9849999999999999"/>
    <x v="8"/>
    <x v="0"/>
  </r>
  <r>
    <s v="VSQ-07182-513"/>
    <x v="438"/>
    <s v="18366-65239-WF"/>
    <s v="L-L-0.2"/>
    <n v="6"/>
    <x v="519"/>
    <s v="bgrecefm@naver.com"/>
    <x v="2"/>
    <s v="Lib"/>
    <x v="3"/>
    <s v="L"/>
    <x v="1"/>
    <x v="3"/>
    <n v="4.7549999999999999"/>
    <x v="32"/>
    <x v="1"/>
  </r>
  <r>
    <s v="SPF-31673-217"/>
    <x v="439"/>
    <s v="19485-98072-PS"/>
    <s v="E-M-1"/>
    <n v="6"/>
    <x v="520"/>
    <s v="dflintiffg1@e-recht24.de"/>
    <x v="2"/>
    <s v="Exc"/>
    <x v="1"/>
    <s v="M"/>
    <x v="0"/>
    <x v="0"/>
    <n v="13.75"/>
    <x v="121"/>
    <x v="1"/>
  </r>
  <r>
    <s v="NEX-63825-598"/>
    <x v="175"/>
    <s v="72072-33025-SD"/>
    <s v="R-L-0.5"/>
    <n v="2"/>
    <x v="521"/>
    <s v="athysfo@cdc.gov"/>
    <x v="0"/>
    <s v="Rob"/>
    <x v="0"/>
    <s v="L"/>
    <x v="1"/>
    <x v="1"/>
    <n v="7.169999999999999"/>
    <x v="79"/>
    <x v="1"/>
  </r>
  <r>
    <s v="XPG-66112-335"/>
    <x v="440"/>
    <s v="58118-22461-GC"/>
    <s v="R-D-2.5"/>
    <n v="4"/>
    <x v="522"/>
    <s v="jchuggfp@about.me"/>
    <x v="0"/>
    <s v="Rob"/>
    <x v="0"/>
    <s v="D"/>
    <x v="2"/>
    <x v="2"/>
    <n v="20.584999999999997"/>
    <x v="18"/>
    <x v="1"/>
  </r>
  <r>
    <s v="NSQ-72210-345"/>
    <x v="441"/>
    <s v="90940-63327-DJ"/>
    <s v="A-M-0.2"/>
    <n v="6"/>
    <x v="523"/>
    <s v="akelstonfq@sakura.ne.jp"/>
    <x v="0"/>
    <s v="Ara"/>
    <x v="2"/>
    <s v="M"/>
    <x v="0"/>
    <x v="3"/>
    <n v="3.375"/>
    <x v="16"/>
    <x v="0"/>
  </r>
  <r>
    <s v="XRR-28376-277"/>
    <x v="442"/>
    <s v="64481-42546-II"/>
    <s v="R-L-2.5"/>
    <n v="6"/>
    <x v="524"/>
    <s v=""/>
    <x v="1"/>
    <s v="Rob"/>
    <x v="0"/>
    <s v="L"/>
    <x v="1"/>
    <x v="2"/>
    <n v="27.484999999999996"/>
    <x v="183"/>
    <x v="1"/>
  </r>
  <r>
    <s v="WHQ-25197-475"/>
    <x v="443"/>
    <s v="27536-28463-NJ"/>
    <s v="L-L-0.2"/>
    <n v="4"/>
    <x v="525"/>
    <s v="cmottramfs@harvard.edu"/>
    <x v="0"/>
    <s v="Lib"/>
    <x v="3"/>
    <s v="L"/>
    <x v="1"/>
    <x v="3"/>
    <n v="4.7549999999999999"/>
    <x v="81"/>
    <x v="0"/>
  </r>
  <r>
    <s v="HMB-30634-745"/>
    <x v="216"/>
    <s v="19485-98072-PS"/>
    <s v="A-D-2.5"/>
    <n v="6"/>
    <x v="520"/>
    <s v="dflintiffg1@e-recht24.de"/>
    <x v="2"/>
    <s v="Ara"/>
    <x v="2"/>
    <s v="D"/>
    <x v="2"/>
    <x v="2"/>
    <n v="22.884999999999998"/>
    <x v="170"/>
    <x v="1"/>
  </r>
  <r>
    <s v="XTL-68000-371"/>
    <x v="444"/>
    <s v="70140-82812-KD"/>
    <s v="A-M-0.5"/>
    <n v="4"/>
    <x v="526"/>
    <s v="dsangwinfu@weebly.com"/>
    <x v="0"/>
    <s v="Ara"/>
    <x v="2"/>
    <s v="M"/>
    <x v="0"/>
    <x v="1"/>
    <n v="6.75"/>
    <x v="25"/>
    <x v="1"/>
  </r>
  <r>
    <s v="YES-51109-625"/>
    <x v="37"/>
    <s v="91895-55605-LS"/>
    <s v="E-L-0.5"/>
    <n v="4"/>
    <x v="527"/>
    <s v="eaizikowitzfv@virginia.edu"/>
    <x v="2"/>
    <s v="Exc"/>
    <x v="1"/>
    <s v="L"/>
    <x v="1"/>
    <x v="1"/>
    <n v="8.91"/>
    <x v="70"/>
    <x v="1"/>
  </r>
  <r>
    <s v="EAY-89850-211"/>
    <x v="445"/>
    <s v="43155-71724-XP"/>
    <s v="A-D-0.2"/>
    <n v="2"/>
    <x v="528"/>
    <s v=""/>
    <x v="0"/>
    <s v="Ara"/>
    <x v="2"/>
    <s v="D"/>
    <x v="2"/>
    <x v="3"/>
    <n v="2.9849999999999999"/>
    <x v="9"/>
    <x v="0"/>
  </r>
  <r>
    <s v="IOQ-84840-827"/>
    <x v="446"/>
    <s v="32038-81174-JF"/>
    <s v="A-M-1"/>
    <n v="6"/>
    <x v="529"/>
    <s v="cvenourfx@ask.com"/>
    <x v="0"/>
    <s v="Ara"/>
    <x v="2"/>
    <s v="M"/>
    <x v="0"/>
    <x v="0"/>
    <n v="11.25"/>
    <x v="173"/>
    <x v="1"/>
  </r>
  <r>
    <s v="FBD-56220-430"/>
    <x v="245"/>
    <s v="59205-20324-NB"/>
    <s v="R-L-0.2"/>
    <n v="6"/>
    <x v="530"/>
    <s v="mharbyfy@163.com"/>
    <x v="0"/>
    <s v="Rob"/>
    <x v="0"/>
    <s v="L"/>
    <x v="1"/>
    <x v="3"/>
    <n v="3.5849999999999995"/>
    <x v="137"/>
    <x v="0"/>
  </r>
  <r>
    <s v="COV-52659-202"/>
    <x v="447"/>
    <s v="99899-54612-NX"/>
    <s v="L-M-2.5"/>
    <n v="2"/>
    <x v="531"/>
    <s v="rthickpennyfz@cafepress.com"/>
    <x v="0"/>
    <s v="Lib"/>
    <x v="3"/>
    <s v="M"/>
    <x v="0"/>
    <x v="2"/>
    <n v="33.464999999999996"/>
    <x v="174"/>
    <x v="1"/>
  </r>
  <r>
    <s v="YUO-76652-814"/>
    <x v="448"/>
    <s v="26248-84194-FI"/>
    <s v="A-D-0.2"/>
    <n v="6"/>
    <x v="532"/>
    <s v="pormerodg0@redcross.org"/>
    <x v="0"/>
    <s v="Ara"/>
    <x v="2"/>
    <s v="D"/>
    <x v="2"/>
    <x v="3"/>
    <n v="2.9849999999999999"/>
    <x v="8"/>
    <x v="1"/>
  </r>
  <r>
    <s v="PBT-36926-102"/>
    <x v="344"/>
    <s v="19485-98072-PS"/>
    <s v="L-M-1"/>
    <n v="4"/>
    <x v="520"/>
    <s v="dflintiffg1@e-recht24.de"/>
    <x v="2"/>
    <s v="Lib"/>
    <x v="3"/>
    <s v="M"/>
    <x v="0"/>
    <x v="0"/>
    <n v="14.55"/>
    <x v="125"/>
    <x v="1"/>
  </r>
  <r>
    <s v="BLV-60087-454"/>
    <x v="152"/>
    <s v="84493-71314-WX"/>
    <s v="E-L-0.2"/>
    <n v="3"/>
    <x v="533"/>
    <s v="tzanettig2@gravatar.com"/>
    <x v="1"/>
    <s v="Exc"/>
    <x v="1"/>
    <s v="L"/>
    <x v="1"/>
    <x v="3"/>
    <n v="4.4550000000000001"/>
    <x v="77"/>
    <x v="1"/>
  </r>
  <r>
    <s v="BLV-60087-454"/>
    <x v="152"/>
    <s v="84493-71314-WX"/>
    <s v="A-M-0.5"/>
    <n v="5"/>
    <x v="533"/>
    <s v="tzanettig2@gravatar.com"/>
    <x v="1"/>
    <s v="Ara"/>
    <x v="2"/>
    <s v="M"/>
    <x v="0"/>
    <x v="1"/>
    <n v="6.75"/>
    <x v="65"/>
    <x v="1"/>
  </r>
  <r>
    <s v="QYC-63914-195"/>
    <x v="449"/>
    <s v="39789-43945-IV"/>
    <s v="E-L-1"/>
    <n v="3"/>
    <x v="534"/>
    <s v="rkirtleyg4@hatena.ne.jp"/>
    <x v="0"/>
    <s v="Exc"/>
    <x v="1"/>
    <s v="L"/>
    <x v="1"/>
    <x v="0"/>
    <n v="14.85"/>
    <x v="69"/>
    <x v="0"/>
  </r>
  <r>
    <s v="OIB-77163-890"/>
    <x v="450"/>
    <s v="38972-89678-ZM"/>
    <s v="E-L-0.5"/>
    <n v="5"/>
    <x v="535"/>
    <s v="cclemencetg5@weather.com"/>
    <x v="2"/>
    <s v="Exc"/>
    <x v="1"/>
    <s v="L"/>
    <x v="1"/>
    <x v="1"/>
    <n v="8.91"/>
    <x v="69"/>
    <x v="0"/>
  </r>
  <r>
    <s v="SGS-87525-238"/>
    <x v="451"/>
    <s v="91465-84526-IJ"/>
    <s v="E-D-1"/>
    <n v="5"/>
    <x v="536"/>
    <s v="rdonetg6@oakley.com"/>
    <x v="0"/>
    <s v="Exc"/>
    <x v="1"/>
    <s v="D"/>
    <x v="2"/>
    <x v="0"/>
    <n v="12.15"/>
    <x v="184"/>
    <x v="1"/>
  </r>
  <r>
    <s v="GQR-12490-152"/>
    <x v="83"/>
    <s v="22832-98538-RB"/>
    <s v="R-L-0.2"/>
    <n v="1"/>
    <x v="537"/>
    <s v="sgaweng7@creativecommons.org"/>
    <x v="0"/>
    <s v="Rob"/>
    <x v="0"/>
    <s v="L"/>
    <x v="1"/>
    <x v="3"/>
    <n v="3.5849999999999995"/>
    <x v="60"/>
    <x v="0"/>
  </r>
  <r>
    <s v="UOJ-28238-299"/>
    <x v="452"/>
    <s v="30844-91890-ZA"/>
    <s v="R-L-0.2"/>
    <n v="6"/>
    <x v="538"/>
    <s v="rreadieg8@guardian.co.uk"/>
    <x v="0"/>
    <s v="Rob"/>
    <x v="0"/>
    <s v="L"/>
    <x v="1"/>
    <x v="3"/>
    <n v="3.5849999999999995"/>
    <x v="137"/>
    <x v="1"/>
  </r>
  <r>
    <s v="ETD-58130-674"/>
    <x v="453"/>
    <s v="05325-97750-WP"/>
    <s v="E-M-0.5"/>
    <n v="2"/>
    <x v="539"/>
    <s v="cverissimogh@theglobeandmail.com"/>
    <x v="2"/>
    <s v="Exc"/>
    <x v="1"/>
    <s v="M"/>
    <x v="0"/>
    <x v="1"/>
    <n v="8.25"/>
    <x v="38"/>
    <x v="0"/>
  </r>
  <r>
    <s v="UPF-60123-025"/>
    <x v="454"/>
    <s v="88992-49081-AT"/>
    <s v="R-L-2.5"/>
    <n v="3"/>
    <x v="540"/>
    <s v=""/>
    <x v="0"/>
    <s v="Rob"/>
    <x v="0"/>
    <s v="L"/>
    <x v="1"/>
    <x v="2"/>
    <n v="27.484999999999996"/>
    <x v="185"/>
    <x v="1"/>
  </r>
  <r>
    <s v="NQS-01613-687"/>
    <x v="455"/>
    <s v="10204-31464-SA"/>
    <s v="L-D-0.5"/>
    <n v="1"/>
    <x v="541"/>
    <s v="bogb@elpais.com"/>
    <x v="0"/>
    <s v="Lib"/>
    <x v="3"/>
    <s v="D"/>
    <x v="2"/>
    <x v="1"/>
    <n v="7.77"/>
    <x v="41"/>
    <x v="0"/>
  </r>
  <r>
    <s v="MGH-36050-573"/>
    <x v="456"/>
    <s v="75156-80911-YT"/>
    <s v="R-M-0.5"/>
    <n v="2"/>
    <x v="542"/>
    <s v="vstansburygc@unblog.fr"/>
    <x v="0"/>
    <s v="Rob"/>
    <x v="0"/>
    <s v="M"/>
    <x v="0"/>
    <x v="1"/>
    <n v="5.97"/>
    <x v="22"/>
    <x v="0"/>
  </r>
  <r>
    <s v="UVF-59322-459"/>
    <x v="373"/>
    <s v="53971-49906-PZ"/>
    <s v="E-L-2.5"/>
    <n v="6"/>
    <x v="543"/>
    <s v="dheinonengd@printfriendly.com"/>
    <x v="0"/>
    <s v="Exc"/>
    <x v="1"/>
    <s v="L"/>
    <x v="1"/>
    <x v="2"/>
    <n v="34.154999999999994"/>
    <x v="106"/>
    <x v="1"/>
  </r>
  <r>
    <s v="VET-41158-896"/>
    <x v="457"/>
    <s v="10728-17633-ST"/>
    <s v="E-M-2.5"/>
    <n v="2"/>
    <x v="544"/>
    <s v="jshentonge@google.com.hk"/>
    <x v="0"/>
    <s v="Exc"/>
    <x v="1"/>
    <s v="M"/>
    <x v="0"/>
    <x v="2"/>
    <n v="31.624999999999996"/>
    <x v="40"/>
    <x v="0"/>
  </r>
  <r>
    <s v="XYL-52196-459"/>
    <x v="458"/>
    <s v="13549-65017-VE"/>
    <s v="R-D-0.2"/>
    <n v="3"/>
    <x v="545"/>
    <s v="jwilkissongf@nba.com"/>
    <x v="0"/>
    <s v="Rob"/>
    <x v="0"/>
    <s v="D"/>
    <x v="2"/>
    <x v="3"/>
    <n v="2.6849999999999996"/>
    <x v="36"/>
    <x v="0"/>
  </r>
  <r>
    <s v="BPZ-51283-916"/>
    <x v="264"/>
    <s v="87688-42420-TO"/>
    <s v="A-M-2.5"/>
    <n v="2"/>
    <x v="546"/>
    <s v=""/>
    <x v="0"/>
    <s v="Ara"/>
    <x v="2"/>
    <s v="M"/>
    <x v="0"/>
    <x v="2"/>
    <n v="25.874999999999996"/>
    <x v="95"/>
    <x v="1"/>
  </r>
  <r>
    <s v="VQW-91903-926"/>
    <x v="459"/>
    <s v="05325-97750-WP"/>
    <s v="E-D-2.5"/>
    <n v="1"/>
    <x v="539"/>
    <s v="cverissimogh@theglobeandmail.com"/>
    <x v="2"/>
    <s v="Exc"/>
    <x v="1"/>
    <s v="D"/>
    <x v="2"/>
    <x v="2"/>
    <n v="27.945"/>
    <x v="140"/>
    <x v="0"/>
  </r>
  <r>
    <s v="OLF-77983-457"/>
    <x v="460"/>
    <s v="51901-35210-UI"/>
    <s v="A-L-2.5"/>
    <n v="2"/>
    <x v="547"/>
    <s v="gstarcksgi@abc.net.au"/>
    <x v="0"/>
    <s v="Ara"/>
    <x v="2"/>
    <s v="L"/>
    <x v="1"/>
    <x v="2"/>
    <n v="29.784999999999997"/>
    <x v="120"/>
    <x v="1"/>
  </r>
  <r>
    <s v="MVI-04946-827"/>
    <x v="461"/>
    <s v="62483-50867-OM"/>
    <s v="E-L-1"/>
    <n v="1"/>
    <x v="548"/>
    <s v=""/>
    <x v="2"/>
    <s v="Exc"/>
    <x v="1"/>
    <s v="L"/>
    <x v="1"/>
    <x v="0"/>
    <n v="14.85"/>
    <x v="151"/>
    <x v="1"/>
  </r>
  <r>
    <s v="UOG-94188-104"/>
    <x v="219"/>
    <s v="92753-50029-SD"/>
    <s v="A-M-0.5"/>
    <n v="5"/>
    <x v="549"/>
    <s v="kscholardgk@sbwire.com"/>
    <x v="0"/>
    <s v="Ara"/>
    <x v="2"/>
    <s v="M"/>
    <x v="0"/>
    <x v="1"/>
    <n v="6.75"/>
    <x v="65"/>
    <x v="1"/>
  </r>
  <r>
    <s v="DSN-15872-519"/>
    <x v="462"/>
    <s v="53809-98498-SN"/>
    <s v="L-L-2.5"/>
    <n v="4"/>
    <x v="550"/>
    <s v="bkindleygl@wikimedia.org"/>
    <x v="0"/>
    <s v="Lib"/>
    <x v="3"/>
    <s v="L"/>
    <x v="1"/>
    <x v="2"/>
    <n v="36.454999999999998"/>
    <x v="43"/>
    <x v="0"/>
  </r>
  <r>
    <s v="OUQ-73954-002"/>
    <x v="463"/>
    <s v="66308-13503-KD"/>
    <s v="R-M-0.2"/>
    <n v="4"/>
    <x v="551"/>
    <s v="khammettgm@dmoz.org"/>
    <x v="0"/>
    <s v="Rob"/>
    <x v="0"/>
    <s v="M"/>
    <x v="0"/>
    <x v="3"/>
    <n v="2.9849999999999999"/>
    <x v="22"/>
    <x v="0"/>
  </r>
  <r>
    <s v="LGL-16843-667"/>
    <x v="464"/>
    <s v="82458-87830-JE"/>
    <s v="A-D-0.2"/>
    <n v="4"/>
    <x v="552"/>
    <s v="ahulburtgn@fda.gov"/>
    <x v="0"/>
    <s v="Ara"/>
    <x v="2"/>
    <s v="D"/>
    <x v="2"/>
    <x v="3"/>
    <n v="2.9849999999999999"/>
    <x v="22"/>
    <x v="0"/>
  </r>
  <r>
    <s v="TCC-89722-031"/>
    <x v="465"/>
    <s v="41611-34336-WT"/>
    <s v="L-D-0.5"/>
    <n v="1"/>
    <x v="553"/>
    <s v="plauritzengo@photobucket.com"/>
    <x v="0"/>
    <s v="Lib"/>
    <x v="3"/>
    <s v="D"/>
    <x v="2"/>
    <x v="1"/>
    <n v="7.77"/>
    <x v="41"/>
    <x v="1"/>
  </r>
  <r>
    <s v="TRA-79507-007"/>
    <x v="466"/>
    <s v="70089-27418-UJ"/>
    <s v="R-L-2.5"/>
    <n v="4"/>
    <x v="554"/>
    <s v="aburgwingp@redcross.org"/>
    <x v="0"/>
    <s v="Rob"/>
    <x v="0"/>
    <s v="L"/>
    <x v="1"/>
    <x v="2"/>
    <n v="27.484999999999996"/>
    <x v="108"/>
    <x v="0"/>
  </r>
  <r>
    <s v="MZJ-77284-941"/>
    <x v="467"/>
    <s v="99978-56910-BN"/>
    <s v="E-L-0.2"/>
    <n v="5"/>
    <x v="555"/>
    <s v="erolingq@google.fr"/>
    <x v="0"/>
    <s v="Exc"/>
    <x v="1"/>
    <s v="L"/>
    <x v="1"/>
    <x v="3"/>
    <n v="4.4550000000000001"/>
    <x v="110"/>
    <x v="0"/>
  </r>
  <r>
    <s v="AXN-57779-891"/>
    <x v="468"/>
    <s v="09668-23340-IC"/>
    <s v="R-M-0.2"/>
    <n v="3"/>
    <x v="556"/>
    <s v="dfowlegr@epa.gov"/>
    <x v="0"/>
    <s v="Rob"/>
    <x v="0"/>
    <s v="M"/>
    <x v="0"/>
    <x v="3"/>
    <n v="2.9849999999999999"/>
    <x v="169"/>
    <x v="1"/>
  </r>
  <r>
    <s v="PJB-15659-994"/>
    <x v="469"/>
    <s v="39457-62611-YK"/>
    <s v="L-D-2.5"/>
    <n v="4"/>
    <x v="557"/>
    <s v=""/>
    <x v="1"/>
    <s v="Lib"/>
    <x v="3"/>
    <s v="D"/>
    <x v="2"/>
    <x v="2"/>
    <n v="29.784999999999997"/>
    <x v="129"/>
    <x v="1"/>
  </r>
  <r>
    <s v="LTS-03470-353"/>
    <x v="470"/>
    <s v="90985-89807-RW"/>
    <s v="A-L-2.5"/>
    <n v="5"/>
    <x v="558"/>
    <s v="wpowleslandgt@soundcloud.com"/>
    <x v="0"/>
    <s v="Ara"/>
    <x v="2"/>
    <s v="L"/>
    <x v="1"/>
    <x v="2"/>
    <n v="29.784999999999997"/>
    <x v="74"/>
    <x v="0"/>
  </r>
  <r>
    <s v="UMM-28497-689"/>
    <x v="471"/>
    <s v="05325-97750-WP"/>
    <s v="L-L-2.5"/>
    <n v="3"/>
    <x v="539"/>
    <s v="cverissimogh@theglobeandmail.com"/>
    <x v="2"/>
    <s v="Lib"/>
    <x v="3"/>
    <s v="L"/>
    <x v="1"/>
    <x v="2"/>
    <n v="36.454999999999998"/>
    <x v="63"/>
    <x v="0"/>
  </r>
  <r>
    <s v="MJZ-93232-402"/>
    <x v="472"/>
    <s v="17816-67941-ZS"/>
    <s v="E-D-0.2"/>
    <n v="1"/>
    <x v="559"/>
    <s v="lellinghamgv@sciencedaily.com"/>
    <x v="0"/>
    <s v="Exc"/>
    <x v="1"/>
    <s v="D"/>
    <x v="2"/>
    <x v="3"/>
    <n v="3.645"/>
    <x v="186"/>
    <x v="0"/>
  </r>
  <r>
    <s v="UHW-74617-126"/>
    <x v="173"/>
    <s v="90816-65619-LM"/>
    <s v="E-D-2.5"/>
    <n v="2"/>
    <x v="560"/>
    <s v=""/>
    <x v="0"/>
    <s v="Exc"/>
    <x v="1"/>
    <s v="D"/>
    <x v="2"/>
    <x v="2"/>
    <n v="27.945"/>
    <x v="158"/>
    <x v="1"/>
  </r>
  <r>
    <s v="RIK-61730-794"/>
    <x v="473"/>
    <s v="69761-61146-KD"/>
    <s v="L-M-0.2"/>
    <n v="6"/>
    <x v="561"/>
    <s v="afendtgx@forbes.com"/>
    <x v="0"/>
    <s v="Lib"/>
    <x v="3"/>
    <s v="M"/>
    <x v="0"/>
    <x v="3"/>
    <n v="4.3650000000000002"/>
    <x v="50"/>
    <x v="0"/>
  </r>
  <r>
    <s v="IDJ-55379-750"/>
    <x v="474"/>
    <s v="24040-20817-QB"/>
    <s v="R-M-1"/>
    <n v="4"/>
    <x v="562"/>
    <s v="acleyburngy@lycos.com"/>
    <x v="0"/>
    <s v="Rob"/>
    <x v="0"/>
    <s v="M"/>
    <x v="0"/>
    <x v="0"/>
    <n v="9.9499999999999993"/>
    <x v="10"/>
    <x v="1"/>
  </r>
  <r>
    <s v="OHX-11953-965"/>
    <x v="475"/>
    <s v="19524-21432-XP"/>
    <s v="E-L-2.5"/>
    <n v="2"/>
    <x v="563"/>
    <s v="tcastiglionegz@xing.com"/>
    <x v="0"/>
    <s v="Exc"/>
    <x v="1"/>
    <s v="L"/>
    <x v="1"/>
    <x v="2"/>
    <n v="34.154999999999994"/>
    <x v="93"/>
    <x v="1"/>
  </r>
  <r>
    <s v="TVV-42245-088"/>
    <x v="476"/>
    <s v="14398-43114-RV"/>
    <s v="A-M-0.2"/>
    <n v="4"/>
    <x v="564"/>
    <s v=""/>
    <x v="1"/>
    <s v="Ara"/>
    <x v="2"/>
    <s v="M"/>
    <x v="0"/>
    <x v="3"/>
    <n v="3.375"/>
    <x v="72"/>
    <x v="1"/>
  </r>
  <r>
    <s v="DYP-74337-787"/>
    <x v="431"/>
    <s v="41486-52502-QQ"/>
    <s v="R-M-0.5"/>
    <n v="1"/>
    <x v="565"/>
    <s v=""/>
    <x v="0"/>
    <s v="Rob"/>
    <x v="0"/>
    <s v="M"/>
    <x v="0"/>
    <x v="1"/>
    <n v="5.97"/>
    <x v="9"/>
    <x v="1"/>
  </r>
  <r>
    <s v="OKA-93124-100"/>
    <x v="477"/>
    <s v="05325-97750-WP"/>
    <s v="R-M-0.5"/>
    <n v="5"/>
    <x v="539"/>
    <s v="cverissimogh@theglobeandmail.com"/>
    <x v="2"/>
    <s v="Rob"/>
    <x v="0"/>
    <s v="M"/>
    <x v="0"/>
    <x v="1"/>
    <n v="5.97"/>
    <x v="44"/>
    <x v="0"/>
  </r>
  <r>
    <s v="IXW-20780-268"/>
    <x v="478"/>
    <s v="20236-64364-QL"/>
    <s v="L-L-2.5"/>
    <n v="2"/>
    <x v="566"/>
    <s v="scouronneh3@mozilla.org"/>
    <x v="0"/>
    <s v="Lib"/>
    <x v="3"/>
    <s v="L"/>
    <x v="1"/>
    <x v="2"/>
    <n v="36.454999999999998"/>
    <x v="37"/>
    <x v="0"/>
  </r>
  <r>
    <s v="NGG-24006-937"/>
    <x v="45"/>
    <s v="29102-40100-TZ"/>
    <s v="E-M-2.5"/>
    <n v="4"/>
    <x v="567"/>
    <s v="lflippellih4@github.io"/>
    <x v="2"/>
    <s v="Exc"/>
    <x v="1"/>
    <s v="M"/>
    <x v="0"/>
    <x v="2"/>
    <n v="31.624999999999996"/>
    <x v="177"/>
    <x v="1"/>
  </r>
  <r>
    <s v="JZC-31180-557"/>
    <x v="444"/>
    <s v="09171-42203-EB"/>
    <s v="L-M-2.5"/>
    <n v="1"/>
    <x v="568"/>
    <s v="relizabethh5@live.com"/>
    <x v="0"/>
    <s v="Lib"/>
    <x v="3"/>
    <s v="M"/>
    <x v="0"/>
    <x v="2"/>
    <n v="33.464999999999996"/>
    <x v="116"/>
    <x v="1"/>
  </r>
  <r>
    <s v="ZMU-63715-204"/>
    <x v="479"/>
    <s v="29060-75856-UI"/>
    <s v="E-D-1"/>
    <n v="6"/>
    <x v="569"/>
    <s v="irenhardh6@i2i.jp"/>
    <x v="0"/>
    <s v="Exc"/>
    <x v="1"/>
    <s v="D"/>
    <x v="2"/>
    <x v="0"/>
    <n v="12.15"/>
    <x v="118"/>
    <x v="0"/>
  </r>
  <r>
    <s v="GND-08192-056"/>
    <x v="480"/>
    <s v="17088-16989-PL"/>
    <s v="L-D-0.5"/>
    <n v="2"/>
    <x v="570"/>
    <s v="wrocheh7@xinhuanet.com"/>
    <x v="0"/>
    <s v="Lib"/>
    <x v="3"/>
    <s v="D"/>
    <x v="2"/>
    <x v="1"/>
    <n v="7.77"/>
    <x v="42"/>
    <x v="0"/>
  </r>
  <r>
    <s v="RYY-38961-093"/>
    <x v="481"/>
    <s v="14756-18321-CL"/>
    <s v="A-M-0.2"/>
    <n v="6"/>
    <x v="571"/>
    <s v="lalawayhh@weather.com"/>
    <x v="0"/>
    <s v="Ara"/>
    <x v="2"/>
    <s v="M"/>
    <x v="0"/>
    <x v="3"/>
    <n v="3.375"/>
    <x v="16"/>
    <x v="1"/>
  </r>
  <r>
    <s v="CVA-64996-969"/>
    <x v="478"/>
    <s v="13324-78688-MI"/>
    <s v="A-L-1"/>
    <n v="6"/>
    <x v="572"/>
    <s v="codgaardh9@nsw.gov.au"/>
    <x v="0"/>
    <s v="Ara"/>
    <x v="2"/>
    <s v="L"/>
    <x v="1"/>
    <x v="0"/>
    <n v="12.95"/>
    <x v="17"/>
    <x v="1"/>
  </r>
  <r>
    <s v="XTH-67276-442"/>
    <x v="482"/>
    <s v="73799-04749-BM"/>
    <s v="L-M-2.5"/>
    <n v="4"/>
    <x v="573"/>
    <s v="bbyrdha@4shared.com"/>
    <x v="0"/>
    <s v="Lib"/>
    <x v="3"/>
    <s v="M"/>
    <x v="0"/>
    <x v="2"/>
    <n v="33.464999999999996"/>
    <x v="136"/>
    <x v="1"/>
  </r>
  <r>
    <s v="PVU-02950-470"/>
    <x v="353"/>
    <s v="01927-46702-YT"/>
    <s v="E-D-1"/>
    <n v="1"/>
    <x v="574"/>
    <s v=""/>
    <x v="2"/>
    <s v="Exc"/>
    <x v="1"/>
    <s v="D"/>
    <x v="2"/>
    <x v="0"/>
    <n v="12.15"/>
    <x v="87"/>
    <x v="1"/>
  </r>
  <r>
    <s v="XSN-26809-910"/>
    <x v="199"/>
    <s v="80467-17137-TO"/>
    <s v="E-M-2.5"/>
    <n v="2"/>
    <x v="575"/>
    <s v="dchardinhc@nhs.uk"/>
    <x v="1"/>
    <s v="Exc"/>
    <x v="1"/>
    <s v="M"/>
    <x v="0"/>
    <x v="2"/>
    <n v="31.624999999999996"/>
    <x v="40"/>
    <x v="0"/>
  </r>
  <r>
    <s v="UDN-88321-005"/>
    <x v="372"/>
    <s v="14640-87215-BK"/>
    <s v="R-L-0.5"/>
    <n v="5"/>
    <x v="576"/>
    <s v="hradbonehd@newsvine.com"/>
    <x v="0"/>
    <s v="Rob"/>
    <x v="0"/>
    <s v="L"/>
    <x v="1"/>
    <x v="1"/>
    <n v="7.169999999999999"/>
    <x v="66"/>
    <x v="1"/>
  </r>
  <r>
    <s v="EXP-21628-670"/>
    <x v="267"/>
    <s v="94447-35885-HK"/>
    <s v="A-M-2.5"/>
    <n v="3"/>
    <x v="577"/>
    <s v="wbernthhe@miitbeian.gov.cn"/>
    <x v="0"/>
    <s v="Ara"/>
    <x v="2"/>
    <s v="M"/>
    <x v="0"/>
    <x v="2"/>
    <n v="25.874999999999996"/>
    <x v="57"/>
    <x v="1"/>
  </r>
  <r>
    <s v="VGM-24161-361"/>
    <x v="480"/>
    <s v="71034-49694-CS"/>
    <s v="E-M-2.5"/>
    <n v="2"/>
    <x v="578"/>
    <s v="bacarsonhf@cnn.com"/>
    <x v="0"/>
    <s v="Exc"/>
    <x v="1"/>
    <s v="M"/>
    <x v="0"/>
    <x v="2"/>
    <n v="31.624999999999996"/>
    <x v="40"/>
    <x v="0"/>
  </r>
  <r>
    <s v="PKN-19556-918"/>
    <x v="483"/>
    <s v="00445-42781-KX"/>
    <s v="E-L-0.2"/>
    <n v="6"/>
    <x v="579"/>
    <s v="fbrighamhg@blog.com"/>
    <x v="1"/>
    <s v="Exc"/>
    <x v="1"/>
    <s v="L"/>
    <x v="1"/>
    <x v="3"/>
    <n v="4.4550000000000001"/>
    <x v="149"/>
    <x v="0"/>
  </r>
  <r>
    <s v="PKN-19556-918"/>
    <x v="483"/>
    <s v="00445-42781-KX"/>
    <s v="L-D-0.5"/>
    <n v="4"/>
    <x v="579"/>
    <s v="fbrighamhg@blog.com"/>
    <x v="1"/>
    <s v="Lib"/>
    <x v="3"/>
    <s v="D"/>
    <x v="2"/>
    <x v="1"/>
    <n v="7.77"/>
    <x v="113"/>
    <x v="0"/>
  </r>
  <r>
    <s v="PKN-19556-918"/>
    <x v="483"/>
    <s v="00445-42781-KX"/>
    <s v="A-D-0.2"/>
    <n v="1"/>
    <x v="579"/>
    <s v="fbrighamhg@blog.com"/>
    <x v="1"/>
    <s v="Ara"/>
    <x v="2"/>
    <s v="D"/>
    <x v="2"/>
    <x v="3"/>
    <n v="2.9849999999999999"/>
    <x v="55"/>
    <x v="0"/>
  </r>
  <r>
    <s v="PKN-19556-918"/>
    <x v="483"/>
    <s v="00445-42781-KX"/>
    <s v="R-D-2.5"/>
    <n v="5"/>
    <x v="579"/>
    <s v="fbrighamhg@blog.com"/>
    <x v="1"/>
    <s v="Rob"/>
    <x v="0"/>
    <s v="D"/>
    <x v="2"/>
    <x v="2"/>
    <n v="20.584999999999997"/>
    <x v="182"/>
    <x v="0"/>
  </r>
  <r>
    <s v="DXQ-44537-297"/>
    <x v="484"/>
    <s v="96116-24737-LV"/>
    <s v="E-L-0.5"/>
    <n v="4"/>
    <x v="580"/>
    <s v="myoxenhk@google.com"/>
    <x v="0"/>
    <s v="Exc"/>
    <x v="1"/>
    <s v="L"/>
    <x v="1"/>
    <x v="1"/>
    <n v="8.91"/>
    <x v="70"/>
    <x v="1"/>
  </r>
  <r>
    <s v="BPC-54727-307"/>
    <x v="485"/>
    <s v="18684-73088-YL"/>
    <s v="R-L-1"/>
    <n v="4"/>
    <x v="581"/>
    <s v="gmcgavinhl@histats.com"/>
    <x v="0"/>
    <s v="Rob"/>
    <x v="0"/>
    <s v="L"/>
    <x v="1"/>
    <x v="0"/>
    <n v="11.95"/>
    <x v="62"/>
    <x v="1"/>
  </r>
  <r>
    <s v="KSH-47717-456"/>
    <x v="486"/>
    <s v="74671-55639-TU"/>
    <s v="L-M-1"/>
    <n v="3"/>
    <x v="582"/>
    <s v="luttermarehm@engadget.com"/>
    <x v="0"/>
    <s v="Lib"/>
    <x v="3"/>
    <s v="M"/>
    <x v="0"/>
    <x v="0"/>
    <n v="14.55"/>
    <x v="34"/>
    <x v="1"/>
  </r>
  <r>
    <s v="ANK-59436-446"/>
    <x v="487"/>
    <s v="17488-65879-XL"/>
    <s v="E-L-0.5"/>
    <n v="4"/>
    <x v="583"/>
    <s v="edambrogiohn@techcrunch.com"/>
    <x v="0"/>
    <s v="Exc"/>
    <x v="1"/>
    <s v="L"/>
    <x v="1"/>
    <x v="1"/>
    <n v="8.91"/>
    <x v="70"/>
    <x v="0"/>
  </r>
  <r>
    <s v="AYY-83051-752"/>
    <x v="488"/>
    <s v="46431-09298-OU"/>
    <s v="L-L-1"/>
    <n v="6"/>
    <x v="584"/>
    <s v="cwinchcombeho@jiathis.com"/>
    <x v="0"/>
    <s v="Lib"/>
    <x v="3"/>
    <s v="L"/>
    <x v="1"/>
    <x v="0"/>
    <n v="15.85"/>
    <x v="179"/>
    <x v="0"/>
  </r>
  <r>
    <s v="CSW-59644-267"/>
    <x v="489"/>
    <s v="60378-26473-FE"/>
    <s v="E-M-2.5"/>
    <n v="1"/>
    <x v="585"/>
    <s v="bpaumierhp@umn.edu"/>
    <x v="1"/>
    <s v="Exc"/>
    <x v="1"/>
    <s v="M"/>
    <x v="0"/>
    <x v="2"/>
    <n v="31.624999999999996"/>
    <x v="176"/>
    <x v="0"/>
  </r>
  <r>
    <s v="ITY-92466-909"/>
    <x v="162"/>
    <s v="34927-68586-ZV"/>
    <s v="A-M-2.5"/>
    <n v="3"/>
    <x v="586"/>
    <s v=""/>
    <x v="1"/>
    <s v="Ara"/>
    <x v="2"/>
    <s v="M"/>
    <x v="0"/>
    <x v="2"/>
    <n v="25.874999999999996"/>
    <x v="57"/>
    <x v="0"/>
  </r>
  <r>
    <s v="IGW-04801-466"/>
    <x v="490"/>
    <s v="29051-27555-GD"/>
    <s v="L-D-0.2"/>
    <n v="1"/>
    <x v="587"/>
    <s v="jcapeyhr@bravesites.com"/>
    <x v="0"/>
    <s v="Lib"/>
    <x v="3"/>
    <s v="D"/>
    <x v="2"/>
    <x v="3"/>
    <n v="3.8849999999999998"/>
    <x v="84"/>
    <x v="0"/>
  </r>
  <r>
    <s v="LJN-34281-921"/>
    <x v="491"/>
    <s v="52143-35672-JF"/>
    <s v="R-L-2.5"/>
    <n v="5"/>
    <x v="588"/>
    <s v="tmathonneti0@google.co.jp"/>
    <x v="0"/>
    <s v="Rob"/>
    <x v="0"/>
    <s v="L"/>
    <x v="1"/>
    <x v="2"/>
    <n v="27.484999999999996"/>
    <x v="187"/>
    <x v="1"/>
  </r>
  <r>
    <s v="BWZ-46364-547"/>
    <x v="301"/>
    <s v="64918-67725-MN"/>
    <s v="R-L-1"/>
    <n v="3"/>
    <x v="589"/>
    <s v="ybasillht@theguardian.com"/>
    <x v="0"/>
    <s v="Rob"/>
    <x v="0"/>
    <s v="L"/>
    <x v="1"/>
    <x v="0"/>
    <n v="11.95"/>
    <x v="66"/>
    <x v="0"/>
  </r>
  <r>
    <s v="SBC-95710-706"/>
    <x v="194"/>
    <s v="85634-61759-ND"/>
    <s v="E-M-0.2"/>
    <n v="2"/>
    <x v="590"/>
    <s v="mbaistowhu@i2i.jp"/>
    <x v="2"/>
    <s v="Exc"/>
    <x v="1"/>
    <s v="M"/>
    <x v="0"/>
    <x v="3"/>
    <n v="4.125"/>
    <x v="112"/>
    <x v="0"/>
  </r>
  <r>
    <s v="WRN-55114-031"/>
    <x v="26"/>
    <s v="40180-22940-QB"/>
    <s v="E-L-2.5"/>
    <n v="3"/>
    <x v="591"/>
    <s v="cpallanthv@typepad.com"/>
    <x v="0"/>
    <s v="Exc"/>
    <x v="1"/>
    <s v="L"/>
    <x v="1"/>
    <x v="2"/>
    <n v="34.154999999999994"/>
    <x v="89"/>
    <x v="0"/>
  </r>
  <r>
    <s v="TZU-64255-831"/>
    <x v="125"/>
    <s v="34666-76738-SQ"/>
    <s v="R-D-2.5"/>
    <n v="2"/>
    <x v="592"/>
    <s v=""/>
    <x v="0"/>
    <s v="Rob"/>
    <x v="0"/>
    <s v="D"/>
    <x v="2"/>
    <x v="2"/>
    <n v="20.584999999999997"/>
    <x v="13"/>
    <x v="1"/>
  </r>
  <r>
    <s v="JVF-91003-729"/>
    <x v="492"/>
    <s v="98536-88616-FF"/>
    <s v="A-D-2.5"/>
    <n v="3"/>
    <x v="593"/>
    <s v="dohx@redcross.org"/>
    <x v="0"/>
    <s v="Ara"/>
    <x v="2"/>
    <s v="D"/>
    <x v="2"/>
    <x v="2"/>
    <n v="22.884999999999998"/>
    <x v="96"/>
    <x v="0"/>
  </r>
  <r>
    <s v="MVB-22135-665"/>
    <x v="462"/>
    <s v="55621-06130-SA"/>
    <s v="A-D-1"/>
    <n v="1"/>
    <x v="594"/>
    <s v="drallinhy@howstuffworks.com"/>
    <x v="0"/>
    <s v="Ara"/>
    <x v="2"/>
    <s v="D"/>
    <x v="2"/>
    <x v="0"/>
    <n v="9.9499999999999993"/>
    <x v="138"/>
    <x v="0"/>
  </r>
  <r>
    <s v="CKS-47815-571"/>
    <x v="493"/>
    <s v="45666-86771-EH"/>
    <s v="L-L-0.5"/>
    <n v="3"/>
    <x v="595"/>
    <s v="achillhz@epa.gov"/>
    <x v="2"/>
    <s v="Lib"/>
    <x v="3"/>
    <s v="L"/>
    <x v="1"/>
    <x v="1"/>
    <n v="9.51"/>
    <x v="32"/>
    <x v="0"/>
  </r>
  <r>
    <s v="OAW-17338-101"/>
    <x v="494"/>
    <s v="52143-35672-JF"/>
    <s v="R-D-0.2"/>
    <n v="6"/>
    <x v="588"/>
    <s v="tmathonneti0@google.co.jp"/>
    <x v="0"/>
    <s v="Rob"/>
    <x v="0"/>
    <s v="D"/>
    <x v="2"/>
    <x v="3"/>
    <n v="2.6849999999999996"/>
    <x v="103"/>
    <x v="1"/>
  </r>
  <r>
    <s v="ALP-37623-536"/>
    <x v="495"/>
    <s v="24689-69376-XX"/>
    <s v="L-L-1"/>
    <n v="6"/>
    <x v="596"/>
    <s v="cdenysi1@is.gd"/>
    <x v="2"/>
    <s v="Lib"/>
    <x v="3"/>
    <s v="L"/>
    <x v="1"/>
    <x v="0"/>
    <n v="15.85"/>
    <x v="179"/>
    <x v="1"/>
  </r>
  <r>
    <s v="WMU-87639-108"/>
    <x v="496"/>
    <s v="71891-51101-VQ"/>
    <s v="R-D-0.5"/>
    <n v="1"/>
    <x v="597"/>
    <s v="cstebbingsi2@drupal.org"/>
    <x v="0"/>
    <s v="Rob"/>
    <x v="0"/>
    <s v="D"/>
    <x v="2"/>
    <x v="1"/>
    <n v="5.3699999999999992"/>
    <x v="147"/>
    <x v="0"/>
  </r>
  <r>
    <s v="USN-44968-231"/>
    <x v="497"/>
    <s v="71749-05400-CN"/>
    <s v="R-L-1"/>
    <n v="4"/>
    <x v="598"/>
    <s v=""/>
    <x v="0"/>
    <s v="Rob"/>
    <x v="0"/>
    <s v="L"/>
    <x v="1"/>
    <x v="0"/>
    <n v="11.95"/>
    <x v="62"/>
    <x v="1"/>
  </r>
  <r>
    <s v="YZG-20575-451"/>
    <x v="498"/>
    <s v="64845-00270-NO"/>
    <s v="L-L-1"/>
    <n v="4"/>
    <x v="599"/>
    <s v="rzywickii4@ifeng.com"/>
    <x v="1"/>
    <s v="Lib"/>
    <x v="3"/>
    <s v="L"/>
    <x v="1"/>
    <x v="0"/>
    <n v="15.85"/>
    <x v="165"/>
    <x v="1"/>
  </r>
  <r>
    <s v="HTH-52867-812"/>
    <x v="382"/>
    <s v="29851-36402-UX"/>
    <s v="A-M-2.5"/>
    <n v="4"/>
    <x v="600"/>
    <s v="aburgetti5@moonfruit.com"/>
    <x v="0"/>
    <s v="Ara"/>
    <x v="2"/>
    <s v="M"/>
    <x v="0"/>
    <x v="2"/>
    <n v="25.874999999999996"/>
    <x v="68"/>
    <x v="1"/>
  </r>
  <r>
    <s v="FWU-44971-444"/>
    <x v="499"/>
    <s v="12190-25421-WM"/>
    <s v="A-D-2.5"/>
    <n v="3"/>
    <x v="601"/>
    <s v="mmalloyi6@seattletimes.com"/>
    <x v="0"/>
    <s v="Ara"/>
    <x v="2"/>
    <s v="D"/>
    <x v="2"/>
    <x v="2"/>
    <n v="22.884999999999998"/>
    <x v="96"/>
    <x v="1"/>
  </r>
  <r>
    <s v="EQI-82205-066"/>
    <x v="500"/>
    <s v="52316-30571-GD"/>
    <s v="R-M-2.5"/>
    <n v="2"/>
    <x v="602"/>
    <s v="mmcparlandi7@w3.org"/>
    <x v="0"/>
    <s v="Rob"/>
    <x v="0"/>
    <s v="M"/>
    <x v="0"/>
    <x v="2"/>
    <n v="22.884999999999998"/>
    <x v="135"/>
    <x v="0"/>
  </r>
  <r>
    <s v="NAR-00747-074"/>
    <x v="501"/>
    <s v="23243-92649-RY"/>
    <s v="L-D-1"/>
    <n v="4"/>
    <x v="603"/>
    <s v="sjennaroyi8@purevolume.com"/>
    <x v="0"/>
    <s v="Lib"/>
    <x v="3"/>
    <s v="D"/>
    <x v="2"/>
    <x v="0"/>
    <n v="12.95"/>
    <x v="67"/>
    <x v="1"/>
  </r>
  <r>
    <s v="JYR-22052-185"/>
    <x v="502"/>
    <s v="39528-19971-OR"/>
    <s v="A-M-0.5"/>
    <n v="2"/>
    <x v="604"/>
    <s v="wplacei9@wsj.com"/>
    <x v="0"/>
    <s v="Ara"/>
    <x v="2"/>
    <s v="M"/>
    <x v="0"/>
    <x v="1"/>
    <n v="6.75"/>
    <x v="72"/>
    <x v="0"/>
  </r>
  <r>
    <s v="XKO-54097-932"/>
    <x v="503"/>
    <s v="32743-78448-KT"/>
    <s v="E-M-0.5"/>
    <n v="3"/>
    <x v="605"/>
    <s v="jmillettik@addtoany.com"/>
    <x v="0"/>
    <s v="Exc"/>
    <x v="1"/>
    <s v="M"/>
    <x v="0"/>
    <x v="1"/>
    <n v="8.25"/>
    <x v="167"/>
    <x v="0"/>
  </r>
  <r>
    <s v="HXA-72415-025"/>
    <x v="504"/>
    <s v="93417-12322-YB"/>
    <s v="A-D-2.5"/>
    <n v="2"/>
    <x v="606"/>
    <s v="dgadsdenib@google.com.hk"/>
    <x v="1"/>
    <s v="Ara"/>
    <x v="2"/>
    <s v="D"/>
    <x v="2"/>
    <x v="2"/>
    <n v="22.884999999999998"/>
    <x v="135"/>
    <x v="0"/>
  </r>
  <r>
    <s v="MJF-20065-335"/>
    <x v="497"/>
    <s v="56891-86662-UY"/>
    <s v="E-L-0.5"/>
    <n v="6"/>
    <x v="607"/>
    <s v="vwakelinic@unesco.org"/>
    <x v="0"/>
    <s v="Exc"/>
    <x v="1"/>
    <s v="L"/>
    <x v="1"/>
    <x v="1"/>
    <n v="8.91"/>
    <x v="119"/>
    <x v="1"/>
  </r>
  <r>
    <s v="GFI-83300-059"/>
    <x v="501"/>
    <s v="40414-26467-VE"/>
    <s v="A-M-0.2"/>
    <n v="6"/>
    <x v="608"/>
    <s v="acampsallid@zimbio.com"/>
    <x v="0"/>
    <s v="Ara"/>
    <x v="2"/>
    <s v="M"/>
    <x v="0"/>
    <x v="3"/>
    <n v="3.375"/>
    <x v="16"/>
    <x v="0"/>
  </r>
  <r>
    <s v="WJR-51493-682"/>
    <x v="1"/>
    <s v="87858-83734-RK"/>
    <s v="L-D-2.5"/>
    <n v="5"/>
    <x v="609"/>
    <s v="smosebyie@stanford.edu"/>
    <x v="0"/>
    <s v="Lib"/>
    <x v="3"/>
    <s v="D"/>
    <x v="2"/>
    <x v="2"/>
    <n v="29.784999999999997"/>
    <x v="74"/>
    <x v="1"/>
  </r>
  <r>
    <s v="SHP-55648-472"/>
    <x v="505"/>
    <s v="46818-20198-GB"/>
    <s v="A-M-1"/>
    <n v="6"/>
    <x v="610"/>
    <s v="cwassif@prweb.com"/>
    <x v="0"/>
    <s v="Ara"/>
    <x v="2"/>
    <s v="M"/>
    <x v="0"/>
    <x v="0"/>
    <n v="11.25"/>
    <x v="173"/>
    <x v="1"/>
  </r>
  <r>
    <s v="HYR-03455-684"/>
    <x v="506"/>
    <s v="29808-89098-XD"/>
    <s v="E-D-1"/>
    <n v="6"/>
    <x v="611"/>
    <s v="isjostromig@pbs.org"/>
    <x v="0"/>
    <s v="Exc"/>
    <x v="1"/>
    <s v="D"/>
    <x v="2"/>
    <x v="0"/>
    <n v="12.15"/>
    <x v="118"/>
    <x v="1"/>
  </r>
  <r>
    <s v="HYR-03455-684"/>
    <x v="506"/>
    <s v="29808-89098-XD"/>
    <s v="L-D-0.2"/>
    <n v="2"/>
    <x v="611"/>
    <s v="isjostromig@pbs.org"/>
    <x v="0"/>
    <s v="Lib"/>
    <x v="3"/>
    <s v="D"/>
    <x v="2"/>
    <x v="3"/>
    <n v="3.8849999999999998"/>
    <x v="41"/>
    <x v="1"/>
  </r>
  <r>
    <s v="HUG-52766-375"/>
    <x v="507"/>
    <s v="78786-77449-RQ"/>
    <s v="A-D-2.5"/>
    <n v="4"/>
    <x v="612"/>
    <s v="jbranchettii@bravesites.com"/>
    <x v="0"/>
    <s v="Ara"/>
    <x v="2"/>
    <s v="D"/>
    <x v="2"/>
    <x v="2"/>
    <n v="22.884999999999998"/>
    <x v="21"/>
    <x v="1"/>
  </r>
  <r>
    <s v="DAH-46595-917"/>
    <x v="508"/>
    <s v="27878-42224-QF"/>
    <s v="A-D-1"/>
    <n v="6"/>
    <x v="613"/>
    <s v="nrudlandij@blogs.com"/>
    <x v="1"/>
    <s v="Ara"/>
    <x v="2"/>
    <s v="D"/>
    <x v="2"/>
    <x v="0"/>
    <n v="9.9499999999999993"/>
    <x v="33"/>
    <x v="1"/>
  </r>
  <r>
    <s v="VEM-79839-466"/>
    <x v="509"/>
    <s v="32743-78448-KT"/>
    <s v="R-L-2.5"/>
    <n v="5"/>
    <x v="605"/>
    <s v="jmillettik@addtoany.com"/>
    <x v="0"/>
    <s v="Rob"/>
    <x v="0"/>
    <s v="L"/>
    <x v="1"/>
    <x v="2"/>
    <n v="27.484999999999996"/>
    <x v="187"/>
    <x v="0"/>
  </r>
  <r>
    <s v="OWH-11126-533"/>
    <x v="131"/>
    <s v="25331-13794-SB"/>
    <s v="L-M-2.5"/>
    <n v="2"/>
    <x v="614"/>
    <s v="ftourryil@google.de"/>
    <x v="0"/>
    <s v="Lib"/>
    <x v="3"/>
    <s v="M"/>
    <x v="0"/>
    <x v="2"/>
    <n v="33.464999999999996"/>
    <x v="174"/>
    <x v="1"/>
  </r>
  <r>
    <s v="UMT-26130-151"/>
    <x v="510"/>
    <s v="55864-37682-GQ"/>
    <s v="L-M-0.2"/>
    <n v="3"/>
    <x v="615"/>
    <s v="cweatherallim@toplist.cz"/>
    <x v="0"/>
    <s v="Lib"/>
    <x v="3"/>
    <s v="M"/>
    <x v="0"/>
    <x v="3"/>
    <n v="4.3650000000000002"/>
    <x v="73"/>
    <x v="0"/>
  </r>
  <r>
    <s v="JKA-27899-806"/>
    <x v="511"/>
    <s v="97005-25609-CQ"/>
    <s v="R-L-1"/>
    <n v="5"/>
    <x v="616"/>
    <s v="gheindrickin@usda.gov"/>
    <x v="0"/>
    <s v="Rob"/>
    <x v="0"/>
    <s v="L"/>
    <x v="1"/>
    <x v="0"/>
    <n v="11.95"/>
    <x v="143"/>
    <x v="1"/>
  </r>
  <r>
    <s v="ULU-07744-724"/>
    <x v="512"/>
    <s v="94058-95794-IJ"/>
    <s v="L-M-0.5"/>
    <n v="5"/>
    <x v="617"/>
    <s v="limasonio@discuz.net"/>
    <x v="0"/>
    <s v="Lib"/>
    <x v="3"/>
    <s v="M"/>
    <x v="0"/>
    <x v="1"/>
    <n v="8.73"/>
    <x v="34"/>
    <x v="0"/>
  </r>
  <r>
    <s v="NOM-56457-507"/>
    <x v="513"/>
    <s v="40214-03678-GU"/>
    <s v="E-M-1"/>
    <n v="6"/>
    <x v="618"/>
    <s v="hsaillip@odnoklassniki.ru"/>
    <x v="0"/>
    <s v="Exc"/>
    <x v="1"/>
    <s v="M"/>
    <x v="0"/>
    <x v="0"/>
    <n v="13.75"/>
    <x v="121"/>
    <x v="0"/>
  </r>
  <r>
    <s v="NZN-71683-705"/>
    <x v="514"/>
    <s v="04921-85445-SL"/>
    <s v="A-L-2.5"/>
    <n v="6"/>
    <x v="619"/>
    <s v="hlarvoriq@last.fm"/>
    <x v="0"/>
    <s v="Ara"/>
    <x v="2"/>
    <s v="L"/>
    <x v="1"/>
    <x v="2"/>
    <n v="29.784999999999997"/>
    <x v="39"/>
    <x v="0"/>
  </r>
  <r>
    <s v="WMA-34232-850"/>
    <x v="7"/>
    <s v="53386-94266-LJ"/>
    <s v="L-D-2.5"/>
    <n v="4"/>
    <x v="620"/>
    <s v=""/>
    <x v="0"/>
    <s v="Lib"/>
    <x v="3"/>
    <s v="D"/>
    <x v="2"/>
    <x v="2"/>
    <n v="29.784999999999997"/>
    <x v="129"/>
    <x v="0"/>
  </r>
  <r>
    <s v="EZL-27919-704"/>
    <x v="481"/>
    <s v="49480-85909-DG"/>
    <s v="L-L-0.5"/>
    <n v="5"/>
    <x v="621"/>
    <s v=""/>
    <x v="0"/>
    <s v="Lib"/>
    <x v="3"/>
    <s v="L"/>
    <x v="1"/>
    <x v="1"/>
    <n v="9.51"/>
    <x v="46"/>
    <x v="1"/>
  </r>
  <r>
    <s v="ZYU-11345-774"/>
    <x v="515"/>
    <s v="18293-78136-MN"/>
    <s v="L-M-0.5"/>
    <n v="5"/>
    <x v="622"/>
    <s v="cpenwardenit@mlb.com"/>
    <x v="1"/>
    <s v="Lib"/>
    <x v="3"/>
    <s v="M"/>
    <x v="0"/>
    <x v="1"/>
    <n v="8.73"/>
    <x v="34"/>
    <x v="1"/>
  </r>
  <r>
    <s v="CPW-34587-459"/>
    <x v="516"/>
    <s v="84641-67384-TD"/>
    <s v="A-L-2.5"/>
    <n v="6"/>
    <x v="623"/>
    <s v="mmiddisiu@dmoz.org"/>
    <x v="0"/>
    <s v="Ara"/>
    <x v="2"/>
    <s v="L"/>
    <x v="1"/>
    <x v="2"/>
    <n v="29.784999999999997"/>
    <x v="39"/>
    <x v="0"/>
  </r>
  <r>
    <s v="NQZ-82067-394"/>
    <x v="517"/>
    <s v="72320-29738-EB"/>
    <s v="R-L-2.5"/>
    <n v="1"/>
    <x v="624"/>
    <s v="avairowiv@studiopress.com"/>
    <x v="2"/>
    <s v="Rob"/>
    <x v="0"/>
    <s v="L"/>
    <x v="1"/>
    <x v="2"/>
    <n v="27.484999999999996"/>
    <x v="142"/>
    <x v="1"/>
  </r>
  <r>
    <s v="JBW-95055-851"/>
    <x v="518"/>
    <s v="47355-97488-XS"/>
    <s v="A-M-1"/>
    <n v="5"/>
    <x v="625"/>
    <s v="agoldieiw@goo.gl"/>
    <x v="0"/>
    <s v="Ara"/>
    <x v="2"/>
    <s v="M"/>
    <x v="0"/>
    <x v="0"/>
    <n v="11.25"/>
    <x v="126"/>
    <x v="1"/>
  </r>
  <r>
    <s v="AHY-20324-088"/>
    <x v="519"/>
    <s v="63499-24884-PP"/>
    <s v="L-L-0.2"/>
    <n v="2"/>
    <x v="626"/>
    <s v="nayrisix@t-online.de"/>
    <x v="2"/>
    <s v="Lib"/>
    <x v="3"/>
    <s v="L"/>
    <x v="1"/>
    <x v="3"/>
    <n v="4.7549999999999999"/>
    <x v="54"/>
    <x v="0"/>
  </r>
  <r>
    <s v="ZSL-66684-103"/>
    <x v="520"/>
    <s v="39193-51770-FM"/>
    <s v="E-M-0.2"/>
    <n v="2"/>
    <x v="627"/>
    <s v="lbenediktovichiy@wunderground.com"/>
    <x v="0"/>
    <s v="Exc"/>
    <x v="1"/>
    <s v="M"/>
    <x v="0"/>
    <x v="3"/>
    <n v="4.125"/>
    <x v="112"/>
    <x v="0"/>
  </r>
  <r>
    <s v="WNE-73911-475"/>
    <x v="521"/>
    <s v="61323-91967-GG"/>
    <s v="L-D-0.5"/>
    <n v="6"/>
    <x v="628"/>
    <s v="tjacobovitziz@cbc.ca"/>
    <x v="0"/>
    <s v="Lib"/>
    <x v="3"/>
    <s v="D"/>
    <x v="2"/>
    <x v="1"/>
    <n v="7.77"/>
    <x v="162"/>
    <x v="1"/>
  </r>
  <r>
    <s v="EZB-68383-559"/>
    <x v="418"/>
    <s v="90123-01967-KS"/>
    <s v="R-L-1"/>
    <n v="6"/>
    <x v="629"/>
    <s v=""/>
    <x v="0"/>
    <s v="Rob"/>
    <x v="0"/>
    <s v="L"/>
    <x v="1"/>
    <x v="0"/>
    <n v="11.95"/>
    <x v="144"/>
    <x v="1"/>
  </r>
  <r>
    <s v="OVO-01283-090"/>
    <x v="122"/>
    <s v="15958-25089-OS"/>
    <s v="L-L-2.5"/>
    <n v="2"/>
    <x v="630"/>
    <s v="jdruittj1@feedburner.com"/>
    <x v="0"/>
    <s v="Lib"/>
    <x v="3"/>
    <s v="L"/>
    <x v="1"/>
    <x v="2"/>
    <n v="36.454999999999998"/>
    <x v="37"/>
    <x v="0"/>
  </r>
  <r>
    <s v="TXH-78646-919"/>
    <x v="423"/>
    <s v="98430-37820-UV"/>
    <s v="R-D-0.2"/>
    <n v="3"/>
    <x v="631"/>
    <s v="dshortallj2@wikipedia.org"/>
    <x v="0"/>
    <s v="Rob"/>
    <x v="0"/>
    <s v="D"/>
    <x v="2"/>
    <x v="3"/>
    <n v="2.6849999999999996"/>
    <x v="36"/>
    <x v="0"/>
  </r>
  <r>
    <s v="CYZ-37122-164"/>
    <x v="463"/>
    <s v="21798-04171-XC"/>
    <s v="E-M-0.5"/>
    <n v="2"/>
    <x v="632"/>
    <s v="wcottierj3@cafepress.com"/>
    <x v="0"/>
    <s v="Exc"/>
    <x v="1"/>
    <s v="M"/>
    <x v="0"/>
    <x v="1"/>
    <n v="8.25"/>
    <x v="38"/>
    <x v="1"/>
  </r>
  <r>
    <s v="AGQ-06534-750"/>
    <x v="273"/>
    <s v="52798-46508-HP"/>
    <s v="A-L-1"/>
    <n v="5"/>
    <x v="633"/>
    <s v="kgrinstedj4@google.com.br"/>
    <x v="1"/>
    <s v="Ara"/>
    <x v="2"/>
    <s v="L"/>
    <x v="1"/>
    <x v="0"/>
    <n v="12.95"/>
    <x v="188"/>
    <x v="1"/>
  </r>
  <r>
    <s v="QVL-32245-818"/>
    <x v="522"/>
    <s v="46478-42970-EM"/>
    <s v="A-M-0.5"/>
    <n v="5"/>
    <x v="634"/>
    <s v="dskynerj5@hubpages.com"/>
    <x v="0"/>
    <s v="Ara"/>
    <x v="2"/>
    <s v="M"/>
    <x v="0"/>
    <x v="1"/>
    <n v="6.75"/>
    <x v="65"/>
    <x v="1"/>
  </r>
  <r>
    <s v="LTD-96842-834"/>
    <x v="523"/>
    <s v="00246-15080-LE"/>
    <s v="L-D-2.5"/>
    <n v="6"/>
    <x v="635"/>
    <s v=""/>
    <x v="0"/>
    <s v="Lib"/>
    <x v="3"/>
    <s v="D"/>
    <x v="2"/>
    <x v="2"/>
    <n v="29.784999999999997"/>
    <x v="39"/>
    <x v="1"/>
  </r>
  <r>
    <s v="SEC-91807-425"/>
    <x v="260"/>
    <s v="94091-86957-HX"/>
    <s v="A-M-1"/>
    <n v="2"/>
    <x v="636"/>
    <s v="jdymokeje@prnewswire.com"/>
    <x v="1"/>
    <s v="Ara"/>
    <x v="2"/>
    <s v="M"/>
    <x v="0"/>
    <x v="0"/>
    <n v="11.25"/>
    <x v="122"/>
    <x v="1"/>
  </r>
  <r>
    <s v="MHM-44857-599"/>
    <x v="331"/>
    <s v="26295-44907-DK"/>
    <s v="L-D-1"/>
    <n v="1"/>
    <x v="637"/>
    <s v="aweinmannj8@shinystat.com"/>
    <x v="0"/>
    <s v="Lib"/>
    <x v="3"/>
    <s v="D"/>
    <x v="2"/>
    <x v="0"/>
    <n v="12.95"/>
    <x v="2"/>
    <x v="1"/>
  </r>
  <r>
    <s v="KGC-95046-911"/>
    <x v="524"/>
    <s v="95351-96177-QV"/>
    <s v="A-M-2.5"/>
    <n v="2"/>
    <x v="638"/>
    <s v="eandriessenj9@europa.eu"/>
    <x v="0"/>
    <s v="Ara"/>
    <x v="2"/>
    <s v="M"/>
    <x v="0"/>
    <x v="2"/>
    <n v="25.874999999999996"/>
    <x v="95"/>
    <x v="0"/>
  </r>
  <r>
    <s v="RZC-75150-413"/>
    <x v="525"/>
    <s v="92204-96636-BS"/>
    <s v="E-D-0.5"/>
    <n v="5"/>
    <x v="639"/>
    <s v="rdeaconsonja@archive.org"/>
    <x v="0"/>
    <s v="Exc"/>
    <x v="1"/>
    <s v="D"/>
    <x v="2"/>
    <x v="1"/>
    <n v="7.29"/>
    <x v="114"/>
    <x v="1"/>
  </r>
  <r>
    <s v="EYH-88288-452"/>
    <x v="526"/>
    <s v="03010-30348-UA"/>
    <s v="L-L-2.5"/>
    <n v="5"/>
    <x v="640"/>
    <s v="dcarojb@twitter.com"/>
    <x v="0"/>
    <s v="Lib"/>
    <x v="3"/>
    <s v="L"/>
    <x v="1"/>
    <x v="2"/>
    <n v="36.454999999999998"/>
    <x v="134"/>
    <x v="0"/>
  </r>
  <r>
    <s v="NYQ-24237-772"/>
    <x v="104"/>
    <s v="13441-34686-SW"/>
    <s v="L-D-0.5"/>
    <n v="4"/>
    <x v="641"/>
    <s v="jbluckjc@imageshack.us"/>
    <x v="0"/>
    <s v="Lib"/>
    <x v="3"/>
    <s v="D"/>
    <x v="2"/>
    <x v="1"/>
    <n v="7.77"/>
    <x v="113"/>
    <x v="1"/>
  </r>
  <r>
    <s v="WKB-21680-566"/>
    <x v="491"/>
    <s v="96612-41722-VJ"/>
    <s v="A-M-0.5"/>
    <n v="3"/>
    <x v="642"/>
    <s v=""/>
    <x v="1"/>
    <s v="Ara"/>
    <x v="2"/>
    <s v="M"/>
    <x v="0"/>
    <x v="1"/>
    <n v="6.75"/>
    <x v="16"/>
    <x v="1"/>
  </r>
  <r>
    <s v="THE-61147-027"/>
    <x v="157"/>
    <s v="94091-86957-HX"/>
    <s v="L-D-1"/>
    <n v="2"/>
    <x v="636"/>
    <s v="jdymokeje@prnewswire.com"/>
    <x v="1"/>
    <s v="Lib"/>
    <x v="3"/>
    <s v="D"/>
    <x v="2"/>
    <x v="0"/>
    <n v="12.95"/>
    <x v="109"/>
    <x v="1"/>
  </r>
  <r>
    <s v="PTY-86420-119"/>
    <x v="527"/>
    <s v="25504-41681-WA"/>
    <s v="A-D-0.5"/>
    <n v="4"/>
    <x v="643"/>
    <s v="otadmanjf@ft.com"/>
    <x v="0"/>
    <s v="Ara"/>
    <x v="2"/>
    <s v="D"/>
    <x v="2"/>
    <x v="1"/>
    <n v="5.97"/>
    <x v="86"/>
    <x v="0"/>
  </r>
  <r>
    <s v="QHL-27188-431"/>
    <x v="528"/>
    <s v="75443-07820-DZ"/>
    <s v="L-L-0.5"/>
    <n v="2"/>
    <x v="644"/>
    <s v="bguddejg@dailymotion.com"/>
    <x v="0"/>
    <s v="Lib"/>
    <x v="3"/>
    <s v="L"/>
    <x v="1"/>
    <x v="1"/>
    <n v="9.51"/>
    <x v="81"/>
    <x v="1"/>
  </r>
  <r>
    <s v="MIS-54381-047"/>
    <x v="99"/>
    <s v="39276-95489-XV"/>
    <s v="A-D-0.5"/>
    <n v="5"/>
    <x v="645"/>
    <s v="nsictornesjh@buzzfeed.com"/>
    <x v="1"/>
    <s v="Ara"/>
    <x v="2"/>
    <s v="D"/>
    <x v="2"/>
    <x v="1"/>
    <n v="5.97"/>
    <x v="44"/>
    <x v="0"/>
  </r>
  <r>
    <s v="TBB-29780-459"/>
    <x v="529"/>
    <s v="61437-83623-PZ"/>
    <s v="A-L-0.5"/>
    <n v="1"/>
    <x v="646"/>
    <s v="vdunningji@independent.co.uk"/>
    <x v="0"/>
    <s v="Ara"/>
    <x v="2"/>
    <s v="L"/>
    <x v="1"/>
    <x v="1"/>
    <n v="7.77"/>
    <x v="41"/>
    <x v="0"/>
  </r>
  <r>
    <s v="QLC-52637-305"/>
    <x v="530"/>
    <s v="34317-87258-HQ"/>
    <s v="L-D-2.5"/>
    <n v="4"/>
    <x v="647"/>
    <s v=""/>
    <x v="1"/>
    <s v="Lib"/>
    <x v="3"/>
    <s v="D"/>
    <x v="2"/>
    <x v="2"/>
    <n v="29.784999999999997"/>
    <x v="129"/>
    <x v="0"/>
  </r>
  <r>
    <s v="CWT-27056-328"/>
    <x v="531"/>
    <s v="18570-80998-ZS"/>
    <s v="E-D-0.2"/>
    <n v="6"/>
    <x v="648"/>
    <s v=""/>
    <x v="0"/>
    <s v="Exc"/>
    <x v="1"/>
    <s v="D"/>
    <x v="2"/>
    <x v="3"/>
    <n v="3.645"/>
    <x v="6"/>
    <x v="0"/>
  </r>
  <r>
    <s v="ASS-05878-128"/>
    <x v="210"/>
    <s v="66580-33745-OQ"/>
    <s v="E-L-0.5"/>
    <n v="2"/>
    <x v="649"/>
    <s v="sgehringjl@gnu.org"/>
    <x v="0"/>
    <s v="Exc"/>
    <x v="1"/>
    <s v="L"/>
    <x v="1"/>
    <x v="1"/>
    <n v="8.91"/>
    <x v="58"/>
    <x v="1"/>
  </r>
  <r>
    <s v="EGK-03027-418"/>
    <x v="532"/>
    <s v="19820-29285-FD"/>
    <s v="E-M-0.2"/>
    <n v="3"/>
    <x v="650"/>
    <s v="bfallowesjm@purevolume.com"/>
    <x v="0"/>
    <s v="Exc"/>
    <x v="1"/>
    <s v="M"/>
    <x v="0"/>
    <x v="3"/>
    <n v="4.125"/>
    <x v="24"/>
    <x v="1"/>
  </r>
  <r>
    <s v="KCY-61732-849"/>
    <x v="533"/>
    <s v="11349-55147-SN"/>
    <s v="L-D-1"/>
    <n v="2"/>
    <x v="651"/>
    <s v=""/>
    <x v="1"/>
    <s v="Lib"/>
    <x v="3"/>
    <s v="D"/>
    <x v="2"/>
    <x v="0"/>
    <n v="12.95"/>
    <x v="109"/>
    <x v="1"/>
  </r>
  <r>
    <s v="BLI-21697-702"/>
    <x v="534"/>
    <s v="21141-12455-VB"/>
    <s v="A-M-0.5"/>
    <n v="2"/>
    <x v="652"/>
    <s v="sdejo@newsvine.com"/>
    <x v="0"/>
    <s v="Ara"/>
    <x v="2"/>
    <s v="M"/>
    <x v="0"/>
    <x v="1"/>
    <n v="6.75"/>
    <x v="72"/>
    <x v="0"/>
  </r>
  <r>
    <s v="KFJ-46568-890"/>
    <x v="535"/>
    <s v="71003-85639-HB"/>
    <s v="E-L-0.5"/>
    <n v="2"/>
    <x v="653"/>
    <s v=""/>
    <x v="0"/>
    <s v="Exc"/>
    <x v="1"/>
    <s v="L"/>
    <x v="1"/>
    <x v="1"/>
    <n v="8.91"/>
    <x v="58"/>
    <x v="0"/>
  </r>
  <r>
    <s v="SOK-43535-680"/>
    <x v="536"/>
    <s v="58443-95866-YO"/>
    <s v="E-M-0.5"/>
    <n v="3"/>
    <x v="654"/>
    <s v="scountjq@nba.com"/>
    <x v="0"/>
    <s v="Exc"/>
    <x v="1"/>
    <s v="M"/>
    <x v="0"/>
    <x v="1"/>
    <n v="8.25"/>
    <x v="167"/>
    <x v="1"/>
  </r>
  <r>
    <s v="XUE-87260-201"/>
    <x v="537"/>
    <s v="89646-21249-OH"/>
    <s v="R-M-0.2"/>
    <n v="6"/>
    <x v="655"/>
    <s v="sraglesjr@blogtalkradio.com"/>
    <x v="0"/>
    <s v="Rob"/>
    <x v="0"/>
    <s v="M"/>
    <x v="0"/>
    <x v="3"/>
    <n v="2.9849999999999999"/>
    <x v="8"/>
    <x v="1"/>
  </r>
  <r>
    <s v="CZF-40873-691"/>
    <x v="61"/>
    <s v="64988-20636-XQ"/>
    <s v="E-M-0.5"/>
    <n v="2"/>
    <x v="656"/>
    <s v=""/>
    <x v="2"/>
    <s v="Exc"/>
    <x v="1"/>
    <s v="M"/>
    <x v="0"/>
    <x v="1"/>
    <n v="8.25"/>
    <x v="38"/>
    <x v="1"/>
  </r>
  <r>
    <s v="AIA-98989-755"/>
    <x v="242"/>
    <s v="34704-83143-KS"/>
    <s v="R-M-0.2"/>
    <n v="1"/>
    <x v="657"/>
    <s v="sbruunjt@blogtalkradio.com"/>
    <x v="0"/>
    <s v="Rob"/>
    <x v="0"/>
    <s v="M"/>
    <x v="0"/>
    <x v="3"/>
    <n v="2.9849999999999999"/>
    <x v="55"/>
    <x v="1"/>
  </r>
  <r>
    <s v="ITZ-21793-986"/>
    <x v="299"/>
    <s v="67388-17544-XX"/>
    <s v="E-D-0.2"/>
    <n v="4"/>
    <x v="658"/>
    <s v="aplluju@dagondesign.com"/>
    <x v="1"/>
    <s v="Exc"/>
    <x v="1"/>
    <s v="D"/>
    <x v="2"/>
    <x v="3"/>
    <n v="3.645"/>
    <x v="20"/>
    <x v="0"/>
  </r>
  <r>
    <s v="YOK-93322-608"/>
    <x v="343"/>
    <s v="69411-48470-ID"/>
    <s v="E-L-1"/>
    <n v="6"/>
    <x v="659"/>
    <s v="gcornierjv@techcrunch.com"/>
    <x v="0"/>
    <s v="Exc"/>
    <x v="1"/>
    <s v="L"/>
    <x v="1"/>
    <x v="0"/>
    <n v="14.85"/>
    <x v="146"/>
    <x v="1"/>
  </r>
  <r>
    <s v="LXK-00634-611"/>
    <x v="538"/>
    <s v="94091-86957-HX"/>
    <s v="R-L-1"/>
    <n v="3"/>
    <x v="636"/>
    <s v="jdymokeje@prnewswire.com"/>
    <x v="1"/>
    <s v="Rob"/>
    <x v="0"/>
    <s v="L"/>
    <x v="1"/>
    <x v="0"/>
    <n v="11.95"/>
    <x v="66"/>
    <x v="1"/>
  </r>
  <r>
    <s v="CQW-37388-302"/>
    <x v="539"/>
    <s v="97741-98924-KT"/>
    <s v="A-D-2.5"/>
    <n v="3"/>
    <x v="660"/>
    <s v="wharvisonjx@gizmodo.com"/>
    <x v="0"/>
    <s v="Ara"/>
    <x v="2"/>
    <s v="D"/>
    <x v="2"/>
    <x v="2"/>
    <n v="22.884999999999998"/>
    <x v="96"/>
    <x v="1"/>
  </r>
  <r>
    <s v="SPA-79365-334"/>
    <x v="27"/>
    <s v="79857-78167-KO"/>
    <s v="L-D-1"/>
    <n v="3"/>
    <x v="661"/>
    <s v="dheafordjy@twitpic.com"/>
    <x v="0"/>
    <s v="Lib"/>
    <x v="3"/>
    <s v="D"/>
    <x v="2"/>
    <x v="0"/>
    <n v="12.95"/>
    <x v="5"/>
    <x v="1"/>
  </r>
  <r>
    <s v="VPX-08817-517"/>
    <x v="540"/>
    <s v="46963-10322-ZA"/>
    <s v="L-L-1"/>
    <n v="5"/>
    <x v="662"/>
    <s v="gfanthamjz@hexun.com"/>
    <x v="0"/>
    <s v="Lib"/>
    <x v="3"/>
    <s v="L"/>
    <x v="1"/>
    <x v="0"/>
    <n v="15.85"/>
    <x v="180"/>
    <x v="0"/>
  </r>
  <r>
    <s v="PBP-87115-410"/>
    <x v="541"/>
    <s v="93812-74772-MV"/>
    <s v="E-D-0.5"/>
    <n v="5"/>
    <x v="663"/>
    <s v="rcrookshanksk0@unc.edu"/>
    <x v="0"/>
    <s v="Exc"/>
    <x v="1"/>
    <s v="D"/>
    <x v="2"/>
    <x v="1"/>
    <n v="7.29"/>
    <x v="114"/>
    <x v="0"/>
  </r>
  <r>
    <s v="SFB-93752-440"/>
    <x v="390"/>
    <s v="48203-23480-UB"/>
    <s v="R-M-0.2"/>
    <n v="3"/>
    <x v="664"/>
    <s v="nleakek1@cmu.edu"/>
    <x v="0"/>
    <s v="Rob"/>
    <x v="0"/>
    <s v="M"/>
    <x v="0"/>
    <x v="3"/>
    <n v="2.9849999999999999"/>
    <x v="169"/>
    <x v="0"/>
  </r>
  <r>
    <s v="TBU-65158-068"/>
    <x v="396"/>
    <s v="60357-65386-RD"/>
    <s v="E-D-1"/>
    <n v="2"/>
    <x v="665"/>
    <s v=""/>
    <x v="0"/>
    <s v="Exc"/>
    <x v="1"/>
    <s v="D"/>
    <x v="2"/>
    <x v="0"/>
    <n v="12.15"/>
    <x v="76"/>
    <x v="1"/>
  </r>
  <r>
    <s v="TEH-08414-216"/>
    <x v="185"/>
    <s v="35099-13971-JI"/>
    <s v="E-M-2.5"/>
    <n v="2"/>
    <x v="666"/>
    <s v="geilhersenk3@networksolutions.com"/>
    <x v="0"/>
    <s v="Exc"/>
    <x v="1"/>
    <s v="M"/>
    <x v="0"/>
    <x v="2"/>
    <n v="31.624999999999996"/>
    <x v="40"/>
    <x v="1"/>
  </r>
  <r>
    <s v="MAY-77231-536"/>
    <x v="542"/>
    <s v="01304-59807-OB"/>
    <s v="A-M-0.2"/>
    <n v="2"/>
    <x v="667"/>
    <s v=""/>
    <x v="0"/>
    <s v="Ara"/>
    <x v="2"/>
    <s v="M"/>
    <x v="0"/>
    <x v="3"/>
    <n v="3.375"/>
    <x v="52"/>
    <x v="0"/>
  </r>
  <r>
    <s v="ATY-28980-884"/>
    <x v="117"/>
    <s v="50705-17295-NK"/>
    <s v="A-L-0.2"/>
    <n v="6"/>
    <x v="668"/>
    <s v="caleixok5@globo.com"/>
    <x v="0"/>
    <s v="Ara"/>
    <x v="2"/>
    <s v="L"/>
    <x v="1"/>
    <x v="3"/>
    <n v="3.8849999999999998"/>
    <x v="102"/>
    <x v="1"/>
  </r>
  <r>
    <s v="SWP-88281-918"/>
    <x v="543"/>
    <s v="77657-61366-FY"/>
    <s v="L-L-2.5"/>
    <n v="4"/>
    <x v="669"/>
    <s v=""/>
    <x v="0"/>
    <s v="Lib"/>
    <x v="3"/>
    <s v="L"/>
    <x v="1"/>
    <x v="2"/>
    <n v="36.454999999999998"/>
    <x v="43"/>
    <x v="1"/>
  </r>
  <r>
    <s v="VCE-56531-986"/>
    <x v="544"/>
    <s v="57192-13428-PL"/>
    <s v="R-M-0.5"/>
    <n v="5"/>
    <x v="670"/>
    <s v="rtomkowiczk7@bravesites.com"/>
    <x v="1"/>
    <s v="Rob"/>
    <x v="0"/>
    <s v="M"/>
    <x v="0"/>
    <x v="1"/>
    <n v="5.97"/>
    <x v="44"/>
    <x v="0"/>
  </r>
  <r>
    <s v="FVV-75700-005"/>
    <x v="545"/>
    <s v="24891-77957-LU"/>
    <s v="E-D-0.5"/>
    <n v="3"/>
    <x v="671"/>
    <s v="rhuscroftk8@jimdo.com"/>
    <x v="0"/>
    <s v="Exc"/>
    <x v="1"/>
    <s v="D"/>
    <x v="2"/>
    <x v="1"/>
    <n v="7.29"/>
    <x v="6"/>
    <x v="0"/>
  </r>
  <r>
    <s v="CFZ-53492-600"/>
    <x v="546"/>
    <s v="64896-18468-BT"/>
    <s v="L-M-0.2"/>
    <n v="1"/>
    <x v="672"/>
    <s v="sscurrerk9@flavors.me"/>
    <x v="2"/>
    <s v="Lib"/>
    <x v="3"/>
    <s v="M"/>
    <x v="0"/>
    <x v="3"/>
    <n v="4.3650000000000002"/>
    <x v="189"/>
    <x v="1"/>
  </r>
  <r>
    <s v="LDK-71031-121"/>
    <x v="420"/>
    <s v="84761-40784-SV"/>
    <s v="L-L-2.5"/>
    <n v="1"/>
    <x v="673"/>
    <s v="arudramka@prnewswire.com"/>
    <x v="0"/>
    <s v="Lib"/>
    <x v="3"/>
    <s v="L"/>
    <x v="1"/>
    <x v="2"/>
    <n v="36.454999999999998"/>
    <x v="133"/>
    <x v="1"/>
  </r>
  <r>
    <s v="EBA-82404-343"/>
    <x v="547"/>
    <s v="20236-42322-CM"/>
    <s v="L-D-0.2"/>
    <n v="4"/>
    <x v="674"/>
    <s v=""/>
    <x v="0"/>
    <s v="Lib"/>
    <x v="3"/>
    <s v="D"/>
    <x v="2"/>
    <x v="3"/>
    <n v="3.8849999999999998"/>
    <x v="42"/>
    <x v="0"/>
  </r>
  <r>
    <s v="USA-42811-560"/>
    <x v="548"/>
    <s v="49671-11547-WG"/>
    <s v="E-L-0.2"/>
    <n v="2"/>
    <x v="675"/>
    <s v="jmahakc@cyberchimps.com"/>
    <x v="0"/>
    <s v="Exc"/>
    <x v="1"/>
    <s v="L"/>
    <x v="1"/>
    <x v="3"/>
    <n v="4.4550000000000001"/>
    <x v="161"/>
    <x v="1"/>
  </r>
  <r>
    <s v="SNL-83703-516"/>
    <x v="549"/>
    <s v="57976-33535-WK"/>
    <s v="L-M-2.5"/>
    <n v="3"/>
    <x v="676"/>
    <s v="gclemonkd@networksolutions.com"/>
    <x v="0"/>
    <s v="Lib"/>
    <x v="3"/>
    <s v="M"/>
    <x v="0"/>
    <x v="2"/>
    <n v="33.464999999999996"/>
    <x v="64"/>
    <x v="0"/>
  </r>
  <r>
    <s v="SUZ-83036-175"/>
    <x v="550"/>
    <s v="55915-19477-MK"/>
    <s v="R-D-0.2"/>
    <n v="5"/>
    <x v="677"/>
    <s v=""/>
    <x v="0"/>
    <s v="Rob"/>
    <x v="0"/>
    <s v="D"/>
    <x v="2"/>
    <x v="3"/>
    <n v="2.6849999999999996"/>
    <x v="148"/>
    <x v="1"/>
  </r>
  <r>
    <s v="RGM-01187-513"/>
    <x v="551"/>
    <s v="28121-11641-UA"/>
    <s v="E-D-0.2"/>
    <n v="6"/>
    <x v="678"/>
    <s v="bpollinskf@shinystat.com"/>
    <x v="0"/>
    <s v="Exc"/>
    <x v="1"/>
    <s v="D"/>
    <x v="2"/>
    <x v="3"/>
    <n v="3.645"/>
    <x v="6"/>
    <x v="1"/>
  </r>
  <r>
    <s v="CZG-01299-952"/>
    <x v="552"/>
    <s v="09540-70637-EV"/>
    <s v="L-D-1"/>
    <n v="2"/>
    <x v="679"/>
    <s v="jtoyekg@pinterest.com"/>
    <x v="1"/>
    <s v="Lib"/>
    <x v="3"/>
    <s v="D"/>
    <x v="2"/>
    <x v="0"/>
    <n v="12.95"/>
    <x v="109"/>
    <x v="0"/>
  </r>
  <r>
    <s v="KLD-88731-484"/>
    <x v="553"/>
    <s v="17775-77072-PP"/>
    <s v="A-M-1"/>
    <n v="5"/>
    <x v="680"/>
    <s v="clinskillkh@sphinn.com"/>
    <x v="0"/>
    <s v="Ara"/>
    <x v="2"/>
    <s v="M"/>
    <x v="0"/>
    <x v="0"/>
    <n v="11.25"/>
    <x v="126"/>
    <x v="1"/>
  </r>
  <r>
    <s v="BQK-38412-229"/>
    <x v="554"/>
    <s v="90392-73338-BC"/>
    <s v="R-L-0.2"/>
    <n v="3"/>
    <x v="681"/>
    <s v="nvigrasski@ezinearticles.com"/>
    <x v="2"/>
    <s v="Rob"/>
    <x v="0"/>
    <s v="L"/>
    <x v="1"/>
    <x v="3"/>
    <n v="3.5849999999999995"/>
    <x v="127"/>
    <x v="1"/>
  </r>
  <r>
    <s v="TCX-76953-071"/>
    <x v="555"/>
    <s v="94091-86957-HX"/>
    <s v="E-D-0.2"/>
    <n v="5"/>
    <x v="636"/>
    <s v="jdymokeje@prnewswire.com"/>
    <x v="1"/>
    <s v="Exc"/>
    <x v="1"/>
    <s v="D"/>
    <x v="2"/>
    <x v="3"/>
    <n v="3.645"/>
    <x v="94"/>
    <x v="1"/>
  </r>
  <r>
    <s v="LIN-88046-551"/>
    <x v="150"/>
    <s v="10725-45724-CO"/>
    <s v="R-L-0.5"/>
    <n v="4"/>
    <x v="682"/>
    <s v="kcragellkk@google.com"/>
    <x v="1"/>
    <s v="Rob"/>
    <x v="0"/>
    <s v="L"/>
    <x v="1"/>
    <x v="1"/>
    <n v="7.169999999999999"/>
    <x v="139"/>
    <x v="1"/>
  </r>
  <r>
    <s v="PMV-54491-220"/>
    <x v="556"/>
    <s v="87242-18006-IR"/>
    <s v="L-M-0.2"/>
    <n v="2"/>
    <x v="683"/>
    <s v="libertkl@huffingtonpost.com"/>
    <x v="0"/>
    <s v="Lib"/>
    <x v="3"/>
    <s v="M"/>
    <x v="0"/>
    <x v="3"/>
    <n v="4.3650000000000002"/>
    <x v="31"/>
    <x v="1"/>
  </r>
  <r>
    <s v="SKA-73676-005"/>
    <x v="327"/>
    <s v="36572-91896-PP"/>
    <s v="L-M-1"/>
    <n v="4"/>
    <x v="684"/>
    <s v="rlidgeykm@vimeo.com"/>
    <x v="0"/>
    <s v="Lib"/>
    <x v="3"/>
    <s v="M"/>
    <x v="0"/>
    <x v="0"/>
    <n v="14.55"/>
    <x v="125"/>
    <x v="1"/>
  </r>
  <r>
    <s v="TKH-62197-239"/>
    <x v="557"/>
    <s v="25181-97933-UX"/>
    <s v="A-D-0.5"/>
    <n v="3"/>
    <x v="685"/>
    <s v="tcastagnekn@wikia.com"/>
    <x v="0"/>
    <s v="Ara"/>
    <x v="2"/>
    <s v="D"/>
    <x v="2"/>
    <x v="1"/>
    <n v="5.97"/>
    <x v="8"/>
    <x v="1"/>
  </r>
  <r>
    <s v="YXF-57218-272"/>
    <x v="333"/>
    <s v="55374-03175-IA"/>
    <s v="R-M-0.2"/>
    <n v="6"/>
    <x v="686"/>
    <s v=""/>
    <x v="0"/>
    <s v="Rob"/>
    <x v="0"/>
    <s v="M"/>
    <x v="0"/>
    <x v="3"/>
    <n v="2.9849999999999999"/>
    <x v="8"/>
    <x v="0"/>
  </r>
  <r>
    <s v="PKJ-30083-501"/>
    <x v="558"/>
    <s v="76948-43532-JS"/>
    <s v="E-D-0.5"/>
    <n v="2"/>
    <x v="687"/>
    <s v="jhaldenkp@comcast.net"/>
    <x v="1"/>
    <s v="Exc"/>
    <x v="1"/>
    <s v="D"/>
    <x v="2"/>
    <x v="1"/>
    <n v="7.29"/>
    <x v="20"/>
    <x v="1"/>
  </r>
  <r>
    <s v="WTT-91832-645"/>
    <x v="559"/>
    <s v="24344-88599-PP"/>
    <s v="A-M-1"/>
    <n v="3"/>
    <x v="688"/>
    <s v="holliffkq@sciencedirect.com"/>
    <x v="1"/>
    <s v="Ara"/>
    <x v="2"/>
    <s v="M"/>
    <x v="0"/>
    <x v="0"/>
    <n v="11.25"/>
    <x v="65"/>
    <x v="1"/>
  </r>
  <r>
    <s v="TRZ-94735-865"/>
    <x v="310"/>
    <s v="54462-58311-YF"/>
    <s v="L-M-0.5"/>
    <n v="4"/>
    <x v="689"/>
    <s v="tquadrikr@opensource.org"/>
    <x v="1"/>
    <s v="Lib"/>
    <x v="3"/>
    <s v="M"/>
    <x v="0"/>
    <x v="1"/>
    <n v="8.73"/>
    <x v="190"/>
    <x v="0"/>
  </r>
  <r>
    <s v="UDB-09651-780"/>
    <x v="560"/>
    <s v="90767-92589-LV"/>
    <s v="E-D-0.5"/>
    <n v="2"/>
    <x v="690"/>
    <s v="feshmadeks@umn.edu"/>
    <x v="0"/>
    <s v="Exc"/>
    <x v="1"/>
    <s v="D"/>
    <x v="2"/>
    <x v="1"/>
    <n v="7.29"/>
    <x v="20"/>
    <x v="1"/>
  </r>
  <r>
    <s v="EHJ-82097-549"/>
    <x v="561"/>
    <s v="27517-43747-YD"/>
    <s v="R-D-0.2"/>
    <n v="2"/>
    <x v="691"/>
    <s v="moilierkt@paginegialle.it"/>
    <x v="1"/>
    <s v="Rob"/>
    <x v="0"/>
    <s v="D"/>
    <x v="2"/>
    <x v="3"/>
    <n v="2.6849999999999996"/>
    <x v="147"/>
    <x v="0"/>
  </r>
  <r>
    <s v="ZFR-79447-696"/>
    <x v="562"/>
    <s v="77828-66867-KH"/>
    <s v="R-M-0.5"/>
    <n v="1"/>
    <x v="692"/>
    <s v=""/>
    <x v="0"/>
    <s v="Rob"/>
    <x v="0"/>
    <s v="M"/>
    <x v="0"/>
    <x v="1"/>
    <n v="5.97"/>
    <x v="9"/>
    <x v="0"/>
  </r>
  <r>
    <s v="NUU-03893-975"/>
    <x v="563"/>
    <s v="41054-59693-XE"/>
    <s v="L-L-0.5"/>
    <n v="2"/>
    <x v="693"/>
    <s v="vshoebothamkv@redcross.org"/>
    <x v="0"/>
    <s v="Lib"/>
    <x v="3"/>
    <s v="L"/>
    <x v="1"/>
    <x v="1"/>
    <n v="9.51"/>
    <x v="81"/>
    <x v="1"/>
  </r>
  <r>
    <s v="GVG-59542-307"/>
    <x v="564"/>
    <s v="26314-66792-VP"/>
    <s v="E-M-1"/>
    <n v="2"/>
    <x v="694"/>
    <s v="bsterkekw@biblegateway.com"/>
    <x v="0"/>
    <s v="Exc"/>
    <x v="1"/>
    <s v="M"/>
    <x v="0"/>
    <x v="0"/>
    <n v="13.75"/>
    <x v="3"/>
    <x v="0"/>
  </r>
  <r>
    <s v="YLY-35287-172"/>
    <x v="565"/>
    <s v="69410-04668-MA"/>
    <s v="A-D-0.5"/>
    <n v="5"/>
    <x v="695"/>
    <s v="scaponkx@craigslist.org"/>
    <x v="0"/>
    <s v="Ara"/>
    <x v="2"/>
    <s v="D"/>
    <x v="2"/>
    <x v="1"/>
    <n v="5.97"/>
    <x v="44"/>
    <x v="1"/>
  </r>
  <r>
    <s v="DCI-96254-548"/>
    <x v="566"/>
    <s v="94091-86957-HX"/>
    <s v="A-D-0.2"/>
    <n v="6"/>
    <x v="636"/>
    <s v="jdymokeje@prnewswire.com"/>
    <x v="1"/>
    <s v="Ara"/>
    <x v="2"/>
    <s v="D"/>
    <x v="2"/>
    <x v="3"/>
    <n v="2.9849999999999999"/>
    <x v="8"/>
    <x v="1"/>
  </r>
  <r>
    <s v="KHZ-26264-253"/>
    <x v="160"/>
    <s v="24972-55878-KX"/>
    <s v="L-L-0.2"/>
    <n v="6"/>
    <x v="696"/>
    <s v="fconstancekz@ifeng.com"/>
    <x v="0"/>
    <s v="Lib"/>
    <x v="3"/>
    <s v="L"/>
    <x v="1"/>
    <x v="3"/>
    <n v="4.7549999999999999"/>
    <x v="32"/>
    <x v="1"/>
  </r>
  <r>
    <s v="AAQ-13644-699"/>
    <x v="567"/>
    <s v="46296-42617-OQ"/>
    <s v="R-D-1"/>
    <n v="4"/>
    <x v="697"/>
    <s v="fsulmanl0@washington.edu"/>
    <x v="0"/>
    <s v="Rob"/>
    <x v="0"/>
    <s v="D"/>
    <x v="2"/>
    <x v="0"/>
    <n v="8.9499999999999993"/>
    <x v="191"/>
    <x v="0"/>
  </r>
  <r>
    <s v="LWL-68108-794"/>
    <x v="568"/>
    <s v="44494-89923-UW"/>
    <s v="A-D-0.5"/>
    <n v="3"/>
    <x v="698"/>
    <s v="dhollymanl1@ibm.com"/>
    <x v="0"/>
    <s v="Ara"/>
    <x v="2"/>
    <s v="D"/>
    <x v="2"/>
    <x v="1"/>
    <n v="5.97"/>
    <x v="8"/>
    <x v="0"/>
  </r>
  <r>
    <s v="JQT-14347-517"/>
    <x v="569"/>
    <s v="11621-09964-ID"/>
    <s v="R-D-1"/>
    <n v="1"/>
    <x v="699"/>
    <s v="lnardonil2@hao123.com"/>
    <x v="0"/>
    <s v="Rob"/>
    <x v="0"/>
    <s v="D"/>
    <x v="2"/>
    <x v="0"/>
    <n v="8.9499999999999993"/>
    <x v="192"/>
    <x v="1"/>
  </r>
  <r>
    <s v="BMM-86471-923"/>
    <x v="570"/>
    <s v="76319-80715-II"/>
    <s v="L-D-2.5"/>
    <n v="1"/>
    <x v="700"/>
    <s v="dyarhaml3@moonfruit.com"/>
    <x v="0"/>
    <s v="Lib"/>
    <x v="3"/>
    <s v="D"/>
    <x v="2"/>
    <x v="2"/>
    <n v="29.784999999999997"/>
    <x v="91"/>
    <x v="0"/>
  </r>
  <r>
    <s v="IXU-67272-326"/>
    <x v="571"/>
    <s v="91654-79216-IC"/>
    <s v="E-L-0.5"/>
    <n v="5"/>
    <x v="701"/>
    <s v="aferreal4@wikia.com"/>
    <x v="0"/>
    <s v="Exc"/>
    <x v="1"/>
    <s v="L"/>
    <x v="1"/>
    <x v="1"/>
    <n v="8.91"/>
    <x v="69"/>
    <x v="1"/>
  </r>
  <r>
    <s v="ITE-28312-615"/>
    <x v="139"/>
    <s v="56450-21890-HK"/>
    <s v="E-L-1"/>
    <n v="6"/>
    <x v="702"/>
    <s v="ckendrickl5@webnode.com"/>
    <x v="0"/>
    <s v="Exc"/>
    <x v="1"/>
    <s v="L"/>
    <x v="1"/>
    <x v="0"/>
    <n v="14.85"/>
    <x v="146"/>
    <x v="0"/>
  </r>
  <r>
    <s v="ZHQ-30471-635"/>
    <x v="303"/>
    <s v="40600-58915-WZ"/>
    <s v="L-M-0.5"/>
    <n v="5"/>
    <x v="703"/>
    <s v="sdanilchikl6@mit.edu"/>
    <x v="2"/>
    <s v="Lib"/>
    <x v="3"/>
    <s v="M"/>
    <x v="0"/>
    <x v="1"/>
    <n v="8.73"/>
    <x v="34"/>
    <x v="1"/>
  </r>
  <r>
    <s v="LTP-31133-134"/>
    <x v="572"/>
    <s v="66527-94478-PB"/>
    <s v="A-L-0.5"/>
    <n v="3"/>
    <x v="704"/>
    <s v=""/>
    <x v="0"/>
    <s v="Ara"/>
    <x v="2"/>
    <s v="L"/>
    <x v="1"/>
    <x v="1"/>
    <n v="7.77"/>
    <x v="102"/>
    <x v="1"/>
  </r>
  <r>
    <s v="ZVQ-26122-859"/>
    <x v="573"/>
    <s v="77154-45038-IH"/>
    <s v="A-L-2.5"/>
    <n v="6"/>
    <x v="705"/>
    <s v="bfolomkinl8@yolasite.com"/>
    <x v="0"/>
    <s v="Ara"/>
    <x v="2"/>
    <s v="L"/>
    <x v="1"/>
    <x v="2"/>
    <n v="29.784999999999997"/>
    <x v="39"/>
    <x v="0"/>
  </r>
  <r>
    <s v="MIU-01481-194"/>
    <x v="574"/>
    <s v="08439-55669-AI"/>
    <s v="R-M-1"/>
    <n v="6"/>
    <x v="706"/>
    <s v="rpursglovel9@biblegateway.com"/>
    <x v="0"/>
    <s v="Rob"/>
    <x v="0"/>
    <s v="M"/>
    <x v="0"/>
    <x v="0"/>
    <n v="9.9499999999999993"/>
    <x v="33"/>
    <x v="0"/>
  </r>
  <r>
    <s v="MIU-01481-194"/>
    <x v="574"/>
    <s v="08439-55669-AI"/>
    <s v="A-L-0.5"/>
    <n v="2"/>
    <x v="706"/>
    <s v="rpursglovel9@biblegateway.com"/>
    <x v="0"/>
    <s v="Ara"/>
    <x v="2"/>
    <s v="L"/>
    <x v="1"/>
    <x v="1"/>
    <n v="7.77"/>
    <x v="42"/>
    <x v="0"/>
  </r>
  <r>
    <s v="UEA-72681-629"/>
    <x v="455"/>
    <s v="24972-55878-KX"/>
    <s v="A-L-2.5"/>
    <n v="3"/>
    <x v="696"/>
    <s v="fconstancekz@ifeng.com"/>
    <x v="0"/>
    <s v="Ara"/>
    <x v="2"/>
    <s v="L"/>
    <x v="1"/>
    <x v="2"/>
    <n v="29.784999999999997"/>
    <x v="49"/>
    <x v="1"/>
  </r>
  <r>
    <s v="CVE-15042-481"/>
    <x v="575"/>
    <s v="24972-55878-KX"/>
    <s v="R-L-1"/>
    <n v="2"/>
    <x v="696"/>
    <s v="fconstancekz@ifeng.com"/>
    <x v="0"/>
    <s v="Rob"/>
    <x v="0"/>
    <s v="L"/>
    <x v="1"/>
    <x v="0"/>
    <n v="11.95"/>
    <x v="178"/>
    <x v="1"/>
  </r>
  <r>
    <s v="EJA-79176-833"/>
    <x v="576"/>
    <s v="91509-62250-GN"/>
    <s v="R-M-2.5"/>
    <n v="6"/>
    <x v="707"/>
    <s v="deburahld@google.co.jp"/>
    <x v="2"/>
    <s v="Rob"/>
    <x v="0"/>
    <s v="M"/>
    <x v="0"/>
    <x v="2"/>
    <n v="22.884999999999998"/>
    <x v="170"/>
    <x v="1"/>
  </r>
  <r>
    <s v="AHQ-40440-522"/>
    <x v="577"/>
    <s v="83833-46106-ZC"/>
    <s v="A-D-1"/>
    <n v="1"/>
    <x v="708"/>
    <s v="mbrimilcombele@cnn.com"/>
    <x v="0"/>
    <s v="Ara"/>
    <x v="2"/>
    <s v="D"/>
    <x v="2"/>
    <x v="0"/>
    <n v="9.9499999999999993"/>
    <x v="138"/>
    <x v="1"/>
  </r>
  <r>
    <s v="TID-21626-411"/>
    <x v="578"/>
    <s v="19383-33606-PW"/>
    <s v="R-L-0.5"/>
    <n v="3"/>
    <x v="709"/>
    <s v="sbollamlf@list-manage.com"/>
    <x v="0"/>
    <s v="Rob"/>
    <x v="0"/>
    <s v="L"/>
    <x v="1"/>
    <x v="1"/>
    <n v="7.169999999999999"/>
    <x v="137"/>
    <x v="1"/>
  </r>
  <r>
    <s v="RSR-96390-187"/>
    <x v="579"/>
    <s v="67052-76184-CB"/>
    <s v="E-M-1"/>
    <n v="6"/>
    <x v="710"/>
    <s v=""/>
    <x v="0"/>
    <s v="Exc"/>
    <x v="1"/>
    <s v="M"/>
    <x v="0"/>
    <x v="0"/>
    <n v="13.75"/>
    <x v="121"/>
    <x v="1"/>
  </r>
  <r>
    <s v="BZE-96093-118"/>
    <x v="91"/>
    <s v="43452-18035-DH"/>
    <s v="L-M-0.2"/>
    <n v="2"/>
    <x v="711"/>
    <s v="afilipczaklh@ning.com"/>
    <x v="1"/>
    <s v="Lib"/>
    <x v="3"/>
    <s v="M"/>
    <x v="0"/>
    <x v="3"/>
    <n v="4.3650000000000002"/>
    <x v="31"/>
    <x v="1"/>
  </r>
  <r>
    <s v="LOU-41819-242"/>
    <x v="272"/>
    <s v="88060-50676-MV"/>
    <s v="R-M-1"/>
    <n v="2"/>
    <x v="712"/>
    <s v=""/>
    <x v="0"/>
    <s v="Rob"/>
    <x v="0"/>
    <s v="M"/>
    <x v="0"/>
    <x v="0"/>
    <n v="9.9499999999999993"/>
    <x v="0"/>
    <x v="0"/>
  </r>
  <r>
    <s v="FND-99527-640"/>
    <x v="65"/>
    <s v="89574-96203-EP"/>
    <s v="E-L-0.5"/>
    <n v="2"/>
    <x v="713"/>
    <s v="relnaughlj@comsenz.com"/>
    <x v="0"/>
    <s v="Exc"/>
    <x v="1"/>
    <s v="L"/>
    <x v="1"/>
    <x v="1"/>
    <n v="8.91"/>
    <x v="58"/>
    <x v="0"/>
  </r>
  <r>
    <s v="ASG-27179-958"/>
    <x v="580"/>
    <s v="12607-75113-UV"/>
    <s v="A-M-0.5"/>
    <n v="3"/>
    <x v="714"/>
    <s v="jdeehanlk@about.me"/>
    <x v="0"/>
    <s v="Ara"/>
    <x v="2"/>
    <s v="M"/>
    <x v="0"/>
    <x v="1"/>
    <n v="6.75"/>
    <x v="16"/>
    <x v="1"/>
  </r>
  <r>
    <s v="YKX-23510-272"/>
    <x v="581"/>
    <s v="56991-05510-PR"/>
    <s v="A-L-2.5"/>
    <n v="2"/>
    <x v="715"/>
    <s v="jedenll@e-recht24.de"/>
    <x v="0"/>
    <s v="Ara"/>
    <x v="2"/>
    <s v="L"/>
    <x v="1"/>
    <x v="2"/>
    <n v="29.784999999999997"/>
    <x v="120"/>
    <x v="1"/>
  </r>
  <r>
    <s v="FSA-98650-921"/>
    <x v="489"/>
    <s v="01841-48191-NL"/>
    <s v="L-L-0.5"/>
    <n v="2"/>
    <x v="716"/>
    <s v="cjewsterlu@moonfruit.com"/>
    <x v="0"/>
    <s v="Lib"/>
    <x v="3"/>
    <s v="L"/>
    <x v="1"/>
    <x v="1"/>
    <n v="9.51"/>
    <x v="81"/>
    <x v="0"/>
  </r>
  <r>
    <s v="ZUR-55774-294"/>
    <x v="234"/>
    <s v="33269-10023-CO"/>
    <s v="L-D-1"/>
    <n v="6"/>
    <x v="717"/>
    <s v="usoutherdenln@hao123.com"/>
    <x v="0"/>
    <s v="Lib"/>
    <x v="3"/>
    <s v="D"/>
    <x v="2"/>
    <x v="0"/>
    <n v="12.95"/>
    <x v="17"/>
    <x v="0"/>
  </r>
  <r>
    <s v="FUO-99821-974"/>
    <x v="175"/>
    <s v="31245-81098-PJ"/>
    <s v="E-M-1"/>
    <n v="3"/>
    <x v="718"/>
    <s v=""/>
    <x v="0"/>
    <s v="Exc"/>
    <x v="1"/>
    <s v="M"/>
    <x v="0"/>
    <x v="0"/>
    <n v="13.75"/>
    <x v="1"/>
    <x v="1"/>
  </r>
  <r>
    <s v="YVH-19865-819"/>
    <x v="582"/>
    <s v="08946-56610-IH"/>
    <s v="L-L-2.5"/>
    <n v="4"/>
    <x v="719"/>
    <s v="lburtenshawlp@shinystat.com"/>
    <x v="0"/>
    <s v="Lib"/>
    <x v="3"/>
    <s v="L"/>
    <x v="1"/>
    <x v="2"/>
    <n v="36.454999999999998"/>
    <x v="43"/>
    <x v="1"/>
  </r>
  <r>
    <s v="NNF-47422-501"/>
    <x v="583"/>
    <s v="20260-32948-EB"/>
    <s v="E-L-0.2"/>
    <n v="6"/>
    <x v="720"/>
    <s v="agregorattilq@vistaprint.com"/>
    <x v="1"/>
    <s v="Exc"/>
    <x v="1"/>
    <s v="L"/>
    <x v="1"/>
    <x v="3"/>
    <n v="4.4550000000000001"/>
    <x v="149"/>
    <x v="1"/>
  </r>
  <r>
    <s v="RJI-71409-490"/>
    <x v="548"/>
    <s v="31613-41626-KX"/>
    <s v="L-M-0.5"/>
    <n v="5"/>
    <x v="721"/>
    <s v="ccrosterlr@gov.uk"/>
    <x v="0"/>
    <s v="Lib"/>
    <x v="3"/>
    <s v="M"/>
    <x v="0"/>
    <x v="1"/>
    <n v="8.73"/>
    <x v="34"/>
    <x v="0"/>
  </r>
  <r>
    <s v="UZL-46108-213"/>
    <x v="584"/>
    <s v="75961-20170-RD"/>
    <s v="L-L-1"/>
    <n v="2"/>
    <x v="722"/>
    <s v="gwhiteheadls@hp.com"/>
    <x v="0"/>
    <s v="Lib"/>
    <x v="3"/>
    <s v="L"/>
    <x v="1"/>
    <x v="0"/>
    <n v="15.85"/>
    <x v="124"/>
    <x v="1"/>
  </r>
  <r>
    <s v="AOX-44467-109"/>
    <x v="64"/>
    <s v="72524-06410-KD"/>
    <s v="A-D-2.5"/>
    <n v="1"/>
    <x v="723"/>
    <s v="hjodrellelt@samsung.com"/>
    <x v="0"/>
    <s v="Ara"/>
    <x v="2"/>
    <s v="D"/>
    <x v="2"/>
    <x v="2"/>
    <n v="22.884999999999998"/>
    <x v="156"/>
    <x v="1"/>
  </r>
  <r>
    <s v="TZD-67261-174"/>
    <x v="585"/>
    <s v="01841-48191-NL"/>
    <s v="E-D-2.5"/>
    <n v="1"/>
    <x v="716"/>
    <s v="cjewsterlu@moonfruit.com"/>
    <x v="0"/>
    <s v="Exc"/>
    <x v="1"/>
    <s v="D"/>
    <x v="2"/>
    <x v="2"/>
    <n v="27.945"/>
    <x v="140"/>
    <x v="0"/>
  </r>
  <r>
    <s v="TBU-64277-625"/>
    <x v="32"/>
    <s v="98918-34330-GY"/>
    <s v="E-M-1"/>
    <n v="6"/>
    <x v="724"/>
    <s v=""/>
    <x v="0"/>
    <s v="Exc"/>
    <x v="1"/>
    <s v="M"/>
    <x v="0"/>
    <x v="0"/>
    <n v="13.75"/>
    <x v="121"/>
    <x v="0"/>
  </r>
  <r>
    <s v="TYP-85767-944"/>
    <x v="586"/>
    <s v="51497-50894-WU"/>
    <s v="R-M-2.5"/>
    <n v="2"/>
    <x v="725"/>
    <s v="knottramlw@odnoklassniki.ru"/>
    <x v="1"/>
    <s v="Rob"/>
    <x v="0"/>
    <s v="M"/>
    <x v="0"/>
    <x v="2"/>
    <n v="22.884999999999998"/>
    <x v="135"/>
    <x v="0"/>
  </r>
  <r>
    <s v="GTT-73214-334"/>
    <x v="535"/>
    <s v="98636-90072-YE"/>
    <s v="A-L-1"/>
    <n v="6"/>
    <x v="726"/>
    <s v="nbuneylx@jugem.jp"/>
    <x v="0"/>
    <s v="Ara"/>
    <x v="2"/>
    <s v="L"/>
    <x v="1"/>
    <x v="0"/>
    <n v="12.95"/>
    <x v="17"/>
    <x v="1"/>
  </r>
  <r>
    <s v="WAI-89905-069"/>
    <x v="587"/>
    <s v="47011-57815-HJ"/>
    <s v="A-L-0.5"/>
    <n v="3"/>
    <x v="727"/>
    <s v="smcshealy@photobucket.com"/>
    <x v="0"/>
    <s v="Ara"/>
    <x v="2"/>
    <s v="L"/>
    <x v="1"/>
    <x v="1"/>
    <n v="7.77"/>
    <x v="102"/>
    <x v="1"/>
  </r>
  <r>
    <s v="OJL-96844-459"/>
    <x v="393"/>
    <s v="61253-98356-VD"/>
    <s v="L-L-0.2"/>
    <n v="5"/>
    <x v="728"/>
    <s v="khuddartlz@about.com"/>
    <x v="0"/>
    <s v="Lib"/>
    <x v="3"/>
    <s v="L"/>
    <x v="1"/>
    <x v="3"/>
    <n v="4.7549999999999999"/>
    <x v="29"/>
    <x v="0"/>
  </r>
  <r>
    <s v="VGI-33205-360"/>
    <x v="588"/>
    <s v="96762-10814-DA"/>
    <s v="L-M-0.5"/>
    <n v="6"/>
    <x v="729"/>
    <s v="jgippesm0@cloudflare.com"/>
    <x v="2"/>
    <s v="Lib"/>
    <x v="3"/>
    <s v="M"/>
    <x v="0"/>
    <x v="1"/>
    <n v="8.73"/>
    <x v="28"/>
    <x v="0"/>
  </r>
  <r>
    <s v="PCA-14081-576"/>
    <x v="15"/>
    <s v="63112-10870-LC"/>
    <s v="R-L-0.2"/>
    <n v="5"/>
    <x v="730"/>
    <s v="lwhittleseem1@e-recht24.de"/>
    <x v="0"/>
    <s v="Rob"/>
    <x v="0"/>
    <s v="L"/>
    <x v="1"/>
    <x v="3"/>
    <n v="3.5849999999999995"/>
    <x v="131"/>
    <x v="1"/>
  </r>
  <r>
    <s v="SCS-67069-962"/>
    <x v="507"/>
    <s v="21403-49423-PD"/>
    <s v="A-L-2.5"/>
    <n v="5"/>
    <x v="731"/>
    <s v="gtrengrovem2@elpais.com"/>
    <x v="0"/>
    <s v="Ara"/>
    <x v="2"/>
    <s v="L"/>
    <x v="1"/>
    <x v="2"/>
    <n v="29.784999999999997"/>
    <x v="74"/>
    <x v="1"/>
  </r>
  <r>
    <s v="BDM-03174-485"/>
    <x v="533"/>
    <s v="29581-13303-VB"/>
    <s v="R-L-0.5"/>
    <n v="4"/>
    <x v="732"/>
    <s v="wcalderom3@stumbleupon.com"/>
    <x v="0"/>
    <s v="Rob"/>
    <x v="0"/>
    <s v="L"/>
    <x v="1"/>
    <x v="1"/>
    <n v="7.169999999999999"/>
    <x v="139"/>
    <x v="1"/>
  </r>
  <r>
    <s v="UJV-32333-364"/>
    <x v="589"/>
    <s v="86110-83695-YS"/>
    <s v="L-L-0.5"/>
    <n v="1"/>
    <x v="733"/>
    <s v=""/>
    <x v="0"/>
    <s v="Lib"/>
    <x v="3"/>
    <s v="L"/>
    <x v="1"/>
    <x v="1"/>
    <n v="9.51"/>
    <x v="54"/>
    <x v="1"/>
  </r>
  <r>
    <s v="FLI-11493-954"/>
    <x v="590"/>
    <s v="80454-42225-FT"/>
    <s v="A-L-0.5"/>
    <n v="4"/>
    <x v="734"/>
    <s v="jkennicottm5@yahoo.co.jp"/>
    <x v="0"/>
    <s v="Ara"/>
    <x v="2"/>
    <s v="L"/>
    <x v="1"/>
    <x v="1"/>
    <n v="7.77"/>
    <x v="113"/>
    <x v="1"/>
  </r>
  <r>
    <s v="IWL-13117-537"/>
    <x v="457"/>
    <s v="29129-60664-KO"/>
    <s v="R-D-0.2"/>
    <n v="3"/>
    <x v="735"/>
    <s v="gruggenm6@nymag.com"/>
    <x v="0"/>
    <s v="Rob"/>
    <x v="0"/>
    <s v="D"/>
    <x v="2"/>
    <x v="3"/>
    <n v="2.6849999999999996"/>
    <x v="36"/>
    <x v="0"/>
  </r>
  <r>
    <s v="OAM-76916-748"/>
    <x v="591"/>
    <s v="63025-62939-AN"/>
    <s v="E-D-1"/>
    <n v="3"/>
    <x v="736"/>
    <s v=""/>
    <x v="0"/>
    <s v="Exc"/>
    <x v="1"/>
    <s v="D"/>
    <x v="2"/>
    <x v="0"/>
    <n v="12.15"/>
    <x v="114"/>
    <x v="0"/>
  </r>
  <r>
    <s v="UMB-11223-710"/>
    <x v="592"/>
    <s v="49012-12987-QT"/>
    <s v="R-D-0.2"/>
    <n v="6"/>
    <x v="737"/>
    <s v="mfrightm8@harvard.edu"/>
    <x v="1"/>
    <s v="Rob"/>
    <x v="0"/>
    <s v="D"/>
    <x v="2"/>
    <x v="3"/>
    <n v="2.6849999999999996"/>
    <x v="103"/>
    <x v="1"/>
  </r>
  <r>
    <s v="LXR-09892-726"/>
    <x v="402"/>
    <s v="50924-94200-SQ"/>
    <s v="R-D-2.5"/>
    <n v="2"/>
    <x v="738"/>
    <s v="btartem9@aol.com"/>
    <x v="0"/>
    <s v="Rob"/>
    <x v="0"/>
    <s v="D"/>
    <x v="2"/>
    <x v="2"/>
    <n v="20.584999999999997"/>
    <x v="13"/>
    <x v="0"/>
  </r>
  <r>
    <s v="QXX-89943-393"/>
    <x v="593"/>
    <s v="15673-18812-IU"/>
    <s v="R-D-0.2"/>
    <n v="4"/>
    <x v="739"/>
    <s v="ckrzysztofiakma@skyrock.com"/>
    <x v="0"/>
    <s v="Rob"/>
    <x v="0"/>
    <s v="D"/>
    <x v="2"/>
    <x v="3"/>
    <n v="2.6849999999999996"/>
    <x v="175"/>
    <x v="1"/>
  </r>
  <r>
    <s v="WVS-57822-366"/>
    <x v="594"/>
    <s v="52151-75971-YY"/>
    <s v="E-M-2.5"/>
    <n v="4"/>
    <x v="740"/>
    <s v="dpenquetmb@diigo.com"/>
    <x v="0"/>
    <s v="Exc"/>
    <x v="1"/>
    <s v="M"/>
    <x v="0"/>
    <x v="2"/>
    <n v="31.624999999999996"/>
    <x v="177"/>
    <x v="1"/>
  </r>
  <r>
    <s v="CLJ-23403-689"/>
    <x v="77"/>
    <s v="19413-02045-CG"/>
    <s v="R-L-1"/>
    <n v="2"/>
    <x v="741"/>
    <s v=""/>
    <x v="2"/>
    <s v="Rob"/>
    <x v="0"/>
    <s v="L"/>
    <x v="1"/>
    <x v="0"/>
    <n v="11.95"/>
    <x v="178"/>
    <x v="1"/>
  </r>
  <r>
    <s v="XNU-83276-288"/>
    <x v="595"/>
    <s v="98185-92775-KT"/>
    <s v="R-M-0.5"/>
    <n v="1"/>
    <x v="742"/>
    <s v=""/>
    <x v="0"/>
    <s v="Rob"/>
    <x v="0"/>
    <s v="M"/>
    <x v="0"/>
    <x v="1"/>
    <n v="5.97"/>
    <x v="9"/>
    <x v="1"/>
  </r>
  <r>
    <s v="YOG-94666-679"/>
    <x v="596"/>
    <s v="86991-53901-AT"/>
    <s v="L-D-0.2"/>
    <n v="2"/>
    <x v="743"/>
    <s v=""/>
    <x v="2"/>
    <s v="Lib"/>
    <x v="3"/>
    <s v="D"/>
    <x v="2"/>
    <x v="3"/>
    <n v="3.8849999999999998"/>
    <x v="41"/>
    <x v="0"/>
  </r>
  <r>
    <s v="KHG-33953-115"/>
    <x v="514"/>
    <s v="78226-97287-JI"/>
    <s v="L-D-0.5"/>
    <n v="3"/>
    <x v="744"/>
    <s v="kferrettimf@huffingtonpost.com"/>
    <x v="1"/>
    <s v="Lib"/>
    <x v="3"/>
    <s v="D"/>
    <x v="2"/>
    <x v="1"/>
    <n v="7.77"/>
    <x v="102"/>
    <x v="1"/>
  </r>
  <r>
    <s v="MHD-95615-696"/>
    <x v="54"/>
    <s v="27930-59250-JT"/>
    <s v="R-L-2.5"/>
    <n v="5"/>
    <x v="745"/>
    <s v=""/>
    <x v="0"/>
    <s v="Rob"/>
    <x v="0"/>
    <s v="L"/>
    <x v="1"/>
    <x v="2"/>
    <n v="27.484999999999996"/>
    <x v="187"/>
    <x v="1"/>
  </r>
  <r>
    <s v="HBH-64794-080"/>
    <x v="597"/>
    <s v="40560-18556-YE"/>
    <s v="R-D-0.2"/>
    <n v="3"/>
    <x v="746"/>
    <s v=""/>
    <x v="0"/>
    <s v="Rob"/>
    <x v="0"/>
    <s v="D"/>
    <x v="2"/>
    <x v="3"/>
    <n v="2.6849999999999996"/>
    <x v="36"/>
    <x v="0"/>
  </r>
  <r>
    <s v="CNJ-56058-223"/>
    <x v="105"/>
    <s v="40780-22081-LX"/>
    <s v="L-L-0.5"/>
    <n v="3"/>
    <x v="747"/>
    <s v="abalsdonemi@toplist.cz"/>
    <x v="0"/>
    <s v="Lib"/>
    <x v="3"/>
    <s v="L"/>
    <x v="1"/>
    <x v="1"/>
    <n v="9.51"/>
    <x v="32"/>
    <x v="1"/>
  </r>
  <r>
    <s v="KHO-27106-786"/>
    <x v="210"/>
    <s v="01603-43789-TN"/>
    <s v="A-M-1"/>
    <n v="6"/>
    <x v="748"/>
    <s v="bromeramj@list-manage.com"/>
    <x v="1"/>
    <s v="Ara"/>
    <x v="2"/>
    <s v="M"/>
    <x v="0"/>
    <x v="0"/>
    <n v="11.25"/>
    <x v="173"/>
    <x v="0"/>
  </r>
  <r>
    <s v="KHO-27106-786"/>
    <x v="210"/>
    <s v="01603-43789-TN"/>
    <s v="L-D-2.5"/>
    <n v="6"/>
    <x v="748"/>
    <s v="bromeramj@list-manage.com"/>
    <x v="1"/>
    <s v="Lib"/>
    <x v="3"/>
    <s v="D"/>
    <x v="2"/>
    <x v="2"/>
    <n v="29.784999999999997"/>
    <x v="39"/>
    <x v="0"/>
  </r>
  <r>
    <s v="YAC-50329-982"/>
    <x v="598"/>
    <s v="75419-92838-TI"/>
    <s v="E-M-2.5"/>
    <n v="1"/>
    <x v="749"/>
    <s v="cbrydeml@tuttocitta.it"/>
    <x v="0"/>
    <s v="Exc"/>
    <x v="1"/>
    <s v="M"/>
    <x v="0"/>
    <x v="2"/>
    <n v="31.624999999999996"/>
    <x v="176"/>
    <x v="0"/>
  </r>
  <r>
    <s v="VVL-95291-039"/>
    <x v="360"/>
    <s v="96516-97464-MF"/>
    <s v="E-L-0.2"/>
    <n v="2"/>
    <x v="750"/>
    <s v="senefermm@blog.com"/>
    <x v="0"/>
    <s v="Exc"/>
    <x v="1"/>
    <s v="L"/>
    <x v="1"/>
    <x v="3"/>
    <n v="4.4550000000000001"/>
    <x v="161"/>
    <x v="1"/>
  </r>
  <r>
    <s v="VUT-20974-364"/>
    <x v="62"/>
    <s v="90285-56295-PO"/>
    <s v="R-M-0.5"/>
    <n v="6"/>
    <x v="751"/>
    <s v="lhaggerstonemn@independent.co.uk"/>
    <x v="0"/>
    <s v="Rob"/>
    <x v="0"/>
    <s v="M"/>
    <x v="0"/>
    <x v="1"/>
    <n v="5.97"/>
    <x v="27"/>
    <x v="1"/>
  </r>
  <r>
    <s v="SFC-34054-213"/>
    <x v="599"/>
    <s v="08100-71102-HQ"/>
    <s v="L-L-0.5"/>
    <n v="4"/>
    <x v="752"/>
    <s v="mgundrymo@omniture.com"/>
    <x v="1"/>
    <s v="Lib"/>
    <x v="3"/>
    <s v="L"/>
    <x v="1"/>
    <x v="1"/>
    <n v="9.51"/>
    <x v="82"/>
    <x v="1"/>
  </r>
  <r>
    <s v="UDS-04807-593"/>
    <x v="600"/>
    <s v="84074-28110-OV"/>
    <s v="L-D-0.5"/>
    <n v="2"/>
    <x v="753"/>
    <s v="bwellanmp@cafepress.com"/>
    <x v="0"/>
    <s v="Lib"/>
    <x v="3"/>
    <s v="D"/>
    <x v="2"/>
    <x v="1"/>
    <n v="7.77"/>
    <x v="42"/>
    <x v="1"/>
  </r>
  <r>
    <s v="FWE-98471-488"/>
    <x v="601"/>
    <s v="27930-59250-JT"/>
    <s v="L-L-1"/>
    <n v="5"/>
    <x v="745"/>
    <s v=""/>
    <x v="0"/>
    <s v="Lib"/>
    <x v="3"/>
    <s v="L"/>
    <x v="1"/>
    <x v="0"/>
    <n v="15.85"/>
    <x v="180"/>
    <x v="1"/>
  </r>
  <r>
    <s v="RAU-17060-674"/>
    <x v="602"/>
    <s v="12747-63766-EU"/>
    <s v="L-L-0.2"/>
    <n v="1"/>
    <x v="754"/>
    <s v="catchesonmr@xinhuanet.com"/>
    <x v="0"/>
    <s v="Lib"/>
    <x v="3"/>
    <s v="L"/>
    <x v="1"/>
    <x v="3"/>
    <n v="4.7549999999999999"/>
    <x v="7"/>
    <x v="0"/>
  </r>
  <r>
    <s v="AOL-13866-711"/>
    <x v="603"/>
    <s v="83490-88357-LJ"/>
    <s v="E-M-1"/>
    <n v="4"/>
    <x v="755"/>
    <s v="estentonms@google.it"/>
    <x v="0"/>
    <s v="Exc"/>
    <x v="1"/>
    <s v="M"/>
    <x v="0"/>
    <x v="0"/>
    <n v="13.75"/>
    <x v="193"/>
    <x v="0"/>
  </r>
  <r>
    <s v="NOA-79645-377"/>
    <x v="604"/>
    <s v="53729-30320-XZ"/>
    <s v="R-D-0.5"/>
    <n v="5"/>
    <x v="756"/>
    <s v="etrippmt@wp.com"/>
    <x v="0"/>
    <s v="Rob"/>
    <x v="0"/>
    <s v="D"/>
    <x v="2"/>
    <x v="1"/>
    <n v="5.3699999999999992"/>
    <x v="51"/>
    <x v="1"/>
  </r>
  <r>
    <s v="KMS-49214-806"/>
    <x v="605"/>
    <s v="50384-52703-LA"/>
    <s v="E-L-2.5"/>
    <n v="4"/>
    <x v="757"/>
    <s v="lmacmanusmu@imdb.com"/>
    <x v="0"/>
    <s v="Exc"/>
    <x v="1"/>
    <s v="L"/>
    <x v="1"/>
    <x v="2"/>
    <n v="34.154999999999994"/>
    <x v="56"/>
    <x v="1"/>
  </r>
  <r>
    <s v="ABK-08091-531"/>
    <x v="606"/>
    <s v="53864-36201-FG"/>
    <s v="L-L-1"/>
    <n v="3"/>
    <x v="758"/>
    <s v="tbenediktovichmv@ebay.com"/>
    <x v="0"/>
    <s v="Lib"/>
    <x v="3"/>
    <s v="L"/>
    <x v="1"/>
    <x v="0"/>
    <n v="15.85"/>
    <x v="46"/>
    <x v="0"/>
  </r>
  <r>
    <s v="GPT-67705-953"/>
    <x v="446"/>
    <s v="70631-33225-MZ"/>
    <s v="A-M-0.2"/>
    <n v="5"/>
    <x v="759"/>
    <s v="cbournermw@chronoengine.com"/>
    <x v="0"/>
    <s v="Ara"/>
    <x v="2"/>
    <s v="M"/>
    <x v="0"/>
    <x v="3"/>
    <n v="3.375"/>
    <x v="19"/>
    <x v="0"/>
  </r>
  <r>
    <s v="JNA-21450-177"/>
    <x v="18"/>
    <s v="54798-14109-HC"/>
    <s v="A-D-1"/>
    <n v="3"/>
    <x v="760"/>
    <s v="oskermen3@hatena.ne.jp"/>
    <x v="0"/>
    <s v="Ara"/>
    <x v="2"/>
    <s v="D"/>
    <x v="2"/>
    <x v="0"/>
    <n v="9.9499999999999993"/>
    <x v="44"/>
    <x v="0"/>
  </r>
  <r>
    <s v="MPQ-23421-608"/>
    <x v="180"/>
    <s v="08023-52962-ET"/>
    <s v="E-M-0.5"/>
    <n v="5"/>
    <x v="761"/>
    <s v="kheddanmy@icq.com"/>
    <x v="0"/>
    <s v="Exc"/>
    <x v="1"/>
    <s v="M"/>
    <x v="0"/>
    <x v="1"/>
    <n v="8.25"/>
    <x v="1"/>
    <x v="0"/>
  </r>
  <r>
    <s v="NLI-63891-565"/>
    <x v="580"/>
    <s v="41899-00283-VK"/>
    <s v="E-M-0.2"/>
    <n v="5"/>
    <x v="762"/>
    <s v="ichartersmz@abc.net.au"/>
    <x v="0"/>
    <s v="Exc"/>
    <x v="1"/>
    <s v="M"/>
    <x v="0"/>
    <x v="3"/>
    <n v="4.125"/>
    <x v="132"/>
    <x v="1"/>
  </r>
  <r>
    <s v="HHF-36647-854"/>
    <x v="453"/>
    <s v="39011-18412-GR"/>
    <s v="A-D-2.5"/>
    <n v="6"/>
    <x v="763"/>
    <s v="aroubertn0@tmall.com"/>
    <x v="0"/>
    <s v="Ara"/>
    <x v="2"/>
    <s v="D"/>
    <x v="2"/>
    <x v="2"/>
    <n v="22.884999999999998"/>
    <x v="170"/>
    <x v="0"/>
  </r>
  <r>
    <s v="SBN-16537-046"/>
    <x v="259"/>
    <s v="60255-12579-PZ"/>
    <s v="A-D-0.2"/>
    <n v="1"/>
    <x v="764"/>
    <s v="hmairsn1@so-net.ne.jp"/>
    <x v="0"/>
    <s v="Ara"/>
    <x v="2"/>
    <s v="D"/>
    <x v="2"/>
    <x v="3"/>
    <n v="2.9849999999999999"/>
    <x v="55"/>
    <x v="1"/>
  </r>
  <r>
    <s v="XZD-44484-632"/>
    <x v="607"/>
    <s v="80541-38332-BP"/>
    <s v="E-M-1"/>
    <n v="2"/>
    <x v="765"/>
    <s v="hrainforthn2@blog.com"/>
    <x v="0"/>
    <s v="Exc"/>
    <x v="1"/>
    <s v="M"/>
    <x v="0"/>
    <x v="0"/>
    <n v="13.75"/>
    <x v="3"/>
    <x v="1"/>
  </r>
  <r>
    <s v="XZD-44484-632"/>
    <x v="607"/>
    <s v="80541-38332-BP"/>
    <s v="A-D-0.2"/>
    <n v="2"/>
    <x v="765"/>
    <s v="hrainforthn2@blog.com"/>
    <x v="0"/>
    <s v="Ara"/>
    <x v="2"/>
    <s v="D"/>
    <x v="2"/>
    <x v="3"/>
    <n v="2.9849999999999999"/>
    <x v="9"/>
    <x v="1"/>
  </r>
  <r>
    <s v="IKQ-39946-768"/>
    <x v="385"/>
    <s v="72778-50968-UQ"/>
    <s v="R-M-1"/>
    <n v="6"/>
    <x v="766"/>
    <s v="ijespern4@theglobeandmail.com"/>
    <x v="0"/>
    <s v="Rob"/>
    <x v="0"/>
    <s v="M"/>
    <x v="0"/>
    <x v="0"/>
    <n v="9.9499999999999993"/>
    <x v="33"/>
    <x v="1"/>
  </r>
  <r>
    <s v="KMB-95211-174"/>
    <x v="608"/>
    <s v="23941-30203-MO"/>
    <s v="R-D-2.5"/>
    <n v="4"/>
    <x v="767"/>
    <s v="ldwerryhousen5@gravatar.com"/>
    <x v="0"/>
    <s v="Rob"/>
    <x v="0"/>
    <s v="D"/>
    <x v="2"/>
    <x v="2"/>
    <n v="20.584999999999997"/>
    <x v="18"/>
    <x v="0"/>
  </r>
  <r>
    <s v="QWY-99467-368"/>
    <x v="609"/>
    <s v="96434-50068-DZ"/>
    <s v="A-D-2.5"/>
    <n v="1"/>
    <x v="768"/>
    <s v="nbroomern6@examiner.com"/>
    <x v="0"/>
    <s v="Ara"/>
    <x v="2"/>
    <s v="D"/>
    <x v="2"/>
    <x v="2"/>
    <n v="22.884999999999998"/>
    <x v="156"/>
    <x v="1"/>
  </r>
  <r>
    <s v="SRG-76791-614"/>
    <x v="147"/>
    <s v="11729-74102-XB"/>
    <s v="E-L-0.5"/>
    <n v="1"/>
    <x v="769"/>
    <s v="kthoumassonn7@bloglovin.com"/>
    <x v="0"/>
    <s v="Exc"/>
    <x v="1"/>
    <s v="L"/>
    <x v="1"/>
    <x v="1"/>
    <n v="8.91"/>
    <x v="161"/>
    <x v="0"/>
  </r>
  <r>
    <s v="VSN-94485-621"/>
    <x v="172"/>
    <s v="88116-12604-TE"/>
    <s v="A-D-0.2"/>
    <n v="4"/>
    <x v="770"/>
    <s v="fhabberghamn8@discovery.com"/>
    <x v="0"/>
    <s v="Ara"/>
    <x v="2"/>
    <s v="D"/>
    <x v="2"/>
    <x v="3"/>
    <n v="2.9849999999999999"/>
    <x v="22"/>
    <x v="1"/>
  </r>
  <r>
    <s v="UFZ-24348-219"/>
    <x v="610"/>
    <s v="27930-59250-JT"/>
    <s v="L-M-2.5"/>
    <n v="3"/>
    <x v="745"/>
    <s v=""/>
    <x v="0"/>
    <s v="Lib"/>
    <x v="3"/>
    <s v="M"/>
    <x v="0"/>
    <x v="2"/>
    <n v="33.464999999999996"/>
    <x v="64"/>
    <x v="1"/>
  </r>
  <r>
    <s v="UKS-93055-397"/>
    <x v="611"/>
    <s v="13082-41034-PD"/>
    <s v="A-D-2.5"/>
    <n v="5"/>
    <x v="771"/>
    <s v="ravrashinna@tamu.edu"/>
    <x v="0"/>
    <s v="Ara"/>
    <x v="2"/>
    <s v="D"/>
    <x v="2"/>
    <x v="2"/>
    <n v="22.884999999999998"/>
    <x v="15"/>
    <x v="1"/>
  </r>
  <r>
    <s v="AVH-56062-335"/>
    <x v="612"/>
    <s v="18082-74419-QH"/>
    <s v="E-M-0.5"/>
    <n v="5"/>
    <x v="772"/>
    <s v="mdoidgenb@etsy.com"/>
    <x v="0"/>
    <s v="Exc"/>
    <x v="1"/>
    <s v="M"/>
    <x v="0"/>
    <x v="1"/>
    <n v="8.25"/>
    <x v="1"/>
    <x v="1"/>
  </r>
  <r>
    <s v="HGE-19842-613"/>
    <x v="613"/>
    <s v="49401-45041-ZU"/>
    <s v="R-L-0.5"/>
    <n v="4"/>
    <x v="773"/>
    <s v="jedinboronc@reverbnation.com"/>
    <x v="0"/>
    <s v="Rob"/>
    <x v="0"/>
    <s v="L"/>
    <x v="1"/>
    <x v="1"/>
    <n v="7.169999999999999"/>
    <x v="139"/>
    <x v="0"/>
  </r>
  <r>
    <s v="WBA-85905-175"/>
    <x v="611"/>
    <s v="41252-45992-VS"/>
    <s v="L-M-0.2"/>
    <n v="1"/>
    <x v="774"/>
    <s v="ttewelsonnd@cdbaby.com"/>
    <x v="0"/>
    <s v="Lib"/>
    <x v="3"/>
    <s v="M"/>
    <x v="0"/>
    <x v="3"/>
    <n v="4.3650000000000002"/>
    <x v="189"/>
    <x v="1"/>
  </r>
  <r>
    <s v="DZI-35365-596"/>
    <x v="493"/>
    <s v="54798-14109-HC"/>
    <s v="E-M-0.2"/>
    <n v="2"/>
    <x v="760"/>
    <s v="oskermen3@hatena.ne.jp"/>
    <x v="0"/>
    <s v="Exc"/>
    <x v="1"/>
    <s v="M"/>
    <x v="0"/>
    <x v="3"/>
    <n v="4.125"/>
    <x v="112"/>
    <x v="0"/>
  </r>
  <r>
    <s v="XIR-88982-743"/>
    <x v="614"/>
    <s v="00852-54571-WP"/>
    <s v="E-M-0.2"/>
    <n v="2"/>
    <x v="775"/>
    <s v="ddrewittnf@mapquest.com"/>
    <x v="0"/>
    <s v="Exc"/>
    <x v="1"/>
    <s v="M"/>
    <x v="0"/>
    <x v="3"/>
    <n v="4.125"/>
    <x v="112"/>
    <x v="0"/>
  </r>
  <r>
    <s v="VUC-72395-865"/>
    <x v="151"/>
    <s v="13321-57602-GK"/>
    <s v="A-D-0.5"/>
    <n v="6"/>
    <x v="776"/>
    <s v="agladhillng@stanford.edu"/>
    <x v="0"/>
    <s v="Ara"/>
    <x v="2"/>
    <s v="D"/>
    <x v="2"/>
    <x v="1"/>
    <n v="5.97"/>
    <x v="27"/>
    <x v="0"/>
  </r>
  <r>
    <s v="BQJ-44755-910"/>
    <x v="489"/>
    <s v="75006-89922-VW"/>
    <s v="E-D-2.5"/>
    <n v="6"/>
    <x v="777"/>
    <s v="mlorineznh@whitehouse.gov"/>
    <x v="0"/>
    <s v="Exc"/>
    <x v="1"/>
    <s v="D"/>
    <x v="2"/>
    <x v="2"/>
    <n v="27.945"/>
    <x v="164"/>
    <x v="1"/>
  </r>
  <r>
    <s v="JKC-64636-831"/>
    <x v="615"/>
    <s v="52098-80103-FD"/>
    <s v="A-M-2.5"/>
    <n v="2"/>
    <x v="778"/>
    <s v=""/>
    <x v="0"/>
    <s v="Ara"/>
    <x v="2"/>
    <s v="M"/>
    <x v="0"/>
    <x v="2"/>
    <n v="25.874999999999996"/>
    <x v="95"/>
    <x v="0"/>
  </r>
  <r>
    <s v="ZKI-78561-066"/>
    <x v="616"/>
    <s v="60121-12432-VU"/>
    <s v="A-D-0.2"/>
    <n v="3"/>
    <x v="779"/>
    <s v="mvannj@wikipedia.org"/>
    <x v="0"/>
    <s v="Ara"/>
    <x v="2"/>
    <s v="D"/>
    <x v="2"/>
    <x v="3"/>
    <n v="2.9849999999999999"/>
    <x v="169"/>
    <x v="0"/>
  </r>
  <r>
    <s v="IMP-12563-728"/>
    <x v="578"/>
    <s v="68346-14810-UA"/>
    <s v="E-L-0.5"/>
    <n v="6"/>
    <x v="780"/>
    <s v=""/>
    <x v="0"/>
    <s v="Exc"/>
    <x v="1"/>
    <s v="L"/>
    <x v="1"/>
    <x v="1"/>
    <n v="8.91"/>
    <x v="119"/>
    <x v="1"/>
  </r>
  <r>
    <s v="MZL-81126-390"/>
    <x v="617"/>
    <s v="48464-99723-HK"/>
    <s v="A-L-0.2"/>
    <n v="6"/>
    <x v="781"/>
    <s v="jethelstonnl@creativecommons.org"/>
    <x v="0"/>
    <s v="Ara"/>
    <x v="2"/>
    <s v="L"/>
    <x v="1"/>
    <x v="3"/>
    <n v="3.8849999999999998"/>
    <x v="102"/>
    <x v="0"/>
  </r>
  <r>
    <s v="MZL-81126-390"/>
    <x v="617"/>
    <s v="48464-99723-HK"/>
    <s v="A-M-0.2"/>
    <n v="2"/>
    <x v="781"/>
    <s v="jethelstonnl@creativecommons.org"/>
    <x v="0"/>
    <s v="Ara"/>
    <x v="2"/>
    <s v="M"/>
    <x v="0"/>
    <x v="3"/>
    <n v="3.375"/>
    <x v="52"/>
    <x v="0"/>
  </r>
  <r>
    <s v="TVF-57766-608"/>
    <x v="155"/>
    <s v="88420-46464-XE"/>
    <s v="L-D-0.5"/>
    <n v="1"/>
    <x v="782"/>
    <s v="peberznn@woothemes.com"/>
    <x v="0"/>
    <s v="Lib"/>
    <x v="3"/>
    <s v="D"/>
    <x v="2"/>
    <x v="1"/>
    <n v="7.77"/>
    <x v="41"/>
    <x v="0"/>
  </r>
  <r>
    <s v="RUX-37995-892"/>
    <x v="461"/>
    <s v="37762-09530-MP"/>
    <s v="L-D-2.5"/>
    <n v="4"/>
    <x v="783"/>
    <s v="bgaishno@altervista.org"/>
    <x v="0"/>
    <s v="Lib"/>
    <x v="3"/>
    <s v="D"/>
    <x v="2"/>
    <x v="2"/>
    <n v="29.784999999999997"/>
    <x v="129"/>
    <x v="0"/>
  </r>
  <r>
    <s v="AVK-76526-953"/>
    <x v="87"/>
    <s v="47268-50127-XY"/>
    <s v="A-D-1"/>
    <n v="2"/>
    <x v="784"/>
    <s v="ldantonnp@miitbeian.gov.cn"/>
    <x v="0"/>
    <s v="Ara"/>
    <x v="2"/>
    <s v="D"/>
    <x v="2"/>
    <x v="0"/>
    <n v="9.9499999999999993"/>
    <x v="0"/>
    <x v="1"/>
  </r>
  <r>
    <s v="RIU-02231-623"/>
    <x v="618"/>
    <s v="25544-84179-QC"/>
    <s v="R-L-0.5"/>
    <n v="5"/>
    <x v="785"/>
    <s v="smorrallnq@answers.com"/>
    <x v="0"/>
    <s v="Rob"/>
    <x v="0"/>
    <s v="L"/>
    <x v="1"/>
    <x v="1"/>
    <n v="7.169999999999999"/>
    <x v="66"/>
    <x v="0"/>
  </r>
  <r>
    <s v="WFK-99317-827"/>
    <x v="619"/>
    <s v="32058-76765-ZL"/>
    <s v="L-D-2.5"/>
    <n v="3"/>
    <x v="786"/>
    <s v="dcrownshawnr@photobucket.com"/>
    <x v="0"/>
    <s v="Lib"/>
    <x v="3"/>
    <s v="D"/>
    <x v="2"/>
    <x v="2"/>
    <n v="29.784999999999997"/>
    <x v="49"/>
    <x v="1"/>
  </r>
  <r>
    <s v="SFD-00372-284"/>
    <x v="440"/>
    <s v="54798-14109-HC"/>
    <s v="L-M-0.2"/>
    <n v="2"/>
    <x v="760"/>
    <s v="oskermen3@hatena.ne.jp"/>
    <x v="0"/>
    <s v="Lib"/>
    <x v="3"/>
    <s v="M"/>
    <x v="0"/>
    <x v="3"/>
    <n v="4.3650000000000002"/>
    <x v="31"/>
    <x v="0"/>
  </r>
  <r>
    <s v="SXC-62166-515"/>
    <x v="489"/>
    <s v="69171-65646-UC"/>
    <s v="R-L-2.5"/>
    <n v="5"/>
    <x v="787"/>
    <s v="jreddochnt@sun.com"/>
    <x v="0"/>
    <s v="Rob"/>
    <x v="0"/>
    <s v="L"/>
    <x v="1"/>
    <x v="2"/>
    <n v="27.484999999999996"/>
    <x v="187"/>
    <x v="1"/>
  </r>
  <r>
    <s v="YIE-87008-621"/>
    <x v="620"/>
    <s v="22503-52799-MI"/>
    <s v="L-M-0.5"/>
    <n v="4"/>
    <x v="788"/>
    <s v="stitleynu@whitehouse.gov"/>
    <x v="0"/>
    <s v="Lib"/>
    <x v="3"/>
    <s v="M"/>
    <x v="0"/>
    <x v="1"/>
    <n v="8.73"/>
    <x v="190"/>
    <x v="1"/>
  </r>
  <r>
    <s v="HRM-94548-288"/>
    <x v="621"/>
    <s v="08934-65581-ZI"/>
    <s v="A-L-2.5"/>
    <n v="6"/>
    <x v="789"/>
    <s v="rsimaonv@simplemachines.org"/>
    <x v="0"/>
    <s v="Ara"/>
    <x v="2"/>
    <s v="L"/>
    <x v="1"/>
    <x v="2"/>
    <n v="29.784999999999997"/>
    <x v="39"/>
    <x v="1"/>
  </r>
  <r>
    <s v="UJG-34731-295"/>
    <x v="374"/>
    <s v="15764-22559-ZT"/>
    <s v="A-M-2.5"/>
    <n v="1"/>
    <x v="790"/>
    <s v=""/>
    <x v="0"/>
    <s v="Ara"/>
    <x v="2"/>
    <s v="M"/>
    <x v="0"/>
    <x v="2"/>
    <n v="25.874999999999996"/>
    <x v="145"/>
    <x v="1"/>
  </r>
  <r>
    <s v="TWD-70988-853"/>
    <x v="345"/>
    <s v="87519-68847-ZG"/>
    <s v="L-D-1"/>
    <n v="6"/>
    <x v="791"/>
    <s v="nchisholmnx@example.com"/>
    <x v="0"/>
    <s v="Lib"/>
    <x v="3"/>
    <s v="D"/>
    <x v="2"/>
    <x v="0"/>
    <n v="12.95"/>
    <x v="17"/>
    <x v="0"/>
  </r>
  <r>
    <s v="CIX-22904-641"/>
    <x v="622"/>
    <s v="78012-56878-UB"/>
    <s v="R-M-1"/>
    <n v="1"/>
    <x v="792"/>
    <s v="goatsny@live.com"/>
    <x v="0"/>
    <s v="Rob"/>
    <x v="0"/>
    <s v="M"/>
    <x v="0"/>
    <x v="0"/>
    <n v="9.9499999999999993"/>
    <x v="138"/>
    <x v="0"/>
  </r>
  <r>
    <s v="DLV-65840-759"/>
    <x v="623"/>
    <s v="77192-72145-RG"/>
    <s v="L-M-1"/>
    <n v="2"/>
    <x v="793"/>
    <s v="mbirkinnz@java.com"/>
    <x v="0"/>
    <s v="Lib"/>
    <x v="3"/>
    <s v="M"/>
    <x v="0"/>
    <x v="0"/>
    <n v="14.55"/>
    <x v="194"/>
    <x v="0"/>
  </r>
  <r>
    <s v="RXN-55491-201"/>
    <x v="354"/>
    <s v="86071-79238-CX"/>
    <s v="R-L-0.2"/>
    <n v="6"/>
    <x v="794"/>
    <s v="rpysono0@constantcontact.com"/>
    <x v="1"/>
    <s v="Rob"/>
    <x v="0"/>
    <s v="L"/>
    <x v="1"/>
    <x v="3"/>
    <n v="3.5849999999999995"/>
    <x v="137"/>
    <x v="1"/>
  </r>
  <r>
    <s v="UHK-63283-868"/>
    <x v="624"/>
    <s v="16809-16936-WF"/>
    <s v="A-M-0.5"/>
    <n v="1"/>
    <x v="795"/>
    <s v="mmacconnechieo9@reuters.com"/>
    <x v="0"/>
    <s v="Ara"/>
    <x v="2"/>
    <s v="M"/>
    <x v="0"/>
    <x v="1"/>
    <n v="6.75"/>
    <x v="52"/>
    <x v="0"/>
  </r>
  <r>
    <s v="PJC-31401-893"/>
    <x v="561"/>
    <s v="11212-69985-ZJ"/>
    <s v="A-D-0.5"/>
    <n v="3"/>
    <x v="796"/>
    <s v="rtreachero2@usa.gov"/>
    <x v="1"/>
    <s v="Ara"/>
    <x v="2"/>
    <s v="D"/>
    <x v="2"/>
    <x v="1"/>
    <n v="5.97"/>
    <x v="8"/>
    <x v="1"/>
  </r>
  <r>
    <s v="HHO-79903-185"/>
    <x v="42"/>
    <s v="53893-01719-CL"/>
    <s v="A-L-2.5"/>
    <n v="1"/>
    <x v="797"/>
    <s v="bfattorinio3@quantcast.com"/>
    <x v="1"/>
    <s v="Ara"/>
    <x v="2"/>
    <s v="L"/>
    <x v="1"/>
    <x v="2"/>
    <n v="29.784999999999997"/>
    <x v="91"/>
    <x v="0"/>
  </r>
  <r>
    <s v="YWM-07310-594"/>
    <x v="267"/>
    <s v="66028-99867-WJ"/>
    <s v="E-M-0.5"/>
    <n v="5"/>
    <x v="798"/>
    <s v="mpalleskeo4@nyu.edu"/>
    <x v="0"/>
    <s v="Exc"/>
    <x v="1"/>
    <s v="M"/>
    <x v="0"/>
    <x v="1"/>
    <n v="8.25"/>
    <x v="1"/>
    <x v="0"/>
  </r>
  <r>
    <s v="FHD-94983-982"/>
    <x v="625"/>
    <s v="62839-56723-CH"/>
    <s v="R-M-0.5"/>
    <n v="3"/>
    <x v="799"/>
    <s v=""/>
    <x v="0"/>
    <s v="Rob"/>
    <x v="0"/>
    <s v="M"/>
    <x v="0"/>
    <x v="1"/>
    <n v="5.97"/>
    <x v="8"/>
    <x v="0"/>
  </r>
  <r>
    <s v="WQK-10857-119"/>
    <x v="616"/>
    <s v="96849-52854-CR"/>
    <s v="E-D-0.5"/>
    <n v="1"/>
    <x v="800"/>
    <s v="fantcliffeo6@amazon.co.jp"/>
    <x v="1"/>
    <s v="Exc"/>
    <x v="1"/>
    <s v="D"/>
    <x v="2"/>
    <x v="1"/>
    <n v="7.29"/>
    <x v="35"/>
    <x v="0"/>
  </r>
  <r>
    <s v="DXA-50313-073"/>
    <x v="626"/>
    <s v="19755-55847-VW"/>
    <s v="E-L-1"/>
    <n v="2"/>
    <x v="801"/>
    <s v="pmatignono7@harvard.edu"/>
    <x v="2"/>
    <s v="Exc"/>
    <x v="1"/>
    <s v="L"/>
    <x v="1"/>
    <x v="0"/>
    <n v="14.85"/>
    <x v="195"/>
    <x v="0"/>
  </r>
  <r>
    <s v="ONW-00560-570"/>
    <x v="52"/>
    <s v="32900-82606-BO"/>
    <s v="A-M-1"/>
    <n v="2"/>
    <x v="802"/>
    <s v="cweondo8@theglobeandmail.com"/>
    <x v="0"/>
    <s v="Ara"/>
    <x v="2"/>
    <s v="M"/>
    <x v="0"/>
    <x v="0"/>
    <n v="11.25"/>
    <x v="122"/>
    <x v="1"/>
  </r>
  <r>
    <s v="BRJ-19414-277"/>
    <x v="622"/>
    <s v="16809-16936-WF"/>
    <s v="R-M-0.2"/>
    <n v="4"/>
    <x v="795"/>
    <s v="mmacconnechieo9@reuters.com"/>
    <x v="0"/>
    <s v="Rob"/>
    <x v="0"/>
    <s v="M"/>
    <x v="0"/>
    <x v="3"/>
    <n v="2.9849999999999999"/>
    <x v="22"/>
    <x v="0"/>
  </r>
  <r>
    <s v="MIQ-16322-908"/>
    <x v="627"/>
    <s v="20118-28138-QD"/>
    <s v="A-L-1"/>
    <n v="2"/>
    <x v="803"/>
    <s v="jskentelberyoa@paypal.com"/>
    <x v="0"/>
    <s v="Ara"/>
    <x v="2"/>
    <s v="L"/>
    <x v="1"/>
    <x v="0"/>
    <n v="12.95"/>
    <x v="109"/>
    <x v="1"/>
  </r>
  <r>
    <s v="MVO-39328-830"/>
    <x v="628"/>
    <s v="84057-45461-AH"/>
    <s v="L-M-0.5"/>
    <n v="5"/>
    <x v="804"/>
    <s v="ocomberob@goo.gl"/>
    <x v="1"/>
    <s v="Lib"/>
    <x v="3"/>
    <s v="M"/>
    <x v="0"/>
    <x v="1"/>
    <n v="8.73"/>
    <x v="34"/>
    <x v="1"/>
  </r>
  <r>
    <s v="MVO-39328-830"/>
    <x v="628"/>
    <s v="84057-45461-AH"/>
    <s v="A-L-0.5"/>
    <n v="6"/>
    <x v="804"/>
    <s v="ocomberob@goo.gl"/>
    <x v="1"/>
    <s v="Ara"/>
    <x v="2"/>
    <s v="L"/>
    <x v="1"/>
    <x v="1"/>
    <n v="7.77"/>
    <x v="162"/>
    <x v="1"/>
  </r>
  <r>
    <s v="NTJ-88319-746"/>
    <x v="629"/>
    <s v="90882-88130-KQ"/>
    <s v="L-L-0.5"/>
    <n v="3"/>
    <x v="805"/>
    <s v="ztramelod@netlog.com"/>
    <x v="0"/>
    <s v="Lib"/>
    <x v="3"/>
    <s v="L"/>
    <x v="1"/>
    <x v="1"/>
    <n v="9.51"/>
    <x v="32"/>
    <x v="1"/>
  </r>
  <r>
    <s v="LCY-24377-948"/>
    <x v="630"/>
    <s v="21617-79890-DD"/>
    <s v="R-L-2.5"/>
    <n v="1"/>
    <x v="806"/>
    <s v=""/>
    <x v="0"/>
    <s v="Rob"/>
    <x v="0"/>
    <s v="L"/>
    <x v="1"/>
    <x v="2"/>
    <n v="27.484999999999996"/>
    <x v="142"/>
    <x v="0"/>
  </r>
  <r>
    <s v="FWD-85967-769"/>
    <x v="631"/>
    <s v="20256-54689-LO"/>
    <s v="E-D-0.2"/>
    <n v="3"/>
    <x v="807"/>
    <s v=""/>
    <x v="0"/>
    <s v="Exc"/>
    <x v="1"/>
    <s v="D"/>
    <x v="2"/>
    <x v="3"/>
    <n v="3.645"/>
    <x v="47"/>
    <x v="1"/>
  </r>
  <r>
    <s v="KTO-53793-109"/>
    <x v="229"/>
    <s v="17572-27091-AA"/>
    <s v="R-L-0.2"/>
    <n v="2"/>
    <x v="808"/>
    <s v="chatfullog@ebay.com"/>
    <x v="0"/>
    <s v="Rob"/>
    <x v="0"/>
    <s v="L"/>
    <x v="1"/>
    <x v="3"/>
    <n v="3.5849999999999995"/>
    <x v="53"/>
    <x v="1"/>
  </r>
  <r>
    <s v="OCK-89033-348"/>
    <x v="632"/>
    <s v="82300-88786-UE"/>
    <s v="A-L-0.2"/>
    <n v="6"/>
    <x v="809"/>
    <s v=""/>
    <x v="0"/>
    <s v="Ara"/>
    <x v="2"/>
    <s v="L"/>
    <x v="1"/>
    <x v="3"/>
    <n v="3.8849999999999998"/>
    <x v="102"/>
    <x v="0"/>
  </r>
  <r>
    <s v="GPZ-36017-366"/>
    <x v="633"/>
    <s v="65732-22589-OW"/>
    <s v="A-D-2.5"/>
    <n v="5"/>
    <x v="810"/>
    <s v="kmarrisonoq@dropbox.com"/>
    <x v="0"/>
    <s v="Ara"/>
    <x v="2"/>
    <s v="D"/>
    <x v="2"/>
    <x v="2"/>
    <n v="22.884999999999998"/>
    <x v="15"/>
    <x v="0"/>
  </r>
  <r>
    <s v="BZP-33213-637"/>
    <x v="95"/>
    <s v="77175-09826-SF"/>
    <s v="A-M-2.5"/>
    <n v="3"/>
    <x v="811"/>
    <s v="lagnolooj@pinterest.com"/>
    <x v="0"/>
    <s v="Ara"/>
    <x v="2"/>
    <s v="M"/>
    <x v="0"/>
    <x v="2"/>
    <n v="25.874999999999996"/>
    <x v="57"/>
    <x v="0"/>
  </r>
  <r>
    <s v="WFH-21507-708"/>
    <x v="521"/>
    <s v="07237-32539-NB"/>
    <s v="R-D-0.5"/>
    <n v="1"/>
    <x v="812"/>
    <s v="dkiddyok@fda.gov"/>
    <x v="0"/>
    <s v="Rob"/>
    <x v="0"/>
    <s v="D"/>
    <x v="2"/>
    <x v="1"/>
    <n v="5.3699999999999992"/>
    <x v="147"/>
    <x v="0"/>
  </r>
  <r>
    <s v="HST-96923-073"/>
    <x v="76"/>
    <s v="54722-76431-EX"/>
    <s v="R-D-2.5"/>
    <n v="6"/>
    <x v="813"/>
    <s v="hpetroulisol@state.tx.us"/>
    <x v="1"/>
    <s v="Rob"/>
    <x v="0"/>
    <s v="D"/>
    <x v="2"/>
    <x v="2"/>
    <n v="20.584999999999997"/>
    <x v="99"/>
    <x v="1"/>
  </r>
  <r>
    <s v="ENN-79947-323"/>
    <x v="634"/>
    <s v="67847-82662-TE"/>
    <s v="L-M-0.5"/>
    <n v="2"/>
    <x v="814"/>
    <s v="mschollom@taobao.com"/>
    <x v="0"/>
    <s v="Lib"/>
    <x v="3"/>
    <s v="M"/>
    <x v="0"/>
    <x v="1"/>
    <n v="8.73"/>
    <x v="92"/>
    <x v="1"/>
  </r>
  <r>
    <s v="BHA-47429-889"/>
    <x v="635"/>
    <s v="51114-51191-EW"/>
    <s v="E-L-0.2"/>
    <n v="3"/>
    <x v="815"/>
    <s v="kfersonon@g.co"/>
    <x v="0"/>
    <s v="Exc"/>
    <x v="1"/>
    <s v="L"/>
    <x v="1"/>
    <x v="3"/>
    <n v="4.4550000000000001"/>
    <x v="77"/>
    <x v="1"/>
  </r>
  <r>
    <s v="SZY-63017-318"/>
    <x v="636"/>
    <s v="91809-58808-TV"/>
    <s v="A-L-0.2"/>
    <n v="2"/>
    <x v="816"/>
    <s v="bkellowayoo@omniture.com"/>
    <x v="0"/>
    <s v="Ara"/>
    <x v="2"/>
    <s v="L"/>
    <x v="1"/>
    <x v="3"/>
    <n v="3.8849999999999998"/>
    <x v="41"/>
    <x v="0"/>
  </r>
  <r>
    <s v="LCU-93317-340"/>
    <x v="637"/>
    <s v="84996-26826-DK"/>
    <s v="R-D-0.2"/>
    <n v="1"/>
    <x v="817"/>
    <s v="soliffeop@yellowbook.com"/>
    <x v="0"/>
    <s v="Rob"/>
    <x v="0"/>
    <s v="D"/>
    <x v="2"/>
    <x v="3"/>
    <n v="2.6849999999999996"/>
    <x v="97"/>
    <x v="0"/>
  </r>
  <r>
    <s v="UOM-71431-481"/>
    <x v="182"/>
    <s v="65732-22589-OW"/>
    <s v="R-D-2.5"/>
    <n v="1"/>
    <x v="810"/>
    <s v="kmarrisonoq@dropbox.com"/>
    <x v="0"/>
    <s v="Rob"/>
    <x v="0"/>
    <s v="D"/>
    <x v="2"/>
    <x v="2"/>
    <n v="20.584999999999997"/>
    <x v="123"/>
    <x v="0"/>
  </r>
  <r>
    <s v="PJH-42618-877"/>
    <x v="479"/>
    <s v="93676-95250-XJ"/>
    <s v="A-D-2.5"/>
    <n v="5"/>
    <x v="818"/>
    <s v="cdolohuntyor@dailymail.co.uk"/>
    <x v="0"/>
    <s v="Ara"/>
    <x v="2"/>
    <s v="D"/>
    <x v="2"/>
    <x v="2"/>
    <n v="22.884999999999998"/>
    <x v="15"/>
    <x v="0"/>
  </r>
  <r>
    <s v="XED-90333-402"/>
    <x v="638"/>
    <s v="28300-14355-GF"/>
    <s v="E-M-0.2"/>
    <n v="5"/>
    <x v="819"/>
    <s v="pvasilenkoos@addtoany.com"/>
    <x v="2"/>
    <s v="Exc"/>
    <x v="1"/>
    <s v="M"/>
    <x v="0"/>
    <x v="3"/>
    <n v="4.125"/>
    <x v="132"/>
    <x v="1"/>
  </r>
  <r>
    <s v="IKK-62234-199"/>
    <x v="639"/>
    <s v="91190-84826-IQ"/>
    <s v="L-L-0.5"/>
    <n v="6"/>
    <x v="820"/>
    <s v="rschankelborgot@ameblo.jp"/>
    <x v="0"/>
    <s v="Lib"/>
    <x v="3"/>
    <s v="L"/>
    <x v="1"/>
    <x v="1"/>
    <n v="9.51"/>
    <x v="30"/>
    <x v="0"/>
  </r>
  <r>
    <s v="KAW-95195-329"/>
    <x v="640"/>
    <s v="34570-99384-AF"/>
    <s v="R-D-2.5"/>
    <n v="4"/>
    <x v="821"/>
    <s v=""/>
    <x v="1"/>
    <s v="Rob"/>
    <x v="0"/>
    <s v="D"/>
    <x v="2"/>
    <x v="2"/>
    <n v="20.584999999999997"/>
    <x v="18"/>
    <x v="0"/>
  </r>
  <r>
    <s v="QDO-57268-842"/>
    <x v="612"/>
    <s v="57808-90533-UE"/>
    <s v="E-M-2.5"/>
    <n v="5"/>
    <x v="822"/>
    <s v=""/>
    <x v="0"/>
    <s v="Exc"/>
    <x v="1"/>
    <s v="M"/>
    <x v="0"/>
    <x v="2"/>
    <n v="31.624999999999996"/>
    <x v="196"/>
    <x v="1"/>
  </r>
  <r>
    <s v="IIZ-24416-212"/>
    <x v="641"/>
    <s v="76060-30540-LB"/>
    <s v="R-D-0.5"/>
    <n v="6"/>
    <x v="823"/>
    <s v="bcargenow@geocities.jp"/>
    <x v="0"/>
    <s v="Rob"/>
    <x v="0"/>
    <s v="D"/>
    <x v="2"/>
    <x v="1"/>
    <n v="5.3699999999999992"/>
    <x v="111"/>
    <x v="0"/>
  </r>
  <r>
    <s v="AWP-11469-510"/>
    <x v="36"/>
    <s v="76730-63769-ND"/>
    <s v="E-D-1"/>
    <n v="2"/>
    <x v="824"/>
    <s v="rsticklerox@printfriendly.com"/>
    <x v="2"/>
    <s v="Exc"/>
    <x v="1"/>
    <s v="D"/>
    <x v="2"/>
    <x v="0"/>
    <n v="12.15"/>
    <x v="76"/>
    <x v="1"/>
  </r>
  <r>
    <s v="KXA-27983-918"/>
    <x v="642"/>
    <s v="96042-27290-EQ"/>
    <s v="R-L-0.5"/>
    <n v="5"/>
    <x v="825"/>
    <s v=""/>
    <x v="0"/>
    <s v="Rob"/>
    <x v="0"/>
    <s v="L"/>
    <x v="1"/>
    <x v="1"/>
    <n v="7.169999999999999"/>
    <x v="66"/>
    <x v="1"/>
  </r>
  <r>
    <s v="VKQ-39009-292"/>
    <x v="219"/>
    <s v="57808-90533-UE"/>
    <s v="L-M-1"/>
    <n v="5"/>
    <x v="822"/>
    <s v=""/>
    <x v="0"/>
    <s v="Lib"/>
    <x v="3"/>
    <s v="M"/>
    <x v="0"/>
    <x v="0"/>
    <n v="14.55"/>
    <x v="45"/>
    <x v="1"/>
  </r>
  <r>
    <s v="PDB-98743-282"/>
    <x v="643"/>
    <s v="51940-02669-OR"/>
    <s v="L-L-1"/>
    <n v="3"/>
    <x v="826"/>
    <s v=""/>
    <x v="1"/>
    <s v="Lib"/>
    <x v="3"/>
    <s v="L"/>
    <x v="1"/>
    <x v="0"/>
    <n v="15.85"/>
    <x v="46"/>
    <x v="1"/>
  </r>
  <r>
    <s v="SXW-34014-556"/>
    <x v="644"/>
    <s v="99144-98314-GN"/>
    <s v="R-L-0.2"/>
    <n v="1"/>
    <x v="827"/>
    <s v="djevonp1@ibm.com"/>
    <x v="0"/>
    <s v="Rob"/>
    <x v="0"/>
    <s v="L"/>
    <x v="1"/>
    <x v="3"/>
    <n v="3.5849999999999995"/>
    <x v="60"/>
    <x v="0"/>
  </r>
  <r>
    <s v="QOJ-38788-727"/>
    <x v="136"/>
    <s v="16358-63919-CE"/>
    <s v="E-M-2.5"/>
    <n v="5"/>
    <x v="828"/>
    <s v="hrannerp2@omniture.com"/>
    <x v="0"/>
    <s v="Exc"/>
    <x v="1"/>
    <s v="M"/>
    <x v="0"/>
    <x v="2"/>
    <n v="31.624999999999996"/>
    <x v="196"/>
    <x v="1"/>
  </r>
  <r>
    <s v="TGF-38649-658"/>
    <x v="645"/>
    <s v="67743-54817-UT"/>
    <s v="L-M-0.5"/>
    <n v="2"/>
    <x v="829"/>
    <s v="bimriep3@addtoany.com"/>
    <x v="0"/>
    <s v="Lib"/>
    <x v="3"/>
    <s v="M"/>
    <x v="0"/>
    <x v="1"/>
    <n v="8.73"/>
    <x v="92"/>
    <x v="1"/>
  </r>
  <r>
    <s v="EAI-25194-209"/>
    <x v="646"/>
    <s v="44601-51441-BH"/>
    <s v="A-L-2.5"/>
    <n v="5"/>
    <x v="830"/>
    <s v="dsopperp4@eventbrite.com"/>
    <x v="0"/>
    <s v="Ara"/>
    <x v="2"/>
    <s v="L"/>
    <x v="1"/>
    <x v="2"/>
    <n v="29.784999999999997"/>
    <x v="74"/>
    <x v="1"/>
  </r>
  <r>
    <s v="IJK-34441-720"/>
    <x v="647"/>
    <s v="97201-58870-WB"/>
    <s v="A-M-0.5"/>
    <n v="6"/>
    <x v="831"/>
    <s v=""/>
    <x v="0"/>
    <s v="Ara"/>
    <x v="2"/>
    <s v="M"/>
    <x v="0"/>
    <x v="1"/>
    <n v="6.75"/>
    <x v="61"/>
    <x v="0"/>
  </r>
  <r>
    <s v="ZMC-00336-619"/>
    <x v="591"/>
    <s v="19849-12926-QF"/>
    <s v="A-M-0.5"/>
    <n v="4"/>
    <x v="832"/>
    <s v="lledgleyp6@de.vu"/>
    <x v="0"/>
    <s v="Ara"/>
    <x v="2"/>
    <s v="M"/>
    <x v="0"/>
    <x v="1"/>
    <n v="6.75"/>
    <x v="25"/>
    <x v="0"/>
  </r>
  <r>
    <s v="UPX-54529-618"/>
    <x v="648"/>
    <s v="40535-56770-UM"/>
    <s v="L-D-1"/>
    <n v="3"/>
    <x v="833"/>
    <s v="tmenaryp7@phoca.cz"/>
    <x v="0"/>
    <s v="Lib"/>
    <x v="3"/>
    <s v="D"/>
    <x v="2"/>
    <x v="0"/>
    <n v="12.95"/>
    <x v="5"/>
    <x v="1"/>
  </r>
  <r>
    <s v="DLX-01059-899"/>
    <x v="191"/>
    <s v="74940-09646-MU"/>
    <s v="R-L-1"/>
    <n v="5"/>
    <x v="834"/>
    <s v="gciccottip8@so-net.ne.jp"/>
    <x v="0"/>
    <s v="Rob"/>
    <x v="0"/>
    <s v="L"/>
    <x v="1"/>
    <x v="0"/>
    <n v="11.95"/>
    <x v="143"/>
    <x v="1"/>
  </r>
  <r>
    <s v="MEK-85120-243"/>
    <x v="649"/>
    <s v="06623-54610-HC"/>
    <s v="R-L-0.2"/>
    <n v="3"/>
    <x v="835"/>
    <s v=""/>
    <x v="0"/>
    <s v="Rob"/>
    <x v="0"/>
    <s v="L"/>
    <x v="1"/>
    <x v="3"/>
    <n v="3.5849999999999995"/>
    <x v="127"/>
    <x v="1"/>
  </r>
  <r>
    <s v="NFI-37188-246"/>
    <x v="553"/>
    <s v="89490-75361-AF"/>
    <s v="A-D-2.5"/>
    <n v="4"/>
    <x v="836"/>
    <s v="wjallinpa@pcworld.com"/>
    <x v="0"/>
    <s v="Ara"/>
    <x v="2"/>
    <s v="D"/>
    <x v="2"/>
    <x v="2"/>
    <n v="22.884999999999998"/>
    <x v="21"/>
    <x v="1"/>
  </r>
  <r>
    <s v="BXH-62195-013"/>
    <x v="584"/>
    <s v="94526-79230-GZ"/>
    <s v="A-M-1"/>
    <n v="4"/>
    <x v="837"/>
    <s v="mbogeypb@thetimes.co.uk"/>
    <x v="0"/>
    <s v="Ara"/>
    <x v="2"/>
    <s v="M"/>
    <x v="0"/>
    <x v="0"/>
    <n v="11.25"/>
    <x v="157"/>
    <x v="0"/>
  </r>
  <r>
    <s v="YLK-78851-470"/>
    <x v="650"/>
    <s v="58559-08254-UY"/>
    <s v="R-M-2.5"/>
    <n v="6"/>
    <x v="838"/>
    <s v=""/>
    <x v="0"/>
    <s v="Rob"/>
    <x v="0"/>
    <s v="M"/>
    <x v="0"/>
    <x v="2"/>
    <n v="22.884999999999998"/>
    <x v="170"/>
    <x v="0"/>
  </r>
  <r>
    <s v="DXY-76225-633"/>
    <x v="121"/>
    <s v="88574-37083-WX"/>
    <s v="A-M-0.5"/>
    <n v="1"/>
    <x v="839"/>
    <s v="mcobbledickpd@ucsd.edu"/>
    <x v="0"/>
    <s v="Ara"/>
    <x v="2"/>
    <s v="M"/>
    <x v="0"/>
    <x v="1"/>
    <n v="6.75"/>
    <x v="52"/>
    <x v="1"/>
  </r>
  <r>
    <s v="UHP-24614-199"/>
    <x v="472"/>
    <s v="67953-79896-AC"/>
    <s v="A-M-1"/>
    <n v="4"/>
    <x v="840"/>
    <s v="alewrype@whitehouse.gov"/>
    <x v="0"/>
    <s v="Ara"/>
    <x v="2"/>
    <s v="M"/>
    <x v="0"/>
    <x v="0"/>
    <n v="11.25"/>
    <x v="157"/>
    <x v="1"/>
  </r>
  <r>
    <s v="HBY-35655-049"/>
    <x v="594"/>
    <s v="69207-93422-CQ"/>
    <s v="E-D-2.5"/>
    <n v="3"/>
    <x v="841"/>
    <s v="ihesselpf@ox.ac.uk"/>
    <x v="0"/>
    <s v="Exc"/>
    <x v="1"/>
    <s v="D"/>
    <x v="2"/>
    <x v="2"/>
    <n v="27.945"/>
    <x v="171"/>
    <x v="0"/>
  </r>
  <r>
    <s v="DCE-22886-861"/>
    <x v="89"/>
    <s v="56060-17602-RG"/>
    <s v="E-D-0.2"/>
    <n v="1"/>
    <x v="842"/>
    <s v=""/>
    <x v="1"/>
    <s v="Exc"/>
    <x v="1"/>
    <s v="D"/>
    <x v="2"/>
    <x v="3"/>
    <n v="3.645"/>
    <x v="186"/>
    <x v="0"/>
  </r>
  <r>
    <s v="QTG-93823-843"/>
    <x v="651"/>
    <s v="46859-14212-FI"/>
    <s v="A-M-0.5"/>
    <n v="1"/>
    <x v="843"/>
    <s v="csorrellph@amazon.com"/>
    <x v="2"/>
    <s v="Ara"/>
    <x v="2"/>
    <s v="M"/>
    <x v="0"/>
    <x v="1"/>
    <n v="6.75"/>
    <x v="52"/>
    <x v="1"/>
  </r>
  <r>
    <s v="QTG-93823-843"/>
    <x v="651"/>
    <s v="46859-14212-FI"/>
    <s v="E-D-0.5"/>
    <n v="3"/>
    <x v="843"/>
    <s v="csorrellph@amazon.com"/>
    <x v="2"/>
    <s v="Exc"/>
    <x v="1"/>
    <s v="D"/>
    <x v="2"/>
    <x v="1"/>
    <n v="7.29"/>
    <x v="6"/>
    <x v="1"/>
  </r>
  <r>
    <s v="WFT-16178-396"/>
    <x v="249"/>
    <s v="33555-01585-RP"/>
    <s v="R-D-0.2"/>
    <n v="5"/>
    <x v="844"/>
    <s v="qheavysidepj@unc.edu"/>
    <x v="0"/>
    <s v="Rob"/>
    <x v="0"/>
    <s v="D"/>
    <x v="2"/>
    <x v="3"/>
    <n v="2.6849999999999996"/>
    <x v="148"/>
    <x v="0"/>
  </r>
  <r>
    <s v="ERC-54560-934"/>
    <x v="652"/>
    <s v="11932-85629-CU"/>
    <s v="R-D-2.5"/>
    <n v="6"/>
    <x v="845"/>
    <s v="hreuvenpk@whitehouse.gov"/>
    <x v="0"/>
    <s v="Rob"/>
    <x v="0"/>
    <s v="D"/>
    <x v="2"/>
    <x v="2"/>
    <n v="20.584999999999997"/>
    <x v="99"/>
    <x v="1"/>
  </r>
  <r>
    <s v="RUK-78200-416"/>
    <x v="653"/>
    <s v="36192-07175-XC"/>
    <s v="L-D-0.2"/>
    <n v="2"/>
    <x v="846"/>
    <s v="mattwoolpl@nba.com"/>
    <x v="0"/>
    <s v="Lib"/>
    <x v="3"/>
    <s v="D"/>
    <x v="2"/>
    <x v="3"/>
    <n v="3.8849999999999998"/>
    <x v="41"/>
    <x v="1"/>
  </r>
  <r>
    <s v="KHK-13105-388"/>
    <x v="177"/>
    <s v="46242-54946-ZW"/>
    <s v="A-M-1"/>
    <n v="6"/>
    <x v="847"/>
    <s v=""/>
    <x v="0"/>
    <s v="Ara"/>
    <x v="2"/>
    <s v="M"/>
    <x v="0"/>
    <x v="0"/>
    <n v="11.25"/>
    <x v="173"/>
    <x v="0"/>
  </r>
  <r>
    <s v="NJR-03699-189"/>
    <x v="22"/>
    <s v="95152-82155-VQ"/>
    <s v="E-D-2.5"/>
    <n v="1"/>
    <x v="848"/>
    <s v="gwynespn@dagondesign.com"/>
    <x v="0"/>
    <s v="Exc"/>
    <x v="1"/>
    <s v="D"/>
    <x v="2"/>
    <x v="2"/>
    <n v="27.945"/>
    <x v="140"/>
    <x v="1"/>
  </r>
  <r>
    <s v="PJV-20427-019"/>
    <x v="508"/>
    <s v="13404-39127-WQ"/>
    <s v="A-L-2.5"/>
    <n v="3"/>
    <x v="849"/>
    <s v="cmaccourtpo@amazon.com"/>
    <x v="0"/>
    <s v="Ara"/>
    <x v="2"/>
    <s v="L"/>
    <x v="1"/>
    <x v="2"/>
    <n v="29.784999999999997"/>
    <x v="49"/>
    <x v="1"/>
  </r>
  <r>
    <s v="UGK-07613-982"/>
    <x v="654"/>
    <s v="57808-90533-UE"/>
    <s v="A-M-0.5"/>
    <n v="3"/>
    <x v="822"/>
    <s v=""/>
    <x v="0"/>
    <s v="Ara"/>
    <x v="2"/>
    <s v="M"/>
    <x v="0"/>
    <x v="1"/>
    <n v="6.75"/>
    <x v="16"/>
    <x v="1"/>
  </r>
  <r>
    <s v="OLA-68289-577"/>
    <x v="524"/>
    <s v="40226-52317-IO"/>
    <s v="A-M-0.5"/>
    <n v="5"/>
    <x v="850"/>
    <s v="ewilsonepq@eepurl.com"/>
    <x v="0"/>
    <s v="Ara"/>
    <x v="2"/>
    <s v="M"/>
    <x v="0"/>
    <x v="1"/>
    <n v="6.75"/>
    <x v="65"/>
    <x v="0"/>
  </r>
  <r>
    <s v="TNR-84447-052"/>
    <x v="655"/>
    <s v="34419-18068-AG"/>
    <s v="E-D-2.5"/>
    <n v="4"/>
    <x v="851"/>
    <s v="dduffiepr@time.com"/>
    <x v="0"/>
    <s v="Exc"/>
    <x v="1"/>
    <s v="D"/>
    <x v="2"/>
    <x v="2"/>
    <n v="27.945"/>
    <x v="150"/>
    <x v="1"/>
  </r>
  <r>
    <s v="FBZ-64200-586"/>
    <x v="523"/>
    <s v="51738-61457-RS"/>
    <s v="E-M-2.5"/>
    <n v="2"/>
    <x v="852"/>
    <s v="mmatiasekps@ucoz.ru"/>
    <x v="0"/>
    <s v="Exc"/>
    <x v="1"/>
    <s v="M"/>
    <x v="0"/>
    <x v="2"/>
    <n v="31.624999999999996"/>
    <x v="40"/>
    <x v="0"/>
  </r>
  <r>
    <s v="OBN-66334-505"/>
    <x v="656"/>
    <s v="86757-52367-ON"/>
    <s v="E-L-0.2"/>
    <n v="2"/>
    <x v="853"/>
    <s v="jcamillopt@shinystat.com"/>
    <x v="0"/>
    <s v="Exc"/>
    <x v="1"/>
    <s v="L"/>
    <x v="1"/>
    <x v="3"/>
    <n v="4.4550000000000001"/>
    <x v="161"/>
    <x v="0"/>
  </r>
  <r>
    <s v="NXM-89323-646"/>
    <x v="657"/>
    <s v="28158-93383-CK"/>
    <s v="E-D-1"/>
    <n v="1"/>
    <x v="854"/>
    <s v="kphilbrickpu@cdc.gov"/>
    <x v="0"/>
    <s v="Exc"/>
    <x v="1"/>
    <s v="D"/>
    <x v="2"/>
    <x v="0"/>
    <n v="12.15"/>
    <x v="87"/>
    <x v="0"/>
  </r>
  <r>
    <s v="NHI-23264-055"/>
    <x v="658"/>
    <s v="44799-09711-XW"/>
    <s v="A-D-0.5"/>
    <n v="4"/>
    <x v="855"/>
    <s v=""/>
    <x v="0"/>
    <s v="Ara"/>
    <x v="2"/>
    <s v="D"/>
    <x v="2"/>
    <x v="1"/>
    <n v="5.97"/>
    <x v="86"/>
    <x v="0"/>
  </r>
  <r>
    <s v="EQH-53569-934"/>
    <x v="659"/>
    <s v="53667-91553-LT"/>
    <s v="E-M-1"/>
    <n v="4"/>
    <x v="856"/>
    <s v="bsillispw@istockphoto.com"/>
    <x v="0"/>
    <s v="Exc"/>
    <x v="1"/>
    <s v="M"/>
    <x v="0"/>
    <x v="0"/>
    <n v="13.75"/>
    <x v="193"/>
    <x v="1"/>
  </r>
  <r>
    <s v="XKK-06692-189"/>
    <x v="558"/>
    <s v="86579-92122-OC"/>
    <s v="R-D-1"/>
    <n v="3"/>
    <x v="857"/>
    <s v=""/>
    <x v="0"/>
    <s v="Rob"/>
    <x v="0"/>
    <s v="D"/>
    <x v="2"/>
    <x v="0"/>
    <n v="8.9499999999999993"/>
    <x v="166"/>
    <x v="0"/>
  </r>
  <r>
    <s v="BYP-16005-016"/>
    <x v="660"/>
    <s v="01474-63436-TP"/>
    <s v="R-M-2.5"/>
    <n v="5"/>
    <x v="858"/>
    <s v="rcuttspy@techcrunch.com"/>
    <x v="0"/>
    <s v="Rob"/>
    <x v="0"/>
    <s v="M"/>
    <x v="0"/>
    <x v="2"/>
    <n v="22.884999999999998"/>
    <x v="15"/>
    <x v="1"/>
  </r>
  <r>
    <s v="LWS-13938-905"/>
    <x v="661"/>
    <s v="90533-82440-EE"/>
    <s v="A-M-2.5"/>
    <n v="6"/>
    <x v="859"/>
    <s v="mdelvespz@nature.com"/>
    <x v="0"/>
    <s v="Ara"/>
    <x v="2"/>
    <s v="M"/>
    <x v="0"/>
    <x v="2"/>
    <n v="25.874999999999996"/>
    <x v="71"/>
    <x v="0"/>
  </r>
  <r>
    <s v="OLH-95722-362"/>
    <x v="662"/>
    <s v="48553-69225-VX"/>
    <s v="L-D-0.5"/>
    <n v="3"/>
    <x v="860"/>
    <s v="dgrittonq0@nydailynews.com"/>
    <x v="0"/>
    <s v="Lib"/>
    <x v="3"/>
    <s v="D"/>
    <x v="2"/>
    <x v="1"/>
    <n v="7.77"/>
    <x v="102"/>
    <x v="0"/>
  </r>
  <r>
    <s v="OLH-95722-362"/>
    <x v="662"/>
    <s v="48553-69225-VX"/>
    <s v="R-M-2.5"/>
    <n v="4"/>
    <x v="860"/>
    <s v="dgrittonq0@nydailynews.com"/>
    <x v="0"/>
    <s v="Rob"/>
    <x v="0"/>
    <s v="M"/>
    <x v="0"/>
    <x v="2"/>
    <n v="22.884999999999998"/>
    <x v="21"/>
    <x v="0"/>
  </r>
  <r>
    <s v="KCW-50949-318"/>
    <x v="184"/>
    <s v="52374-27313-IV"/>
    <s v="E-L-1"/>
    <n v="5"/>
    <x v="861"/>
    <s v="dgutq2@umich.edu"/>
    <x v="0"/>
    <s v="Exc"/>
    <x v="1"/>
    <s v="L"/>
    <x v="1"/>
    <x v="0"/>
    <n v="14.85"/>
    <x v="159"/>
    <x v="0"/>
  </r>
  <r>
    <s v="JGZ-16947-591"/>
    <x v="663"/>
    <s v="14264-41252-SL"/>
    <s v="L-L-0.2"/>
    <n v="6"/>
    <x v="862"/>
    <s v="wpummeryq3@topsy.com"/>
    <x v="0"/>
    <s v="Lib"/>
    <x v="3"/>
    <s v="L"/>
    <x v="1"/>
    <x v="3"/>
    <n v="4.7549999999999999"/>
    <x v="32"/>
    <x v="1"/>
  </r>
  <r>
    <s v="LXS-63326-144"/>
    <x v="334"/>
    <s v="35367-50483-AR"/>
    <s v="R-L-0.5"/>
    <n v="2"/>
    <x v="863"/>
    <s v="gsiudaq4@nytimes.com"/>
    <x v="0"/>
    <s v="Rob"/>
    <x v="0"/>
    <s v="L"/>
    <x v="1"/>
    <x v="1"/>
    <n v="7.169999999999999"/>
    <x v="79"/>
    <x v="0"/>
  </r>
  <r>
    <s v="CZG-86544-655"/>
    <x v="664"/>
    <s v="69443-77665-QW"/>
    <s v="A-L-0.5"/>
    <n v="2"/>
    <x v="864"/>
    <s v="hcrowneq5@wufoo.com"/>
    <x v="1"/>
    <s v="Ara"/>
    <x v="2"/>
    <s v="L"/>
    <x v="1"/>
    <x v="1"/>
    <n v="7.77"/>
    <x v="42"/>
    <x v="0"/>
  </r>
  <r>
    <s v="WFV-88138-247"/>
    <x v="24"/>
    <s v="63411-51758-QC"/>
    <s v="R-L-1"/>
    <n v="3"/>
    <x v="865"/>
    <s v="vpawseyq6@tiny.cc"/>
    <x v="0"/>
    <s v="Rob"/>
    <x v="0"/>
    <s v="L"/>
    <x v="1"/>
    <x v="0"/>
    <n v="11.95"/>
    <x v="66"/>
    <x v="1"/>
  </r>
  <r>
    <s v="RFG-28227-288"/>
    <x v="12"/>
    <s v="68605-21835-UF"/>
    <s v="A-L-0.5"/>
    <n v="6"/>
    <x v="866"/>
    <s v="awaterhouseq7@istockphoto.com"/>
    <x v="0"/>
    <s v="Ara"/>
    <x v="2"/>
    <s v="L"/>
    <x v="1"/>
    <x v="1"/>
    <n v="7.77"/>
    <x v="162"/>
    <x v="1"/>
  </r>
  <r>
    <s v="QAK-77286-758"/>
    <x v="105"/>
    <s v="34786-30419-XY"/>
    <s v="R-L-0.5"/>
    <n v="5"/>
    <x v="867"/>
    <s v="fhaughianq8@1688.com"/>
    <x v="0"/>
    <s v="Rob"/>
    <x v="0"/>
    <s v="L"/>
    <x v="1"/>
    <x v="1"/>
    <n v="7.169999999999999"/>
    <x v="66"/>
    <x v="1"/>
  </r>
  <r>
    <s v="CZD-56716-840"/>
    <x v="665"/>
    <s v="15456-29250-RU"/>
    <s v="L-D-2.5"/>
    <n v="4"/>
    <x v="868"/>
    <s v=""/>
    <x v="0"/>
    <s v="Lib"/>
    <x v="3"/>
    <s v="D"/>
    <x v="2"/>
    <x v="2"/>
    <n v="29.784999999999997"/>
    <x v="129"/>
    <x v="1"/>
  </r>
  <r>
    <s v="UBI-59229-277"/>
    <x v="44"/>
    <s v="00886-35803-FG"/>
    <s v="L-D-0.5"/>
    <n v="3"/>
    <x v="869"/>
    <s v=""/>
    <x v="0"/>
    <s v="Lib"/>
    <x v="3"/>
    <s v="D"/>
    <x v="2"/>
    <x v="1"/>
    <n v="7.77"/>
    <x v="102"/>
    <x v="1"/>
  </r>
  <r>
    <s v="WJJ-37489-898"/>
    <x v="171"/>
    <s v="31599-82152-AD"/>
    <s v="A-M-1"/>
    <n v="1"/>
    <x v="870"/>
    <s v="rfaltinqb@topsy.com"/>
    <x v="1"/>
    <s v="Ara"/>
    <x v="2"/>
    <s v="M"/>
    <x v="0"/>
    <x v="0"/>
    <n v="11.25"/>
    <x v="23"/>
    <x v="1"/>
  </r>
  <r>
    <s v="ORX-57454-917"/>
    <x v="328"/>
    <s v="76209-39601-ZR"/>
    <s v="E-D-2.5"/>
    <n v="3"/>
    <x v="871"/>
    <s v="gcheekeqc@sitemeter.com"/>
    <x v="2"/>
    <s v="Exc"/>
    <x v="1"/>
    <s v="D"/>
    <x v="2"/>
    <x v="2"/>
    <n v="27.945"/>
    <x v="171"/>
    <x v="0"/>
  </r>
  <r>
    <s v="GRB-68838-629"/>
    <x v="648"/>
    <s v="15064-65241-HB"/>
    <s v="R-L-2.5"/>
    <n v="4"/>
    <x v="872"/>
    <s v="grattqd@phpbb.com"/>
    <x v="1"/>
    <s v="Rob"/>
    <x v="0"/>
    <s v="L"/>
    <x v="1"/>
    <x v="2"/>
    <n v="27.484999999999996"/>
    <x v="108"/>
    <x v="1"/>
  </r>
  <r>
    <s v="SHT-04865-419"/>
    <x v="666"/>
    <s v="69215-90789-DL"/>
    <s v="R-L-0.2"/>
    <n v="4"/>
    <x v="873"/>
    <s v=""/>
    <x v="0"/>
    <s v="Rob"/>
    <x v="0"/>
    <s v="L"/>
    <x v="1"/>
    <x v="3"/>
    <n v="3.5849999999999995"/>
    <x v="79"/>
    <x v="0"/>
  </r>
  <r>
    <s v="UQI-28177-865"/>
    <x v="577"/>
    <s v="04317-46176-TB"/>
    <s v="R-L-0.2"/>
    <n v="6"/>
    <x v="874"/>
    <s v="ieberleinqf@hc360.com"/>
    <x v="0"/>
    <s v="Rob"/>
    <x v="0"/>
    <s v="L"/>
    <x v="1"/>
    <x v="3"/>
    <n v="3.5849999999999995"/>
    <x v="137"/>
    <x v="1"/>
  </r>
  <r>
    <s v="OIB-13664-879"/>
    <x v="114"/>
    <s v="04713-57765-KR"/>
    <s v="A-M-1"/>
    <n v="2"/>
    <x v="875"/>
    <s v="jdrengqg@uiuc.edu"/>
    <x v="1"/>
    <s v="Ara"/>
    <x v="2"/>
    <s v="M"/>
    <x v="0"/>
    <x v="0"/>
    <n v="11.25"/>
    <x v="122"/>
    <x v="0"/>
  </r>
  <r>
    <s v="PJS-30996-485"/>
    <x v="4"/>
    <s v="86579-92122-OC"/>
    <s v="A-L-0.2"/>
    <n v="1"/>
    <x v="857"/>
    <s v=""/>
    <x v="0"/>
    <s v="Ara"/>
    <x v="2"/>
    <s v="L"/>
    <x v="1"/>
    <x v="3"/>
    <n v="3.8849999999999998"/>
    <x v="84"/>
    <x v="0"/>
  </r>
  <r>
    <s v="HEL-86709-449"/>
    <x v="667"/>
    <s v="86579-92122-OC"/>
    <s v="E-D-2.5"/>
    <n v="1"/>
    <x v="857"/>
    <s v=""/>
    <x v="0"/>
    <s v="Exc"/>
    <x v="1"/>
    <s v="D"/>
    <x v="2"/>
    <x v="2"/>
    <n v="27.945"/>
    <x v="140"/>
    <x v="0"/>
  </r>
  <r>
    <s v="NCH-55389-562"/>
    <x v="110"/>
    <s v="86579-92122-OC"/>
    <s v="E-L-2.5"/>
    <n v="5"/>
    <x v="857"/>
    <s v=""/>
    <x v="0"/>
    <s v="Exc"/>
    <x v="1"/>
    <s v="L"/>
    <x v="1"/>
    <x v="2"/>
    <n v="34.154999999999994"/>
    <x v="11"/>
    <x v="0"/>
  </r>
  <r>
    <s v="NCH-55389-562"/>
    <x v="110"/>
    <s v="86579-92122-OC"/>
    <s v="R-L-2.5"/>
    <n v="2"/>
    <x v="857"/>
    <s v=""/>
    <x v="0"/>
    <s v="Rob"/>
    <x v="0"/>
    <s v="L"/>
    <x v="1"/>
    <x v="2"/>
    <n v="27.484999999999996"/>
    <x v="4"/>
    <x v="0"/>
  </r>
  <r>
    <s v="NCH-55389-562"/>
    <x v="110"/>
    <s v="86579-92122-OC"/>
    <s v="E-L-1"/>
    <n v="1"/>
    <x v="857"/>
    <s v=""/>
    <x v="0"/>
    <s v="Exc"/>
    <x v="1"/>
    <s v="L"/>
    <x v="1"/>
    <x v="0"/>
    <n v="14.85"/>
    <x v="151"/>
    <x v="0"/>
  </r>
  <r>
    <s v="NCH-55389-562"/>
    <x v="110"/>
    <s v="86579-92122-OC"/>
    <s v="A-L-0.2"/>
    <n v="2"/>
    <x v="857"/>
    <s v=""/>
    <x v="0"/>
    <s v="Ara"/>
    <x v="2"/>
    <s v="L"/>
    <x v="1"/>
    <x v="3"/>
    <n v="3.8849999999999998"/>
    <x v="41"/>
    <x v="0"/>
  </r>
  <r>
    <s v="GUG-45603-775"/>
    <x v="668"/>
    <s v="40959-32642-DN"/>
    <s v="L-L-0.2"/>
    <n v="5"/>
    <x v="876"/>
    <s v="rstrathernqn@devhub.com"/>
    <x v="0"/>
    <s v="Lib"/>
    <x v="3"/>
    <s v="L"/>
    <x v="1"/>
    <x v="3"/>
    <n v="4.7549999999999999"/>
    <x v="29"/>
    <x v="0"/>
  </r>
  <r>
    <s v="KJB-98240-098"/>
    <x v="422"/>
    <s v="77746-08153-PM"/>
    <s v="L-L-1"/>
    <n v="5"/>
    <x v="877"/>
    <s v="cmiguelqo@exblog.jp"/>
    <x v="0"/>
    <s v="Lib"/>
    <x v="3"/>
    <s v="L"/>
    <x v="1"/>
    <x v="0"/>
    <n v="15.85"/>
    <x v="180"/>
    <x v="0"/>
  </r>
  <r>
    <s v="JMS-48374-462"/>
    <x v="669"/>
    <s v="49667-96708-JL"/>
    <s v="A-D-2.5"/>
    <n v="2"/>
    <x v="878"/>
    <s v=""/>
    <x v="0"/>
    <s v="Ara"/>
    <x v="2"/>
    <s v="D"/>
    <x v="2"/>
    <x v="2"/>
    <n v="22.884999999999998"/>
    <x v="135"/>
    <x v="0"/>
  </r>
  <r>
    <s v="YIT-15877-117"/>
    <x v="670"/>
    <s v="24155-79322-EQ"/>
    <s v="R-D-1"/>
    <n v="1"/>
    <x v="879"/>
    <s v="mrocksqq@exblog.jp"/>
    <x v="1"/>
    <s v="Rob"/>
    <x v="0"/>
    <s v="D"/>
    <x v="2"/>
    <x v="0"/>
    <n v="8.9499999999999993"/>
    <x v="192"/>
    <x v="0"/>
  </r>
  <r>
    <s v="YVK-82679-655"/>
    <x v="341"/>
    <s v="95342-88311-SF"/>
    <s v="R-M-0.5"/>
    <n v="4"/>
    <x v="880"/>
    <s v="yburrellsqr@vinaora.com"/>
    <x v="0"/>
    <s v="Rob"/>
    <x v="0"/>
    <s v="M"/>
    <x v="0"/>
    <x v="1"/>
    <n v="5.97"/>
    <x v="86"/>
    <x v="0"/>
  </r>
  <r>
    <s v="TYH-81940-054"/>
    <x v="671"/>
    <s v="69374-08133-RI"/>
    <s v="E-L-0.2"/>
    <n v="5"/>
    <x v="881"/>
    <s v="cgoodrumqs@goodreads.com"/>
    <x v="0"/>
    <s v="Exc"/>
    <x v="1"/>
    <s v="L"/>
    <x v="1"/>
    <x v="3"/>
    <n v="4.4550000000000001"/>
    <x v="110"/>
    <x v="1"/>
  </r>
  <r>
    <s v="HTY-30660-254"/>
    <x v="672"/>
    <s v="83844-95908-RX"/>
    <s v="R-M-1"/>
    <n v="3"/>
    <x v="882"/>
    <s v="jjefferysqt@blog.com"/>
    <x v="0"/>
    <s v="Rob"/>
    <x v="0"/>
    <s v="M"/>
    <x v="0"/>
    <x v="0"/>
    <n v="9.9499999999999993"/>
    <x v="44"/>
    <x v="0"/>
  </r>
  <r>
    <s v="GPW-43956-761"/>
    <x v="673"/>
    <s v="09667-09231-YM"/>
    <s v="E-L-0.5"/>
    <n v="6"/>
    <x v="883"/>
    <s v="bwardellqu@adobe.com"/>
    <x v="0"/>
    <s v="Exc"/>
    <x v="1"/>
    <s v="L"/>
    <x v="1"/>
    <x v="1"/>
    <n v="8.91"/>
    <x v="119"/>
    <x v="0"/>
  </r>
  <r>
    <s v="DWY-56352-412"/>
    <x v="674"/>
    <s v="55427-08059-DF"/>
    <s v="R-D-0.2"/>
    <n v="1"/>
    <x v="884"/>
    <s v="zwalisiakqv@ucsd.edu"/>
    <x v="1"/>
    <s v="Rob"/>
    <x v="0"/>
    <s v="D"/>
    <x v="2"/>
    <x v="3"/>
    <n v="2.6849999999999996"/>
    <x v="97"/>
    <x v="0"/>
  </r>
  <r>
    <s v="PUH-55647-976"/>
    <x v="675"/>
    <s v="06624-54037-BQ"/>
    <s v="R-M-0.2"/>
    <n v="2"/>
    <x v="885"/>
    <s v="wleopoldqw@blogspot.com"/>
    <x v="0"/>
    <s v="Rob"/>
    <x v="0"/>
    <s v="M"/>
    <x v="0"/>
    <x v="3"/>
    <n v="2.9849999999999999"/>
    <x v="9"/>
    <x v="1"/>
  </r>
  <r>
    <s v="DTB-71371-705"/>
    <x v="539"/>
    <s v="48544-90737-AZ"/>
    <s v="L-D-1"/>
    <n v="1"/>
    <x v="886"/>
    <s v="cshaldersqx@cisco.com"/>
    <x v="0"/>
    <s v="Lib"/>
    <x v="3"/>
    <s v="D"/>
    <x v="2"/>
    <x v="0"/>
    <n v="12.95"/>
    <x v="2"/>
    <x v="0"/>
  </r>
  <r>
    <s v="ZDC-64769-740"/>
    <x v="676"/>
    <s v="79463-01597-FQ"/>
    <s v="E-M-0.5"/>
    <n v="1"/>
    <x v="887"/>
    <s v=""/>
    <x v="0"/>
    <s v="Exc"/>
    <x v="1"/>
    <s v="M"/>
    <x v="0"/>
    <x v="1"/>
    <n v="8.25"/>
    <x v="112"/>
    <x v="1"/>
  </r>
  <r>
    <s v="TED-81959-419"/>
    <x v="677"/>
    <s v="27702-50024-XC"/>
    <s v="A-L-2.5"/>
    <n v="5"/>
    <x v="888"/>
    <s v="nfurberqz@jugem.jp"/>
    <x v="0"/>
    <s v="Ara"/>
    <x v="2"/>
    <s v="L"/>
    <x v="1"/>
    <x v="2"/>
    <n v="29.784999999999997"/>
    <x v="74"/>
    <x v="1"/>
  </r>
  <r>
    <s v="FDO-25756-141"/>
    <x v="629"/>
    <s v="57360-46846-NS"/>
    <s v="A-L-2.5"/>
    <n v="3"/>
    <x v="889"/>
    <s v=""/>
    <x v="1"/>
    <s v="Ara"/>
    <x v="2"/>
    <s v="L"/>
    <x v="1"/>
    <x v="2"/>
    <n v="29.784999999999997"/>
    <x v="49"/>
    <x v="0"/>
  </r>
  <r>
    <s v="HKN-31467-517"/>
    <x v="662"/>
    <s v="84045-66771-SL"/>
    <s v="L-M-1"/>
    <n v="6"/>
    <x v="890"/>
    <s v="ckeaver1@ucoz.com"/>
    <x v="0"/>
    <s v="Lib"/>
    <x v="3"/>
    <s v="M"/>
    <x v="0"/>
    <x v="0"/>
    <n v="14.55"/>
    <x v="75"/>
    <x v="1"/>
  </r>
  <r>
    <s v="POF-29666-012"/>
    <x v="102"/>
    <s v="46885-00260-TL"/>
    <s v="R-D-0.5"/>
    <n v="1"/>
    <x v="891"/>
    <s v="sroseboroughr2@virginia.edu"/>
    <x v="0"/>
    <s v="Rob"/>
    <x v="0"/>
    <s v="D"/>
    <x v="2"/>
    <x v="1"/>
    <n v="5.3699999999999992"/>
    <x v="147"/>
    <x v="0"/>
  </r>
  <r>
    <s v="IRX-59256-644"/>
    <x v="678"/>
    <s v="96446-62142-EN"/>
    <s v="A-D-0.2"/>
    <n v="3"/>
    <x v="892"/>
    <s v="ckingwellr3@squarespace.com"/>
    <x v="1"/>
    <s v="Ara"/>
    <x v="2"/>
    <s v="D"/>
    <x v="2"/>
    <x v="3"/>
    <n v="2.9849999999999999"/>
    <x v="169"/>
    <x v="0"/>
  </r>
  <r>
    <s v="LTN-89139-350"/>
    <x v="679"/>
    <s v="07756-71018-GU"/>
    <s v="R-L-2.5"/>
    <n v="5"/>
    <x v="893"/>
    <s v="kcantor4@gmpg.org"/>
    <x v="0"/>
    <s v="Rob"/>
    <x v="0"/>
    <s v="L"/>
    <x v="1"/>
    <x v="2"/>
    <n v="27.484999999999996"/>
    <x v="187"/>
    <x v="0"/>
  </r>
  <r>
    <s v="TXF-79780-017"/>
    <x v="112"/>
    <s v="92048-47813-QB"/>
    <s v="R-L-1"/>
    <n v="5"/>
    <x v="894"/>
    <s v="mblakemorer5@nsw.gov.au"/>
    <x v="0"/>
    <s v="Rob"/>
    <x v="0"/>
    <s v="L"/>
    <x v="1"/>
    <x v="0"/>
    <n v="11.95"/>
    <x v="143"/>
    <x v="1"/>
  </r>
  <r>
    <s v="ALM-80762-974"/>
    <x v="55"/>
    <s v="84045-66771-SL"/>
    <s v="A-L-0.5"/>
    <n v="3"/>
    <x v="890"/>
    <s v="ckeaver1@ucoz.com"/>
    <x v="0"/>
    <s v="Ara"/>
    <x v="2"/>
    <s v="L"/>
    <x v="1"/>
    <x v="1"/>
    <n v="7.77"/>
    <x v="102"/>
    <x v="1"/>
  </r>
  <r>
    <s v="NXF-15738-707"/>
    <x v="680"/>
    <s v="28699-16256-XV"/>
    <s v="R-D-0.5"/>
    <n v="2"/>
    <x v="895"/>
    <s v=""/>
    <x v="0"/>
    <s v="Rob"/>
    <x v="0"/>
    <s v="D"/>
    <x v="2"/>
    <x v="1"/>
    <n v="5.3699999999999992"/>
    <x v="175"/>
    <x v="1"/>
  </r>
  <r>
    <s v="MVV-19034-198"/>
    <x v="94"/>
    <s v="98476-63654-CG"/>
    <s v="E-D-2.5"/>
    <n v="6"/>
    <x v="896"/>
    <s v=""/>
    <x v="0"/>
    <s v="Exc"/>
    <x v="1"/>
    <s v="D"/>
    <x v="2"/>
    <x v="2"/>
    <n v="27.945"/>
    <x v="164"/>
    <x v="0"/>
  </r>
  <r>
    <s v="KUX-19632-830"/>
    <x v="160"/>
    <s v="55409-07759-YG"/>
    <s v="E-D-0.2"/>
    <n v="6"/>
    <x v="897"/>
    <s v="cbernardotr9@wix.com"/>
    <x v="0"/>
    <s v="Exc"/>
    <x v="1"/>
    <s v="D"/>
    <x v="2"/>
    <x v="3"/>
    <n v="3.645"/>
    <x v="6"/>
    <x v="0"/>
  </r>
  <r>
    <s v="SNZ-44595-152"/>
    <x v="681"/>
    <s v="06136-65250-PG"/>
    <s v="R-L-1"/>
    <n v="2"/>
    <x v="898"/>
    <s v="kkemeryra@t.co"/>
    <x v="0"/>
    <s v="Rob"/>
    <x v="0"/>
    <s v="L"/>
    <x v="1"/>
    <x v="0"/>
    <n v="11.95"/>
    <x v="178"/>
    <x v="0"/>
  </r>
  <r>
    <s v="GQA-37241-629"/>
    <x v="502"/>
    <s v="08405-33165-BS"/>
    <s v="A-M-0.2"/>
    <n v="2"/>
    <x v="899"/>
    <s v="fparlotrb@forbes.com"/>
    <x v="0"/>
    <s v="Ara"/>
    <x v="2"/>
    <s v="M"/>
    <x v="0"/>
    <x v="3"/>
    <n v="3.375"/>
    <x v="52"/>
    <x v="0"/>
  </r>
  <r>
    <s v="WVV-79948-067"/>
    <x v="682"/>
    <s v="66070-30559-WI"/>
    <s v="E-M-2.5"/>
    <n v="1"/>
    <x v="900"/>
    <s v="rcheakrc@tripadvisor.com"/>
    <x v="1"/>
    <s v="Exc"/>
    <x v="1"/>
    <s v="M"/>
    <x v="0"/>
    <x v="2"/>
    <n v="31.624999999999996"/>
    <x v="176"/>
    <x v="0"/>
  </r>
  <r>
    <s v="LHX-81117-166"/>
    <x v="683"/>
    <s v="01282-28364-RZ"/>
    <s v="R-L-1"/>
    <n v="4"/>
    <x v="901"/>
    <s v="kogeneayrd@utexas.edu"/>
    <x v="0"/>
    <s v="Rob"/>
    <x v="0"/>
    <s v="L"/>
    <x v="1"/>
    <x v="0"/>
    <n v="11.95"/>
    <x v="62"/>
    <x v="1"/>
  </r>
  <r>
    <s v="GCD-75444-320"/>
    <x v="594"/>
    <s v="51277-93873-RP"/>
    <s v="L-M-2.5"/>
    <n v="1"/>
    <x v="902"/>
    <s v="cayrere@symantec.com"/>
    <x v="0"/>
    <s v="Lib"/>
    <x v="3"/>
    <s v="M"/>
    <x v="0"/>
    <x v="2"/>
    <n v="33.464999999999996"/>
    <x v="116"/>
    <x v="1"/>
  </r>
  <r>
    <s v="SGA-30059-217"/>
    <x v="389"/>
    <s v="84405-83364-DG"/>
    <s v="A-D-0.5"/>
    <n v="5"/>
    <x v="903"/>
    <s v="lkynetonrf@macromedia.com"/>
    <x v="2"/>
    <s v="Ara"/>
    <x v="2"/>
    <s v="D"/>
    <x v="2"/>
    <x v="1"/>
    <n v="5.97"/>
    <x v="44"/>
    <x v="0"/>
  </r>
  <r>
    <s v="GNL-98714-885"/>
    <x v="583"/>
    <s v="83731-53280-YC"/>
    <s v="R-M-1"/>
    <n v="3"/>
    <x v="904"/>
    <s v=""/>
    <x v="2"/>
    <s v="Rob"/>
    <x v="0"/>
    <s v="M"/>
    <x v="0"/>
    <x v="0"/>
    <n v="9.9499999999999993"/>
    <x v="44"/>
    <x v="0"/>
  </r>
  <r>
    <s v="OQA-93249-841"/>
    <x v="647"/>
    <s v="03917-13632-KC"/>
    <s v="A-M-2.5"/>
    <n v="6"/>
    <x v="905"/>
    <s v=""/>
    <x v="0"/>
    <s v="Ara"/>
    <x v="2"/>
    <s v="M"/>
    <x v="0"/>
    <x v="2"/>
    <n v="25.874999999999996"/>
    <x v="71"/>
    <x v="0"/>
  </r>
  <r>
    <s v="DUV-12075-132"/>
    <x v="366"/>
    <s v="62494-09113-RP"/>
    <s v="E-D-0.2"/>
    <n v="5"/>
    <x v="906"/>
    <s v=""/>
    <x v="0"/>
    <s v="Exc"/>
    <x v="1"/>
    <s v="D"/>
    <x v="2"/>
    <x v="3"/>
    <n v="3.645"/>
    <x v="94"/>
    <x v="1"/>
  </r>
  <r>
    <s v="DUV-12075-132"/>
    <x v="366"/>
    <s v="62494-09113-RP"/>
    <s v="L-D-0.5"/>
    <n v="2"/>
    <x v="906"/>
    <s v=""/>
    <x v="0"/>
    <s v="Lib"/>
    <x v="3"/>
    <s v="D"/>
    <x v="2"/>
    <x v="1"/>
    <n v="7.77"/>
    <x v="42"/>
    <x v="1"/>
  </r>
  <r>
    <s v="KPO-24942-184"/>
    <x v="684"/>
    <s v="70567-65133-CN"/>
    <s v="L-L-2.5"/>
    <n v="3"/>
    <x v="907"/>
    <s v=""/>
    <x v="1"/>
    <s v="Lib"/>
    <x v="3"/>
    <s v="L"/>
    <x v="1"/>
    <x v="2"/>
    <n v="36.454999999999998"/>
    <x v="63"/>
    <x v="1"/>
  </r>
  <r>
    <s v="SRJ-79353-838"/>
    <x v="506"/>
    <s v="77869-81373-AY"/>
    <s v="A-L-1"/>
    <n v="6"/>
    <x v="908"/>
    <s v=""/>
    <x v="0"/>
    <s v="Ara"/>
    <x v="2"/>
    <s v="L"/>
    <x v="1"/>
    <x v="0"/>
    <n v="12.95"/>
    <x v="17"/>
    <x v="1"/>
  </r>
  <r>
    <s v="XBV-40336-071"/>
    <x v="685"/>
    <s v="38536-98293-JZ"/>
    <s v="A-D-0.2"/>
    <n v="3"/>
    <x v="909"/>
    <s v=""/>
    <x v="1"/>
    <s v="Ara"/>
    <x v="2"/>
    <s v="D"/>
    <x v="2"/>
    <x v="3"/>
    <n v="2.9849999999999999"/>
    <x v="169"/>
    <x v="1"/>
  </r>
  <r>
    <s v="RLM-96511-467"/>
    <x v="191"/>
    <s v="43014-53743-XK"/>
    <s v="R-L-2.5"/>
    <n v="1"/>
    <x v="910"/>
    <s v="jtewelsonrn@samsung.com"/>
    <x v="0"/>
    <s v="Rob"/>
    <x v="0"/>
    <s v="L"/>
    <x v="1"/>
    <x v="2"/>
    <n v="27.484999999999996"/>
    <x v="142"/>
    <x v="1"/>
  </r>
  <r>
    <s v="AEZ-13242-456"/>
    <x v="686"/>
    <s v="62494-09113-RP"/>
    <s v="R-M-0.5"/>
    <n v="5"/>
    <x v="906"/>
    <s v=""/>
    <x v="0"/>
    <s v="Rob"/>
    <x v="0"/>
    <s v="M"/>
    <x v="0"/>
    <x v="1"/>
    <n v="5.97"/>
    <x v="44"/>
    <x v="1"/>
  </r>
  <r>
    <s v="UME-75640-698"/>
    <x v="687"/>
    <s v="62494-09113-RP"/>
    <s v="A-M-0.5"/>
    <n v="4"/>
    <x v="906"/>
    <s v=""/>
    <x v="0"/>
    <s v="Ara"/>
    <x v="2"/>
    <s v="M"/>
    <x v="0"/>
    <x v="1"/>
    <n v="6.75"/>
    <x v="25"/>
    <x v="1"/>
  </r>
  <r>
    <s v="GJC-66474-557"/>
    <x v="629"/>
    <s v="64965-78386-MY"/>
    <s v="A-D-1"/>
    <n v="1"/>
    <x v="911"/>
    <s v="njennyrq@bigcartel.com"/>
    <x v="0"/>
    <s v="Ara"/>
    <x v="2"/>
    <s v="D"/>
    <x v="2"/>
    <x v="0"/>
    <n v="9.9499999999999993"/>
    <x v="138"/>
    <x v="1"/>
  </r>
  <r>
    <s v="IRV-20769-219"/>
    <x v="688"/>
    <s v="77131-58092-GE"/>
    <s v="E-M-0.2"/>
    <n v="3"/>
    <x v="912"/>
    <s v=""/>
    <x v="2"/>
    <s v="Exc"/>
    <x v="1"/>
    <s v="M"/>
    <x v="0"/>
    <x v="3"/>
    <n v="4.125"/>
    <x v="2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AA1C26-1AD4-41CE-8A1A-EFF3A5DB1DCF}" name="PivotTable8"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16">
  <location ref="A28:B32"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descending" defaultSubtotal="0">
      <items count="4">
        <item x="2"/>
        <item x="1"/>
        <item x="3"/>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items count="6">
        <item sd="0" x="0"/>
        <item sd="0" x="1"/>
        <item sd="0" x="2"/>
        <item sd="0" x="3"/>
        <item sd="0" x="4"/>
        <item sd="0" x="5"/>
      </items>
    </pivotField>
  </pivotFields>
  <rowFields count="1">
    <field x="9"/>
  </rowFields>
  <rowItems count="4">
    <i>
      <x v="1"/>
    </i>
    <i>
      <x v="2"/>
    </i>
    <i>
      <x/>
    </i>
    <i>
      <x v="3"/>
    </i>
  </rowItems>
  <colItems count="1">
    <i/>
  </colItems>
  <dataFields count="1">
    <dataField name="Sum of Sales" fld="14" baseField="16" baseItem="2" numFmtId="167"/>
  </dataFields>
  <chartFormats count="1">
    <chartFormat chart="1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38F44-C154-4F97-A326-530A6C8E5E9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location ref="A13:E18" firstHeaderRow="1" firstDataRow="2" firstDataCol="1"/>
  <pivotFields count="17">
    <pivotField compact="0" outline="0" showAll="0" defaultSubtotal="0"/>
    <pivotField compact="0" numFmtId="165"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pivotField compact="0" numFmtId="166" outline="0" showAll="0" defaultSubtotal="0"/>
    <pivotField compact="0" numFmtId="167" outline="0" showAll="0" defaultSubtotal="0"/>
    <pivotField compact="0" numFmtId="167" outline="0" showAll="0" defaultSubtotal="0"/>
    <pivotField compact="0" outline="0" showAll="0" defaultSubtotal="0"/>
    <pivotField axis="axisRow" compact="0" outline="0" showAll="0" defaultSubtotal="0">
      <items count="6">
        <item x="0"/>
        <item x="1"/>
        <item x="2"/>
        <item x="3"/>
        <item x="4"/>
        <item x="5"/>
      </items>
    </pivotField>
  </pivotFields>
  <rowFields count="1">
    <field x="16"/>
  </rowFields>
  <rowItems count="4">
    <i>
      <x v="1"/>
    </i>
    <i>
      <x v="2"/>
    </i>
    <i>
      <x v="3"/>
    </i>
    <i>
      <x v="4"/>
    </i>
  </rowItems>
  <colFields count="1">
    <field x="9"/>
  </colFields>
  <colItems count="4">
    <i>
      <x/>
    </i>
    <i>
      <x v="1"/>
    </i>
    <i>
      <x v="2"/>
    </i>
    <i>
      <x v="3"/>
    </i>
  </colItems>
  <dataFields count="1">
    <dataField name="Sum of Quantity" fld="4" baseField="0" baseItem="0"/>
  </dataFields>
  <chartFormats count="13">
    <chartFormat chart="1" format="0" series="1">
      <pivotArea type="data" outline="0" fieldPosition="0">
        <references count="2">
          <reference field="4294967294" count="1" selected="0">
            <x v="0"/>
          </reference>
          <reference field="16" count="1" selected="0">
            <x v="1"/>
          </reference>
        </references>
      </pivotArea>
    </chartFormat>
    <chartFormat chart="1" format="1" series="1">
      <pivotArea type="data" outline="0" fieldPosition="0">
        <references count="2">
          <reference field="4294967294" count="1" selected="0">
            <x v="0"/>
          </reference>
          <reference field="16" count="1" selected="0">
            <x v="2"/>
          </reference>
        </references>
      </pivotArea>
    </chartFormat>
    <chartFormat chart="1" format="2" series="1">
      <pivotArea type="data" outline="0" fieldPosition="0">
        <references count="2">
          <reference field="4294967294" count="1" selected="0">
            <x v="0"/>
          </reference>
          <reference field="16" count="1" selected="0">
            <x v="3"/>
          </reference>
        </references>
      </pivotArea>
    </chartFormat>
    <chartFormat chart="1" format="3" series="1">
      <pivotArea type="data" outline="0" fieldPosition="0">
        <references count="2">
          <reference field="4294967294" count="1" selected="0">
            <x v="0"/>
          </reference>
          <reference field="16" count="1" selected="0">
            <x v="4"/>
          </reference>
        </references>
      </pivotArea>
    </chartFormat>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2">
          <reference field="4294967294" count="1" selected="0">
            <x v="0"/>
          </reference>
          <reference field="9" count="1" selected="0">
            <x v="1"/>
          </reference>
        </references>
      </pivotArea>
    </chartFormat>
    <chartFormat chart="1" format="6" series="1">
      <pivotArea type="data" outline="0" fieldPosition="0">
        <references count="2">
          <reference field="4294967294" count="1" selected="0">
            <x v="0"/>
          </reference>
          <reference field="9" count="1" selected="0">
            <x v="2"/>
          </reference>
        </references>
      </pivotArea>
    </chartFormat>
    <chartFormat chart="1" format="7" series="1">
      <pivotArea type="data" outline="0" fieldPosition="0">
        <references count="2">
          <reference field="4294967294" count="1" selected="0">
            <x v="0"/>
          </reference>
          <reference field="9" count="1" selected="0">
            <x v="3"/>
          </reference>
        </references>
      </pivotArea>
    </chartFormat>
    <chartFormat chart="1" format="8" series="1">
      <pivotArea type="data" outline="0" fieldPosition="0">
        <references count="2">
          <reference field="4294967294" count="1" selected="0">
            <x v="0"/>
          </reference>
          <reference field="9" count="1" selected="0">
            <x v="0"/>
          </reference>
        </references>
      </pivotArea>
    </chartFormat>
    <chartFormat chart="3" format="0" series="1">
      <pivotArea type="data" outline="0" fieldPosition="0">
        <references count="2">
          <reference field="4294967294" count="1" selected="0">
            <x v="0"/>
          </reference>
          <reference field="9" count="1" selected="0">
            <x v="0"/>
          </reference>
        </references>
      </pivotArea>
    </chartFormat>
    <chartFormat chart="3" format="1" series="1">
      <pivotArea type="data" outline="0" fieldPosition="0">
        <references count="2">
          <reference field="4294967294" count="1" selected="0">
            <x v="0"/>
          </reference>
          <reference field="9" count="1" selected="0">
            <x v="1"/>
          </reference>
        </references>
      </pivotArea>
    </chartFormat>
    <chartFormat chart="3" format="2" series="1">
      <pivotArea type="data" outline="0" fieldPosition="0">
        <references count="2">
          <reference field="4294967294" count="1" selected="0">
            <x v="0"/>
          </reference>
          <reference field="9" count="1" selected="0">
            <x v="2"/>
          </reference>
        </references>
      </pivotArea>
    </chartFormat>
    <chartFormat chart="3" format="3"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8BC390-F322-42C6-A658-D49C77842281}"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3:F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2">
        <item x="1"/>
        <item h="1" x="0"/>
      </items>
    </pivotField>
    <pivotField axis="axisRow" compact="0" outline="0" showAll="0" defaultSubtotal="0">
      <items count="6">
        <item sd="0" x="0"/>
        <item sd="0" x="1"/>
        <item sd="0" x="2"/>
        <item sd="0" x="3"/>
        <item sd="0" x="4"/>
        <item sd="0" x="5"/>
      </items>
    </pivotField>
  </pivotFields>
  <rowFields count="2">
    <field x="16"/>
    <field x="1"/>
  </rowFields>
  <rowItems count="4">
    <i>
      <x v="1"/>
    </i>
    <i>
      <x v="2"/>
    </i>
    <i>
      <x v="3"/>
    </i>
    <i>
      <x v="4"/>
    </i>
  </rowItems>
  <colFields count="1">
    <field x="9"/>
  </colFields>
  <colItems count="4">
    <i>
      <x/>
    </i>
    <i>
      <x v="1"/>
    </i>
    <i>
      <x v="2"/>
    </i>
    <i>
      <x v="3"/>
    </i>
  </colItems>
  <dataFields count="1">
    <dataField name="Sum of Sales" fld="14" baseField="16" baseItem="2" numFmtId="170"/>
  </dataFields>
  <chartFormats count="4">
    <chartFormat chart="4" format="8" series="1">
      <pivotArea type="data" outline="0" fieldPosition="0">
        <references count="2">
          <reference field="4294967294" count="1" selected="0">
            <x v="0"/>
          </reference>
          <reference field="9" count="1" selected="0">
            <x v="0"/>
          </reference>
        </references>
      </pivotArea>
    </chartFormat>
    <chartFormat chart="4" format="9" series="1">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2">
          <reference field="4294967294" count="1" selected="0">
            <x v="0"/>
          </reference>
          <reference field="9" count="1" selected="0">
            <x v="2"/>
          </reference>
        </references>
      </pivotArea>
    </chartFormat>
    <chartFormat chart="4"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63EE-0A74-4410-9DB4-5C62A81619F5}"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2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h="1" x="0"/>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4" baseField="7" baseItem="2" numFmtId="168"/>
  </dataFields>
  <chartFormats count="4">
    <chartFormat chart="27" format="8" series="1">
      <pivotArea type="data" outline="0" fieldPosition="0">
        <references count="1">
          <reference field="4294967294" count="1" selected="0">
            <x v="0"/>
          </reference>
        </references>
      </pivotArea>
    </chartFormat>
    <chartFormat chart="27" format="9">
      <pivotArea type="data" outline="0" fieldPosition="0">
        <references count="2">
          <reference field="4294967294" count="1" selected="0">
            <x v="0"/>
          </reference>
          <reference field="7" count="1" selected="0">
            <x v="1"/>
          </reference>
        </references>
      </pivotArea>
    </chartFormat>
    <chartFormat chart="27" format="10">
      <pivotArea type="data" outline="0" fieldPosition="0">
        <references count="2">
          <reference field="4294967294" count="1" selected="0">
            <x v="0"/>
          </reference>
          <reference field="7" count="1" selected="0">
            <x v="0"/>
          </reference>
        </references>
      </pivotArea>
    </chartFormat>
    <chartFormat chart="2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14C310-3C3A-4A76-9D11-921CA5064CD6}" name="Total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2">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h="1" x="0"/>
      </items>
    </pivotField>
    <pivotField compact="0" outline="0" subtotalTop="0" showAll="0" defaultSubtotal="0">
      <items count="6">
        <item x="0"/>
        <item x="1"/>
        <item x="2"/>
        <item x="3"/>
        <item x="4"/>
        <item x="5"/>
      </items>
    </pivotField>
  </pivotFields>
  <rowFields count="1">
    <field x="5"/>
  </rowFields>
  <rowItems count="5">
    <i>
      <x v="237"/>
    </i>
    <i>
      <x v="255"/>
    </i>
    <i>
      <x v="646"/>
    </i>
    <i>
      <x v="831"/>
    </i>
    <i>
      <x v="28"/>
    </i>
  </rowItems>
  <colItems count="1">
    <i/>
  </colItems>
  <dataFields count="1">
    <dataField name="Sum of Sales" fld="14" baseField="7" baseItem="2" numFmtId="168"/>
  </dataFields>
  <chartFormats count="3">
    <chartFormat chart="22" format="13"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C516462-FD8B-4F68-815E-707998AF45C1}" sourceName="Size">
  <pivotTables>
    <pivotTable tabId="20" name="TotalSales"/>
    <pivotTable tabId="21" name="TotalSales"/>
    <pivotTable tabId="25" name="TotalSales"/>
  </pivotTables>
  <data>
    <tabular pivotCacheId="102437831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4C9CD27-DC28-4A44-86F5-45CCD3735AD0}" sourceName="Roast Type Name">
  <pivotTables>
    <pivotTable tabId="20" name="TotalSales"/>
    <pivotTable tabId="21" name="TotalSales"/>
    <pivotTable tabId="25" name="TotalSales"/>
  </pivotTables>
  <data>
    <tabular pivotCacheId="10243783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AEFDF96-5485-475C-8789-0C4FF0AF627B}" sourceName="Loyalty Card">
  <pivotTables>
    <pivotTable tabId="20" name="TotalSales"/>
    <pivotTable tabId="21" name="TotalSales"/>
    <pivotTable tabId="25" name="TotalSales"/>
  </pivotTables>
  <data>
    <tabular pivotCacheId="1024378310">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AC4DA33-FA80-45F2-A7BD-DF7B3C86ABB4}" cache="Slicer_Size" caption="Size" columnCount="2" rowHeight="241300"/>
  <slicer name="Roast Type Name" xr10:uid="{4E4B5991-4AF7-4399-B5F0-9D294BECD89A}" cache="Slicer_Roast_Type_Name" caption="Roast Type Name" columnCount="3" rowHeight="241300"/>
  <slicer name="Loyalty Card" xr10:uid="{AF8C4AF8-E1AD-4043-B4FA-07A110AA2D45}"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8F8719-7082-4D78-B769-9CE36E97B7E1}" name="Orders" displayName="Orders" ref="A1:P1001" totalsRowShown="0" headerRowDxfId="11">
  <autoFilter ref="A1:P1001" xr:uid="{D88F8719-7082-4D78-B769-9CE36E97B7E1}"/>
  <tableColumns count="16">
    <tableColumn id="1" xr3:uid="{CB4133A1-D16C-4F98-A176-BA5C47E38CFC}" name="Order ID" dataDxfId="10"/>
    <tableColumn id="2" xr3:uid="{7E6F135D-918C-4926-AAEF-A43086D140B8}" name="Order Date" dataDxfId="9"/>
    <tableColumn id="3" xr3:uid="{C0C0F4D4-92F1-44F9-87F2-1398A287245A}" name="Customer ID" dataDxfId="8"/>
    <tableColumn id="4" xr3:uid="{2279A561-3139-4B9C-916A-0FB25CFF4593}" name="Product ID"/>
    <tableColumn id="5" xr3:uid="{782C3DF4-9F9E-46A1-9B47-11A4476DB67C}" name="Quantity" dataDxfId="7"/>
    <tableColumn id="6" xr3:uid="{FC7D54EF-F09B-462B-A8A1-298E1905E408}" name="Customer Name" dataDxfId="6">
      <calculatedColumnFormula>_xlfn.XLOOKUP(C2,customers!$A$1:$A$1001,customers!$B$1:$B$1001,,0)</calculatedColumnFormula>
    </tableColumn>
    <tableColumn id="7" xr3:uid="{5C641CB1-B96C-4880-B3CB-715A16BB4B94}" name="Email" dataDxfId="5">
      <calculatedColumnFormula>IF(_xlfn.XLOOKUP(C2,customers!$A$1:$A$1001,customers!$C$1:$C$1001,,0)=0,"",_xlfn.XLOOKUP(C2,customers!$A$1:$A$1001,customers!$C$1:$C$1001,,0))</calculatedColumnFormula>
    </tableColumn>
    <tableColumn id="8" xr3:uid="{36C27002-9FB1-4856-A6AA-1F92057B1874}" name="Country" dataDxfId="4">
      <calculatedColumnFormula>_xlfn.XLOOKUP(C2,customers!$A$1:$A$1001,customers!$G$1:$G$1001,,0)</calculatedColumnFormula>
    </tableColumn>
    <tableColumn id="9" xr3:uid="{E3B046DD-B25B-4C3B-8D50-63170F19E457}" name="Coffee Type">
      <calculatedColumnFormula>INDEX(products!$A$1:$G$49,MATCH('Working sheet'!$D2,products!$A$1:$A$49,0),MATCH('Working sheet'!I$1,products!$A$1:$E$1,0))</calculatedColumnFormula>
    </tableColumn>
    <tableColumn id="10" xr3:uid="{CE610816-3D9F-443E-9ECC-888638F0575F}" name="Coffee Type Name">
      <calculatedColumnFormula>IF(I2="Rob","Robusta",IF(I2="Exc","Excelsa",IF(I2="Ara","Arabica",IF(I2="Lib","Liberica"))))</calculatedColumnFormula>
    </tableColumn>
    <tableColumn id="11" xr3:uid="{ECB3498E-D33A-4826-BF15-68AEDE948A4A}" name="Roast Type">
      <calculatedColumnFormula>INDEX(products!$A$1:$G$49,MATCH('Working sheet'!$D2,products!$A$1:$A$49,0),MATCH('Working sheet'!K$1,products!$A$1:$E$1,0))</calculatedColumnFormula>
    </tableColumn>
    <tableColumn id="15" xr3:uid="{0E8541D4-9C28-479A-B81F-98A5F0FB2EB9}" name="Roast Type Name">
      <calculatedColumnFormula>IF(K2="L","Light",IF(K2="M","Medium",IF(K2="D","Dark")))</calculatedColumnFormula>
    </tableColumn>
    <tableColumn id="12" xr3:uid="{63E93411-8788-4547-8848-D7FD3AE860F2}" name="Size" dataDxfId="3">
      <calculatedColumnFormula>INDEX(products!$A$1:$G$49,MATCH('Working sheet'!$D2,products!$A$1:$A$49,0),MATCH('Working sheet'!M$1,products!$A$1:$E$1,0))</calculatedColumnFormula>
    </tableColumn>
    <tableColumn id="13" xr3:uid="{E4DE2EDA-72AD-4C11-B0AF-B0C9FCEAB7F0}" name="Unit Price" dataDxfId="2">
      <calculatedColumnFormula>INDEX(products!$A$1:$G$49,MATCH('Working sheet'!$D2,products!$A$1:$A$49,0),MATCH('Working sheet'!N$1,products!$A$1:$E$1,0))</calculatedColumnFormula>
    </tableColumn>
    <tableColumn id="14" xr3:uid="{C5AB8E3D-216C-4CB3-B3DC-963F82D787FB}" name="Sales" dataDxfId="1">
      <calculatedColumnFormula>N2*E2</calculatedColumnFormula>
    </tableColumn>
    <tableColumn id="16" xr3:uid="{A9753D2A-0CEB-4C88-821D-6F113859E640}"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4347448-50A8-4343-93C6-EC2B44F4BAC1}" sourceName="Order Date">
  <pivotTables>
    <pivotTable tabId="21" name="TotalSales"/>
    <pivotTable tabId="25" name="TotalSales"/>
    <pivotTable tabId="20" name="TotalSales"/>
  </pivotTables>
  <state minimalRefreshVersion="6" lastRefreshVersion="6" pivotCacheId="102437831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C0DBCEE-FEE6-4D4F-89A3-EDFDD96B6F50}" cache="NativeTimeline_Order_Date" caption="Order Date" level="2" selectionLevel="2" scrollPosition="2021-11-23T00:00:00" style="Blue Custom Style"/>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opLeftCell="A2" zoomScale="115" zoomScaleNormal="115" workbookViewId="0">
      <selection activeCell="C2" sqref="C2"/>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J1001"/>
  <sheetViews>
    <sheetView workbookViewId="0">
      <selection activeCell="K3" sqref="K3"/>
    </sheetView>
  </sheetViews>
  <sheetFormatPr defaultRowHeight="15" x14ac:dyDescent="0.25"/>
  <cols>
    <col min="1" max="1" width="16.28515625" bestFit="1" customWidth="1"/>
    <col min="2" max="2" width="23.7109375" bestFit="1" customWidth="1"/>
    <col min="3" max="3" width="20.28515625" customWidth="1"/>
    <col min="4" max="4" width="18.28515625" bestFit="1" customWidth="1"/>
    <col min="5" max="5" width="27" customWidth="1"/>
    <col min="6" max="6" width="20.7109375" customWidth="1"/>
    <col min="7" max="7" width="15.42578125" bestFit="1" customWidth="1"/>
    <col min="9" max="9" width="11.7109375" bestFit="1" customWidth="1"/>
  </cols>
  <sheetData>
    <row r="1" spans="1:10" x14ac:dyDescent="0.25">
      <c r="A1" s="2" t="s">
        <v>3</v>
      </c>
      <c r="B1" s="2" t="s">
        <v>4</v>
      </c>
      <c r="C1" s="2" t="s">
        <v>2</v>
      </c>
      <c r="D1" s="2" t="s">
        <v>317</v>
      </c>
      <c r="E1" s="2" t="s">
        <v>5</v>
      </c>
      <c r="F1" s="2" t="s">
        <v>6</v>
      </c>
      <c r="G1" s="2" t="s">
        <v>7</v>
      </c>
      <c r="H1" s="2" t="s">
        <v>8</v>
      </c>
      <c r="I1" s="2" t="s">
        <v>6189</v>
      </c>
    </row>
    <row r="2" spans="1:10" x14ac:dyDescent="0.25">
      <c r="A2" s="2" t="s">
        <v>491</v>
      </c>
      <c r="B2" s="2" t="s">
        <v>492</v>
      </c>
      <c r="C2" s="2" t="s">
        <v>493</v>
      </c>
      <c r="D2" s="2" t="s">
        <v>494</v>
      </c>
      <c r="E2" s="2" t="s">
        <v>495</v>
      </c>
      <c r="F2" s="2" t="s">
        <v>266</v>
      </c>
      <c r="G2" s="2" t="s">
        <v>19</v>
      </c>
      <c r="H2" s="2">
        <v>7505</v>
      </c>
      <c r="I2" t="s">
        <v>6190</v>
      </c>
      <c r="J2">
        <f>COUNTIF(I2:I1001,"=Yes")</f>
        <v>487</v>
      </c>
    </row>
    <row r="3" spans="1:10" x14ac:dyDescent="0.25">
      <c r="A3" s="2" t="s">
        <v>496</v>
      </c>
      <c r="B3" s="2" t="s">
        <v>497</v>
      </c>
      <c r="C3" s="2" t="s">
        <v>498</v>
      </c>
      <c r="D3" s="2" t="s">
        <v>499</v>
      </c>
      <c r="E3" s="2" t="s">
        <v>500</v>
      </c>
      <c r="F3" s="2" t="s">
        <v>329</v>
      </c>
      <c r="G3" s="2" t="s">
        <v>318</v>
      </c>
      <c r="H3" s="2" t="s">
        <v>330</v>
      </c>
      <c r="I3" t="s">
        <v>6191</v>
      </c>
      <c r="J3">
        <f>COUNTIF(I2:I1001,"=No")</f>
        <v>513</v>
      </c>
    </row>
    <row r="4" spans="1:10" x14ac:dyDescent="0.25">
      <c r="A4" s="2" t="s">
        <v>502</v>
      </c>
      <c r="B4" s="2" t="s">
        <v>503</v>
      </c>
      <c r="C4" s="2" t="s">
        <v>504</v>
      </c>
      <c r="D4" s="2" t="s">
        <v>505</v>
      </c>
      <c r="E4" s="2" t="s">
        <v>506</v>
      </c>
      <c r="F4" s="2" t="s">
        <v>125</v>
      </c>
      <c r="G4" s="2" t="s">
        <v>19</v>
      </c>
      <c r="H4" s="2">
        <v>78205</v>
      </c>
      <c r="I4" t="s">
        <v>6190</v>
      </c>
    </row>
    <row r="5" spans="1:10" x14ac:dyDescent="0.25">
      <c r="A5" s="2" t="s">
        <v>507</v>
      </c>
      <c r="B5" s="2" t="s">
        <v>508</v>
      </c>
      <c r="C5" s="2" t="s">
        <v>509</v>
      </c>
      <c r="D5" s="2" t="s">
        <v>510</v>
      </c>
      <c r="E5" s="2" t="s">
        <v>511</v>
      </c>
      <c r="F5" s="2" t="s">
        <v>83</v>
      </c>
      <c r="G5" s="2" t="s">
        <v>19</v>
      </c>
      <c r="H5" s="2">
        <v>62711</v>
      </c>
      <c r="I5" t="s">
        <v>6190</v>
      </c>
    </row>
    <row r="6" spans="1:10" x14ac:dyDescent="0.25">
      <c r="A6" s="2" t="s">
        <v>513</v>
      </c>
      <c r="B6" s="2" t="s">
        <v>514</v>
      </c>
      <c r="C6" s="2"/>
      <c r="D6" s="2" t="s">
        <v>515</v>
      </c>
      <c r="E6" s="2" t="s">
        <v>516</v>
      </c>
      <c r="F6" s="2" t="s">
        <v>517</v>
      </c>
      <c r="G6" s="2" t="s">
        <v>318</v>
      </c>
      <c r="H6" s="2" t="s">
        <v>518</v>
      </c>
      <c r="I6" t="s">
        <v>6191</v>
      </c>
    </row>
    <row r="7" spans="1:10" x14ac:dyDescent="0.25">
      <c r="A7" s="2" t="s">
        <v>520</v>
      </c>
      <c r="B7" s="2" t="s">
        <v>521</v>
      </c>
      <c r="C7" s="2"/>
      <c r="D7" s="2" t="s">
        <v>522</v>
      </c>
      <c r="E7" s="2" t="s">
        <v>523</v>
      </c>
      <c r="F7" s="2" t="s">
        <v>110</v>
      </c>
      <c r="G7" s="2" t="s">
        <v>19</v>
      </c>
      <c r="H7" s="2">
        <v>18505</v>
      </c>
      <c r="I7" t="s">
        <v>6191</v>
      </c>
    </row>
    <row r="8" spans="1:10" x14ac:dyDescent="0.25">
      <c r="A8" s="2" t="s">
        <v>525</v>
      </c>
      <c r="B8" s="2" t="s">
        <v>526</v>
      </c>
      <c r="C8" s="2" t="s">
        <v>527</v>
      </c>
      <c r="D8" s="2" t="s">
        <v>528</v>
      </c>
      <c r="E8" s="2" t="s">
        <v>529</v>
      </c>
      <c r="F8" s="2" t="s">
        <v>203</v>
      </c>
      <c r="G8" s="2" t="s">
        <v>19</v>
      </c>
      <c r="H8" s="2">
        <v>45440</v>
      </c>
      <c r="I8" t="s">
        <v>6190</v>
      </c>
    </row>
    <row r="9" spans="1:10" x14ac:dyDescent="0.25">
      <c r="A9" s="2" t="s">
        <v>531</v>
      </c>
      <c r="B9" s="2" t="s">
        <v>532</v>
      </c>
      <c r="C9" s="2"/>
      <c r="D9" s="2" t="s">
        <v>533</v>
      </c>
      <c r="E9" s="2" t="s">
        <v>534</v>
      </c>
      <c r="F9" s="2" t="s">
        <v>386</v>
      </c>
      <c r="G9" s="2" t="s">
        <v>318</v>
      </c>
      <c r="H9" s="2" t="s">
        <v>322</v>
      </c>
      <c r="I9" t="s">
        <v>6190</v>
      </c>
    </row>
    <row r="10" spans="1:10" x14ac:dyDescent="0.25">
      <c r="A10" s="2" t="s">
        <v>536</v>
      </c>
      <c r="B10" s="2" t="s">
        <v>537</v>
      </c>
      <c r="C10" s="2" t="s">
        <v>538</v>
      </c>
      <c r="D10" s="2" t="s">
        <v>539</v>
      </c>
      <c r="E10" s="2" t="s">
        <v>540</v>
      </c>
      <c r="F10" s="2" t="s">
        <v>27</v>
      </c>
      <c r="G10" s="2" t="s">
        <v>19</v>
      </c>
      <c r="H10" s="2">
        <v>90045</v>
      </c>
      <c r="I10" t="s">
        <v>6191</v>
      </c>
    </row>
    <row r="11" spans="1:10" x14ac:dyDescent="0.25">
      <c r="A11" s="2" t="s">
        <v>542</v>
      </c>
      <c r="B11" s="2" t="s">
        <v>543</v>
      </c>
      <c r="C11" s="2" t="s">
        <v>544</v>
      </c>
      <c r="D11" s="2" t="s">
        <v>545</v>
      </c>
      <c r="E11" s="2" t="s">
        <v>546</v>
      </c>
      <c r="F11" s="2" t="s">
        <v>27</v>
      </c>
      <c r="G11" s="2" t="s">
        <v>19</v>
      </c>
      <c r="H11" s="2">
        <v>90065</v>
      </c>
      <c r="I11" t="s">
        <v>6191</v>
      </c>
    </row>
    <row r="12" spans="1:10" x14ac:dyDescent="0.25">
      <c r="A12" s="2" t="s">
        <v>548</v>
      </c>
      <c r="B12" s="2" t="s">
        <v>549</v>
      </c>
      <c r="C12" s="2" t="s">
        <v>550</v>
      </c>
      <c r="D12" s="2" t="s">
        <v>551</v>
      </c>
      <c r="E12" s="2" t="s">
        <v>552</v>
      </c>
      <c r="F12" s="2" t="s">
        <v>98</v>
      </c>
      <c r="G12" s="2" t="s">
        <v>19</v>
      </c>
      <c r="H12" s="2">
        <v>95160</v>
      </c>
      <c r="I12" t="s">
        <v>6191</v>
      </c>
    </row>
    <row r="13" spans="1:10" x14ac:dyDescent="0.25">
      <c r="A13" s="2" t="s">
        <v>554</v>
      </c>
      <c r="B13" s="2" t="s">
        <v>555</v>
      </c>
      <c r="C13" s="2" t="s">
        <v>556</v>
      </c>
      <c r="D13" s="2" t="s">
        <v>557</v>
      </c>
      <c r="E13" s="2" t="s">
        <v>558</v>
      </c>
      <c r="F13" s="2" t="s">
        <v>98</v>
      </c>
      <c r="G13" s="2" t="s">
        <v>19</v>
      </c>
      <c r="H13" s="2">
        <v>95194</v>
      </c>
      <c r="I13" t="s">
        <v>6190</v>
      </c>
    </row>
    <row r="14" spans="1:10" x14ac:dyDescent="0.25">
      <c r="A14" s="2" t="s">
        <v>560</v>
      </c>
      <c r="B14" s="2" t="s">
        <v>561</v>
      </c>
      <c r="C14" s="2" t="s">
        <v>562</v>
      </c>
      <c r="D14" s="2" t="s">
        <v>563</v>
      </c>
      <c r="E14" s="2" t="s">
        <v>564</v>
      </c>
      <c r="F14" s="2" t="s">
        <v>38</v>
      </c>
      <c r="G14" s="2" t="s">
        <v>19</v>
      </c>
      <c r="H14" s="2">
        <v>23285</v>
      </c>
      <c r="I14" t="s">
        <v>6191</v>
      </c>
    </row>
    <row r="15" spans="1:10" x14ac:dyDescent="0.25">
      <c r="A15" s="2" t="s">
        <v>566</v>
      </c>
      <c r="B15" s="2" t="s">
        <v>567</v>
      </c>
      <c r="C15" s="2" t="s">
        <v>568</v>
      </c>
      <c r="D15" s="2"/>
      <c r="E15" s="2" t="s">
        <v>569</v>
      </c>
      <c r="F15" s="2" t="s">
        <v>269</v>
      </c>
      <c r="G15" s="2" t="s">
        <v>19</v>
      </c>
      <c r="H15" s="2">
        <v>41905</v>
      </c>
      <c r="I15" t="s">
        <v>6191</v>
      </c>
    </row>
    <row r="16" spans="1:10"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2" sqref="G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B65FF-148A-4C6C-B863-BAA125F49DD3}">
  <dimension ref="A1:P2000"/>
  <sheetViews>
    <sheetView topLeftCell="G2" workbookViewId="0">
      <selection activeCell="B9" sqref="B9"/>
    </sheetView>
  </sheetViews>
  <sheetFormatPr defaultRowHeight="15" x14ac:dyDescent="0.25"/>
  <cols>
    <col min="1" max="1" width="15.5703125" bestFit="1" customWidth="1"/>
    <col min="2" max="2" width="19" bestFit="1" customWidth="1"/>
    <col min="3" max="3" width="16.28515625" bestFit="1" customWidth="1"/>
    <col min="4" max="4" width="12.28515625" customWidth="1"/>
    <col min="5" max="5" width="10.85546875" customWidth="1"/>
    <col min="6" max="6" width="17.42578125" customWidth="1"/>
    <col min="7" max="7" width="25.5703125" customWidth="1"/>
    <col min="8" max="8" width="15" customWidth="1"/>
    <col min="9" max="9" width="13.85546875" customWidth="1"/>
    <col min="10" max="10" width="19.5703125" customWidth="1"/>
    <col min="11" max="11" width="12.7109375" customWidth="1"/>
    <col min="12" max="12" width="18.42578125" customWidth="1"/>
    <col min="13" max="13" width="6.7109375" customWidth="1"/>
    <col min="14" max="14" width="11.85546875" customWidth="1"/>
    <col min="15" max="15" width="9.42578125" customWidth="1"/>
    <col min="16" max="16" width="13" customWidth="1"/>
  </cols>
  <sheetData>
    <row r="1" spans="1:16" x14ac:dyDescent="0.25">
      <c r="A1" s="2" t="s">
        <v>0</v>
      </c>
      <c r="B1" s="2" t="s">
        <v>1</v>
      </c>
      <c r="C1" s="2" t="s">
        <v>3</v>
      </c>
      <c r="D1" s="2" t="s">
        <v>11</v>
      </c>
      <c r="E1" s="2" t="s">
        <v>14</v>
      </c>
      <c r="F1" s="2" t="s">
        <v>4</v>
      </c>
      <c r="G1" s="2" t="s">
        <v>2</v>
      </c>
      <c r="H1" s="2" t="s">
        <v>7</v>
      </c>
      <c r="I1" s="2" t="s">
        <v>9</v>
      </c>
      <c r="J1" s="2" t="s">
        <v>6196</v>
      </c>
      <c r="K1" s="2" t="s">
        <v>10</v>
      </c>
      <c r="L1" s="2" t="s">
        <v>6197</v>
      </c>
      <c r="M1" s="2" t="s">
        <v>12</v>
      </c>
      <c r="N1" s="2" t="s">
        <v>13</v>
      </c>
      <c r="O1" s="2" t="s">
        <v>15</v>
      </c>
      <c r="P1" s="2" t="s">
        <v>6189</v>
      </c>
    </row>
    <row r="2" spans="1:16" x14ac:dyDescent="0.25">
      <c r="A2" s="2" t="s">
        <v>490</v>
      </c>
      <c r="B2" s="4">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INDEX(products!$A$1:$G$49,MATCH('Working sheet'!$D2,products!$A$1:$A$49,0),MATCH('Working sheet'!I$1,products!$A$1:$E$1,0))</f>
        <v>Rob</v>
      </c>
      <c r="J2" t="str">
        <f t="shared" ref="J2:J65" si="0">IF(I2="Rob","Robusta",IF(I2="Exc","Excelsa",IF(I2="Ara","Arabica",IF(I2="Lib","Liberica"))))</f>
        <v>Robusta</v>
      </c>
      <c r="K2" t="str">
        <f>INDEX(products!$A$1:$G$49,MATCH('Working sheet'!$D2,products!$A$1:$A$49,0),MATCH('Working sheet'!K$1,products!$A$1:$E$1,0))</f>
        <v>M</v>
      </c>
      <c r="L2" t="str">
        <f t="shared" ref="L2:L65" si="1">IF(K2="L","Light",IF(K2="M","Medium",IF(K2="D","Dark")))</f>
        <v>Medium</v>
      </c>
      <c r="M2" s="5">
        <f>INDEX(products!$A$1:$G$49,MATCH('Working sheet'!$D2,products!$A$1:$A$49,0),MATCH('Working sheet'!M$1,products!$A$1:$E$1,0))</f>
        <v>1</v>
      </c>
      <c r="N2" s="6">
        <f>INDEX(products!$A$1:$G$49,MATCH('Working sheet'!$D2,products!$A$1:$A$49,0),MATCH('Working sheet'!N$1,products!$A$1:$E$1,0))</f>
        <v>9.9499999999999993</v>
      </c>
      <c r="O2" s="6">
        <f t="shared" ref="O2:O65" si="2">N2*E2</f>
        <v>19.899999999999999</v>
      </c>
      <c r="P2" t="str">
        <f>_xlfn.XLOOKUP(Orders[[#This Row],[Customer ID]],customers!$A$1:$A$1001,customers!$I$1:$I$1001,,0)</f>
        <v>Yes</v>
      </c>
    </row>
    <row r="3" spans="1:16" x14ac:dyDescent="0.25">
      <c r="A3" s="2"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INDEX(products!$A$1:$G$49,MATCH('Working sheet'!$D3,products!$A$1:$A$49,0),MATCH('Working sheet'!I$1,products!$A$1:$E$1,0))</f>
        <v>Exc</v>
      </c>
      <c r="J3" t="str">
        <f t="shared" si="0"/>
        <v>Excelsa</v>
      </c>
      <c r="K3" t="str">
        <f>INDEX(products!$A$1:$G$49,MATCH('Working sheet'!$D3,products!$A$1:$A$49,0),MATCH('Working sheet'!K$1,products!$A$1:$E$1,0))</f>
        <v>M</v>
      </c>
      <c r="L3" t="str">
        <f t="shared" si="1"/>
        <v>Medium</v>
      </c>
      <c r="M3" s="5">
        <f>INDEX(products!$A$1:$G$49,MATCH('Working sheet'!$D3,products!$A$1:$A$49,0),MATCH('Working sheet'!M$1,products!$A$1:$E$1,0))</f>
        <v>0.5</v>
      </c>
      <c r="N3" s="6">
        <f>INDEX(products!$A$1:$G$49,MATCH('Working sheet'!$D3,products!$A$1:$A$49,0),MATCH('Working sheet'!N$1,products!$A$1:$E$1,0))</f>
        <v>8.25</v>
      </c>
      <c r="O3" s="6">
        <f t="shared" si="2"/>
        <v>41.25</v>
      </c>
      <c r="P3" t="str">
        <f>_xlfn.XLOOKUP(Orders[[#This Row],[Customer ID]],customers!$A$1:$A$1001,customers!$I$1:$I$1001,,0)</f>
        <v>Yes</v>
      </c>
    </row>
    <row r="4" spans="1:16" x14ac:dyDescent="0.25">
      <c r="A4" s="2"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INDEX(products!$A$1:$G$49,MATCH('Working sheet'!$D4,products!$A$1:$A$49,0),MATCH('Working sheet'!I$1,products!$A$1:$E$1,0))</f>
        <v>Ara</v>
      </c>
      <c r="J4" t="str">
        <f t="shared" si="0"/>
        <v>Arabica</v>
      </c>
      <c r="K4" t="str">
        <f>INDEX(products!$A$1:$G$49,MATCH('Working sheet'!$D4,products!$A$1:$A$49,0),MATCH('Working sheet'!K$1,products!$A$1:$E$1,0))</f>
        <v>L</v>
      </c>
      <c r="L4" t="str">
        <f t="shared" si="1"/>
        <v>Light</v>
      </c>
      <c r="M4" s="5">
        <f>INDEX(products!$A$1:$G$49,MATCH('Working sheet'!$D4,products!$A$1:$A$49,0),MATCH('Working sheet'!M$1,products!$A$1:$E$1,0))</f>
        <v>1</v>
      </c>
      <c r="N4" s="6">
        <f>INDEX(products!$A$1:$G$49,MATCH('Working sheet'!$D4,products!$A$1:$A$49,0),MATCH('Working sheet'!N$1,products!$A$1:$E$1,0))</f>
        <v>12.95</v>
      </c>
      <c r="O4" s="6">
        <f t="shared" si="2"/>
        <v>12.95</v>
      </c>
      <c r="P4" t="str">
        <f>_xlfn.XLOOKUP(Orders[[#This Row],[Customer ID]],customers!$A$1:$A$1001,customers!$I$1:$I$1001,,0)</f>
        <v>Yes</v>
      </c>
    </row>
    <row r="5" spans="1:16" x14ac:dyDescent="0.25">
      <c r="A5" s="2"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INDEX(products!$A$1:$G$49,MATCH('Working sheet'!$D5,products!$A$1:$A$49,0),MATCH('Working sheet'!I$1,products!$A$1:$E$1,0))</f>
        <v>Exc</v>
      </c>
      <c r="J5" t="str">
        <f t="shared" si="0"/>
        <v>Excelsa</v>
      </c>
      <c r="K5" t="str">
        <f>INDEX(products!$A$1:$G$49,MATCH('Working sheet'!$D5,products!$A$1:$A$49,0),MATCH('Working sheet'!K$1,products!$A$1:$E$1,0))</f>
        <v>M</v>
      </c>
      <c r="L5" t="str">
        <f t="shared" si="1"/>
        <v>Medium</v>
      </c>
      <c r="M5" s="5">
        <f>INDEX(products!$A$1:$G$49,MATCH('Working sheet'!$D5,products!$A$1:$A$49,0),MATCH('Working sheet'!M$1,products!$A$1:$E$1,0))</f>
        <v>1</v>
      </c>
      <c r="N5" s="6">
        <f>INDEX(products!$A$1:$G$49,MATCH('Working sheet'!$D5,products!$A$1:$A$49,0),MATCH('Working sheet'!N$1,products!$A$1:$E$1,0))</f>
        <v>13.75</v>
      </c>
      <c r="O5" s="6">
        <f t="shared" si="2"/>
        <v>27.5</v>
      </c>
      <c r="P5" t="str">
        <f>_xlfn.XLOOKUP(Orders[[#This Row],[Customer ID]],customers!$A$1:$A$1001,customers!$I$1:$I$1001,,0)</f>
        <v>No</v>
      </c>
    </row>
    <row r="6" spans="1:16" x14ac:dyDescent="0.25">
      <c r="A6" s="2"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INDEX(products!$A$1:$G$49,MATCH('Working sheet'!$D6,products!$A$1:$A$49,0),MATCH('Working sheet'!I$1,products!$A$1:$E$1,0))</f>
        <v>Rob</v>
      </c>
      <c r="J6" t="str">
        <f t="shared" si="0"/>
        <v>Robusta</v>
      </c>
      <c r="K6" t="str">
        <f>INDEX(products!$A$1:$G$49,MATCH('Working sheet'!$D6,products!$A$1:$A$49,0),MATCH('Working sheet'!K$1,products!$A$1:$E$1,0))</f>
        <v>L</v>
      </c>
      <c r="L6" t="str">
        <f t="shared" si="1"/>
        <v>Light</v>
      </c>
      <c r="M6" s="5">
        <f>INDEX(products!$A$1:$G$49,MATCH('Working sheet'!$D6,products!$A$1:$A$49,0),MATCH('Working sheet'!M$1,products!$A$1:$E$1,0))</f>
        <v>2.5</v>
      </c>
      <c r="N6" s="6">
        <f>INDEX(products!$A$1:$G$49,MATCH('Working sheet'!$D6,products!$A$1:$A$49,0),MATCH('Working sheet'!N$1,products!$A$1:$E$1,0))</f>
        <v>27.484999999999996</v>
      </c>
      <c r="O6" s="6">
        <f t="shared" si="2"/>
        <v>54.969999999999992</v>
      </c>
      <c r="P6" t="str">
        <f>_xlfn.XLOOKUP(Orders[[#This Row],[Customer ID]],customers!$A$1:$A$1001,customers!$I$1:$I$1001,,0)</f>
        <v>No</v>
      </c>
    </row>
    <row r="7" spans="1:16" x14ac:dyDescent="0.25">
      <c r="A7" s="2"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INDEX(products!$A$1:$G$49,MATCH('Working sheet'!$D7,products!$A$1:$A$49,0),MATCH('Working sheet'!I$1,products!$A$1:$E$1,0))</f>
        <v>Lib</v>
      </c>
      <c r="J7" t="str">
        <f t="shared" si="0"/>
        <v>Liberica</v>
      </c>
      <c r="K7" t="str">
        <f>INDEX(products!$A$1:$G$49,MATCH('Working sheet'!$D7,products!$A$1:$A$49,0),MATCH('Working sheet'!K$1,products!$A$1:$E$1,0))</f>
        <v>D</v>
      </c>
      <c r="L7" t="str">
        <f t="shared" si="1"/>
        <v>Dark</v>
      </c>
      <c r="M7" s="5">
        <f>INDEX(products!$A$1:$G$49,MATCH('Working sheet'!$D7,products!$A$1:$A$49,0),MATCH('Working sheet'!M$1,products!$A$1:$E$1,0))</f>
        <v>1</v>
      </c>
      <c r="N7" s="6">
        <f>INDEX(products!$A$1:$G$49,MATCH('Working sheet'!$D7,products!$A$1:$A$49,0),MATCH('Working sheet'!N$1,products!$A$1:$E$1,0))</f>
        <v>12.95</v>
      </c>
      <c r="O7" s="6">
        <f t="shared" si="2"/>
        <v>38.849999999999994</v>
      </c>
      <c r="P7" t="str">
        <f>_xlfn.XLOOKUP(Orders[[#This Row],[Customer ID]],customers!$A$1:$A$1001,customers!$I$1:$I$1001,,0)</f>
        <v>No</v>
      </c>
    </row>
    <row r="8" spans="1:16" x14ac:dyDescent="0.25">
      <c r="A8" s="2"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INDEX(products!$A$1:$G$49,MATCH('Working sheet'!$D8,products!$A$1:$A$49,0),MATCH('Working sheet'!I$1,products!$A$1:$E$1,0))</f>
        <v>Exc</v>
      </c>
      <c r="J8" t="str">
        <f t="shared" si="0"/>
        <v>Excelsa</v>
      </c>
      <c r="K8" t="str">
        <f>INDEX(products!$A$1:$G$49,MATCH('Working sheet'!$D8,products!$A$1:$A$49,0),MATCH('Working sheet'!K$1,products!$A$1:$E$1,0))</f>
        <v>D</v>
      </c>
      <c r="L8" t="str">
        <f t="shared" si="1"/>
        <v>Dark</v>
      </c>
      <c r="M8" s="5">
        <f>INDEX(products!$A$1:$G$49,MATCH('Working sheet'!$D8,products!$A$1:$A$49,0),MATCH('Working sheet'!M$1,products!$A$1:$E$1,0))</f>
        <v>0.5</v>
      </c>
      <c r="N8" s="6">
        <f>INDEX(products!$A$1:$G$49,MATCH('Working sheet'!$D8,products!$A$1:$A$49,0),MATCH('Working sheet'!N$1,products!$A$1:$E$1,0))</f>
        <v>7.29</v>
      </c>
      <c r="O8" s="6">
        <f t="shared" si="2"/>
        <v>21.87</v>
      </c>
      <c r="P8" t="str">
        <f>_xlfn.XLOOKUP(Orders[[#This Row],[Customer ID]],customers!$A$1:$A$1001,customers!$I$1:$I$1001,,0)</f>
        <v>Yes</v>
      </c>
    </row>
    <row r="9" spans="1:16" x14ac:dyDescent="0.25">
      <c r="A9" s="2"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INDEX(products!$A$1:$G$49,MATCH('Working sheet'!$D9,products!$A$1:$A$49,0),MATCH('Working sheet'!I$1,products!$A$1:$E$1,0))</f>
        <v>Lib</v>
      </c>
      <c r="J9" t="str">
        <f t="shared" si="0"/>
        <v>Liberica</v>
      </c>
      <c r="K9" t="str">
        <f>INDEX(products!$A$1:$G$49,MATCH('Working sheet'!$D9,products!$A$1:$A$49,0),MATCH('Working sheet'!K$1,products!$A$1:$E$1,0))</f>
        <v>L</v>
      </c>
      <c r="L9" t="str">
        <f t="shared" si="1"/>
        <v>Light</v>
      </c>
      <c r="M9" s="5">
        <f>INDEX(products!$A$1:$G$49,MATCH('Working sheet'!$D9,products!$A$1:$A$49,0),MATCH('Working sheet'!M$1,products!$A$1:$E$1,0))</f>
        <v>0.2</v>
      </c>
      <c r="N9" s="6">
        <f>INDEX(products!$A$1:$G$49,MATCH('Working sheet'!$D9,products!$A$1:$A$49,0),MATCH('Working sheet'!N$1,products!$A$1:$E$1,0))</f>
        <v>4.7549999999999999</v>
      </c>
      <c r="O9" s="6">
        <f t="shared" si="2"/>
        <v>4.7549999999999999</v>
      </c>
      <c r="P9" t="str">
        <f>_xlfn.XLOOKUP(Orders[[#This Row],[Customer ID]],customers!$A$1:$A$1001,customers!$I$1:$I$1001,,0)</f>
        <v>Yes</v>
      </c>
    </row>
    <row r="10" spans="1:16" x14ac:dyDescent="0.25">
      <c r="A10" s="2"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INDEX(products!$A$1:$G$49,MATCH('Working sheet'!$D10,products!$A$1:$A$49,0),MATCH('Working sheet'!I$1,products!$A$1:$E$1,0))</f>
        <v>Rob</v>
      </c>
      <c r="J10" t="str">
        <f t="shared" si="0"/>
        <v>Robusta</v>
      </c>
      <c r="K10" t="str">
        <f>INDEX(products!$A$1:$G$49,MATCH('Working sheet'!$D10,products!$A$1:$A$49,0),MATCH('Working sheet'!K$1,products!$A$1:$E$1,0))</f>
        <v>M</v>
      </c>
      <c r="L10" t="str">
        <f t="shared" si="1"/>
        <v>Medium</v>
      </c>
      <c r="M10" s="5">
        <f>INDEX(products!$A$1:$G$49,MATCH('Working sheet'!$D10,products!$A$1:$A$49,0),MATCH('Working sheet'!M$1,products!$A$1:$E$1,0))</f>
        <v>0.5</v>
      </c>
      <c r="N10" s="6">
        <f>INDEX(products!$A$1:$G$49,MATCH('Working sheet'!$D10,products!$A$1:$A$49,0),MATCH('Working sheet'!N$1,products!$A$1:$E$1,0))</f>
        <v>5.97</v>
      </c>
      <c r="O10" s="6">
        <f t="shared" si="2"/>
        <v>17.91</v>
      </c>
      <c r="P10" t="str">
        <f>_xlfn.XLOOKUP(Orders[[#This Row],[Customer ID]],customers!$A$1:$A$1001,customers!$I$1:$I$1001,,0)</f>
        <v>No</v>
      </c>
    </row>
    <row r="11" spans="1:16" x14ac:dyDescent="0.25">
      <c r="A11" s="2"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INDEX(products!$A$1:$G$49,MATCH('Working sheet'!$D11,products!$A$1:$A$49,0),MATCH('Working sheet'!I$1,products!$A$1:$E$1,0))</f>
        <v>Rob</v>
      </c>
      <c r="J11" t="str">
        <f t="shared" si="0"/>
        <v>Robusta</v>
      </c>
      <c r="K11" t="str">
        <f>INDEX(products!$A$1:$G$49,MATCH('Working sheet'!$D11,products!$A$1:$A$49,0),MATCH('Working sheet'!K$1,products!$A$1:$E$1,0))</f>
        <v>M</v>
      </c>
      <c r="L11" t="str">
        <f t="shared" si="1"/>
        <v>Medium</v>
      </c>
      <c r="M11" s="5">
        <f>INDEX(products!$A$1:$G$49,MATCH('Working sheet'!$D11,products!$A$1:$A$49,0),MATCH('Working sheet'!M$1,products!$A$1:$E$1,0))</f>
        <v>0.5</v>
      </c>
      <c r="N11" s="6">
        <f>INDEX(products!$A$1:$G$49,MATCH('Working sheet'!$D11,products!$A$1:$A$49,0),MATCH('Working sheet'!N$1,products!$A$1:$E$1,0))</f>
        <v>5.97</v>
      </c>
      <c r="O11" s="6">
        <f t="shared" si="2"/>
        <v>5.97</v>
      </c>
      <c r="P11" t="str">
        <f>_xlfn.XLOOKUP(Orders[[#This Row],[Customer ID]],customers!$A$1:$A$1001,customers!$I$1:$I$1001,,0)</f>
        <v>No</v>
      </c>
    </row>
    <row r="12" spans="1:16" x14ac:dyDescent="0.25">
      <c r="A12" s="2"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INDEX(products!$A$1:$G$49,MATCH('Working sheet'!$D12,products!$A$1:$A$49,0),MATCH('Working sheet'!I$1,products!$A$1:$E$1,0))</f>
        <v>Ara</v>
      </c>
      <c r="J12" t="str">
        <f t="shared" si="0"/>
        <v>Arabica</v>
      </c>
      <c r="K12" t="str">
        <f>INDEX(products!$A$1:$G$49,MATCH('Working sheet'!$D12,products!$A$1:$A$49,0),MATCH('Working sheet'!K$1,products!$A$1:$E$1,0))</f>
        <v>D</v>
      </c>
      <c r="L12" t="str">
        <f t="shared" si="1"/>
        <v>Dark</v>
      </c>
      <c r="M12" s="5">
        <f>INDEX(products!$A$1:$G$49,MATCH('Working sheet'!$D12,products!$A$1:$A$49,0),MATCH('Working sheet'!M$1,products!$A$1:$E$1,0))</f>
        <v>1</v>
      </c>
      <c r="N12" s="6">
        <f>INDEX(products!$A$1:$G$49,MATCH('Working sheet'!$D12,products!$A$1:$A$49,0),MATCH('Working sheet'!N$1,products!$A$1:$E$1,0))</f>
        <v>9.9499999999999993</v>
      </c>
      <c r="O12" s="6">
        <f t="shared" si="2"/>
        <v>39.799999999999997</v>
      </c>
      <c r="P12" t="str">
        <f>_xlfn.XLOOKUP(Orders[[#This Row],[Customer ID]],customers!$A$1:$A$1001,customers!$I$1:$I$1001,,0)</f>
        <v>No</v>
      </c>
    </row>
    <row r="13" spans="1:16" x14ac:dyDescent="0.25">
      <c r="A13" s="2"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INDEX(products!$A$1:$G$49,MATCH('Working sheet'!$D13,products!$A$1:$A$49,0),MATCH('Working sheet'!I$1,products!$A$1:$E$1,0))</f>
        <v>Exc</v>
      </c>
      <c r="J13" t="str">
        <f t="shared" si="0"/>
        <v>Excelsa</v>
      </c>
      <c r="K13" t="str">
        <f>INDEX(products!$A$1:$G$49,MATCH('Working sheet'!$D13,products!$A$1:$A$49,0),MATCH('Working sheet'!K$1,products!$A$1:$E$1,0))</f>
        <v>L</v>
      </c>
      <c r="L13" t="str">
        <f t="shared" si="1"/>
        <v>Light</v>
      </c>
      <c r="M13" s="5">
        <f>INDEX(products!$A$1:$G$49,MATCH('Working sheet'!$D13,products!$A$1:$A$49,0),MATCH('Working sheet'!M$1,products!$A$1:$E$1,0))</f>
        <v>2.5</v>
      </c>
      <c r="N13" s="6">
        <f>INDEX(products!$A$1:$G$49,MATCH('Working sheet'!$D13,products!$A$1:$A$49,0),MATCH('Working sheet'!N$1,products!$A$1:$E$1,0))</f>
        <v>34.154999999999994</v>
      </c>
      <c r="O13" s="6">
        <f t="shared" si="2"/>
        <v>170.77499999999998</v>
      </c>
      <c r="P13" t="str">
        <f>_xlfn.XLOOKUP(Orders[[#This Row],[Customer ID]],customers!$A$1:$A$1001,customers!$I$1:$I$1001,,0)</f>
        <v>Yes</v>
      </c>
    </row>
    <row r="14" spans="1:16" x14ac:dyDescent="0.25">
      <c r="A14" s="2"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INDEX(products!$A$1:$G$49,MATCH('Working sheet'!$D14,products!$A$1:$A$49,0),MATCH('Working sheet'!I$1,products!$A$1:$E$1,0))</f>
        <v>Rob</v>
      </c>
      <c r="J14" t="str">
        <f t="shared" si="0"/>
        <v>Robusta</v>
      </c>
      <c r="K14" t="str">
        <f>INDEX(products!$A$1:$G$49,MATCH('Working sheet'!$D14,products!$A$1:$A$49,0),MATCH('Working sheet'!K$1,products!$A$1:$E$1,0))</f>
        <v>M</v>
      </c>
      <c r="L14" t="str">
        <f t="shared" si="1"/>
        <v>Medium</v>
      </c>
      <c r="M14" s="5">
        <f>INDEX(products!$A$1:$G$49,MATCH('Working sheet'!$D14,products!$A$1:$A$49,0),MATCH('Working sheet'!M$1,products!$A$1:$E$1,0))</f>
        <v>1</v>
      </c>
      <c r="N14" s="6">
        <f>INDEX(products!$A$1:$G$49,MATCH('Working sheet'!$D14,products!$A$1:$A$49,0),MATCH('Working sheet'!N$1,products!$A$1:$E$1,0))</f>
        <v>9.9499999999999993</v>
      </c>
      <c r="O14" s="6">
        <f t="shared" si="2"/>
        <v>49.75</v>
      </c>
      <c r="P14" t="str">
        <f>_xlfn.XLOOKUP(Orders[[#This Row],[Customer ID]],customers!$A$1:$A$1001,customers!$I$1:$I$1001,,0)</f>
        <v>No</v>
      </c>
    </row>
    <row r="15" spans="1:16" x14ac:dyDescent="0.25">
      <c r="A15" s="2"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INDEX(products!$A$1:$G$49,MATCH('Working sheet'!$D15,products!$A$1:$A$49,0),MATCH('Working sheet'!I$1,products!$A$1:$E$1,0))</f>
        <v>Rob</v>
      </c>
      <c r="J15" t="str">
        <f t="shared" si="0"/>
        <v>Robusta</v>
      </c>
      <c r="K15" t="str">
        <f>INDEX(products!$A$1:$G$49,MATCH('Working sheet'!$D15,products!$A$1:$A$49,0),MATCH('Working sheet'!K$1,products!$A$1:$E$1,0))</f>
        <v>D</v>
      </c>
      <c r="L15" t="str">
        <f t="shared" si="1"/>
        <v>Dark</v>
      </c>
      <c r="M15" s="5">
        <f>INDEX(products!$A$1:$G$49,MATCH('Working sheet'!$D15,products!$A$1:$A$49,0),MATCH('Working sheet'!M$1,products!$A$1:$E$1,0))</f>
        <v>2.5</v>
      </c>
      <c r="N15" s="6">
        <f>INDEX(products!$A$1:$G$49,MATCH('Working sheet'!$D15,products!$A$1:$A$49,0),MATCH('Working sheet'!N$1,products!$A$1:$E$1,0))</f>
        <v>20.584999999999997</v>
      </c>
      <c r="O15" s="6">
        <f t="shared" si="2"/>
        <v>41.169999999999995</v>
      </c>
      <c r="P15" t="str">
        <f>_xlfn.XLOOKUP(Orders[[#This Row],[Customer ID]],customers!$A$1:$A$1001,customers!$I$1:$I$1001,,0)</f>
        <v>No</v>
      </c>
    </row>
    <row r="16" spans="1:16" x14ac:dyDescent="0.25">
      <c r="A16" s="2"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INDEX(products!$A$1:$G$49,MATCH('Working sheet'!$D16,products!$A$1:$A$49,0),MATCH('Working sheet'!I$1,products!$A$1:$E$1,0))</f>
        <v>Lib</v>
      </c>
      <c r="J16" t="str">
        <f t="shared" si="0"/>
        <v>Liberica</v>
      </c>
      <c r="K16" t="str">
        <f>INDEX(products!$A$1:$G$49,MATCH('Working sheet'!$D16,products!$A$1:$A$49,0),MATCH('Working sheet'!K$1,products!$A$1:$E$1,0))</f>
        <v>D</v>
      </c>
      <c r="L16" t="str">
        <f t="shared" si="1"/>
        <v>Dark</v>
      </c>
      <c r="M16" s="5">
        <f>INDEX(products!$A$1:$G$49,MATCH('Working sheet'!$D16,products!$A$1:$A$49,0),MATCH('Working sheet'!M$1,products!$A$1:$E$1,0))</f>
        <v>0.2</v>
      </c>
      <c r="N16" s="6">
        <f>INDEX(products!$A$1:$G$49,MATCH('Working sheet'!$D16,products!$A$1:$A$49,0),MATCH('Working sheet'!N$1,products!$A$1:$E$1,0))</f>
        <v>3.8849999999999998</v>
      </c>
      <c r="O16" s="6">
        <f t="shared" si="2"/>
        <v>11.654999999999999</v>
      </c>
      <c r="P16" t="str">
        <f>_xlfn.XLOOKUP(Orders[[#This Row],[Customer ID]],customers!$A$1:$A$1001,customers!$I$1:$I$1001,,0)</f>
        <v>Yes</v>
      </c>
    </row>
    <row r="17" spans="1:16" x14ac:dyDescent="0.25">
      <c r="A17" s="2"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INDEX(products!$A$1:$G$49,MATCH('Working sheet'!$D17,products!$A$1:$A$49,0),MATCH('Working sheet'!I$1,products!$A$1:$E$1,0))</f>
        <v>Rob</v>
      </c>
      <c r="J17" t="str">
        <f t="shared" si="0"/>
        <v>Robusta</v>
      </c>
      <c r="K17" t="str">
        <f>INDEX(products!$A$1:$G$49,MATCH('Working sheet'!$D17,products!$A$1:$A$49,0),MATCH('Working sheet'!K$1,products!$A$1:$E$1,0))</f>
        <v>M</v>
      </c>
      <c r="L17" t="str">
        <f t="shared" si="1"/>
        <v>Medium</v>
      </c>
      <c r="M17" s="5">
        <f>INDEX(products!$A$1:$G$49,MATCH('Working sheet'!$D17,products!$A$1:$A$49,0),MATCH('Working sheet'!M$1,products!$A$1:$E$1,0))</f>
        <v>2.5</v>
      </c>
      <c r="N17" s="6">
        <f>INDEX(products!$A$1:$G$49,MATCH('Working sheet'!$D17,products!$A$1:$A$49,0),MATCH('Working sheet'!N$1,products!$A$1:$E$1,0))</f>
        <v>22.884999999999998</v>
      </c>
      <c r="O17" s="6">
        <f t="shared" si="2"/>
        <v>114.42499999999998</v>
      </c>
      <c r="P17" t="str">
        <f>_xlfn.XLOOKUP(Orders[[#This Row],[Customer ID]],customers!$A$1:$A$1001,customers!$I$1:$I$1001,,0)</f>
        <v>No</v>
      </c>
    </row>
    <row r="18" spans="1:16" x14ac:dyDescent="0.25">
      <c r="A18" s="2"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INDEX(products!$A$1:$G$49,MATCH('Working sheet'!$D18,products!$A$1:$A$49,0),MATCH('Working sheet'!I$1,products!$A$1:$E$1,0))</f>
        <v>Ara</v>
      </c>
      <c r="J18" t="str">
        <f t="shared" si="0"/>
        <v>Arabica</v>
      </c>
      <c r="K18" t="str">
        <f>INDEX(products!$A$1:$G$49,MATCH('Working sheet'!$D18,products!$A$1:$A$49,0),MATCH('Working sheet'!K$1,products!$A$1:$E$1,0))</f>
        <v>M</v>
      </c>
      <c r="L18" t="str">
        <f t="shared" si="1"/>
        <v>Medium</v>
      </c>
      <c r="M18" s="5">
        <f>INDEX(products!$A$1:$G$49,MATCH('Working sheet'!$D18,products!$A$1:$A$49,0),MATCH('Working sheet'!M$1,products!$A$1:$E$1,0))</f>
        <v>0.2</v>
      </c>
      <c r="N18" s="6">
        <f>INDEX(products!$A$1:$G$49,MATCH('Working sheet'!$D18,products!$A$1:$A$49,0),MATCH('Working sheet'!N$1,products!$A$1:$E$1,0))</f>
        <v>3.375</v>
      </c>
      <c r="O18" s="6">
        <f t="shared" si="2"/>
        <v>20.25</v>
      </c>
      <c r="P18" t="str">
        <f>_xlfn.XLOOKUP(Orders[[#This Row],[Customer ID]],customers!$A$1:$A$1001,customers!$I$1:$I$1001,,0)</f>
        <v>No</v>
      </c>
    </row>
    <row r="19" spans="1:16" x14ac:dyDescent="0.25">
      <c r="A19" s="2"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INDEX(products!$A$1:$G$49,MATCH('Working sheet'!$D19,products!$A$1:$A$49,0),MATCH('Working sheet'!I$1,products!$A$1:$E$1,0))</f>
        <v>Ara</v>
      </c>
      <c r="J19" t="str">
        <f t="shared" si="0"/>
        <v>Arabica</v>
      </c>
      <c r="K19" t="str">
        <f>INDEX(products!$A$1:$G$49,MATCH('Working sheet'!$D19,products!$A$1:$A$49,0),MATCH('Working sheet'!K$1,products!$A$1:$E$1,0))</f>
        <v>L</v>
      </c>
      <c r="L19" t="str">
        <f t="shared" si="1"/>
        <v>Light</v>
      </c>
      <c r="M19" s="5">
        <f>INDEX(products!$A$1:$G$49,MATCH('Working sheet'!$D19,products!$A$1:$A$49,0),MATCH('Working sheet'!M$1,products!$A$1:$E$1,0))</f>
        <v>1</v>
      </c>
      <c r="N19" s="6">
        <f>INDEX(products!$A$1:$G$49,MATCH('Working sheet'!$D19,products!$A$1:$A$49,0),MATCH('Working sheet'!N$1,products!$A$1:$E$1,0))</f>
        <v>12.95</v>
      </c>
      <c r="O19" s="6">
        <f t="shared" si="2"/>
        <v>77.699999999999989</v>
      </c>
      <c r="P19" t="str">
        <f>_xlfn.XLOOKUP(Orders[[#This Row],[Customer ID]],customers!$A$1:$A$1001,customers!$I$1:$I$1001,,0)</f>
        <v>No</v>
      </c>
    </row>
    <row r="20" spans="1:16" x14ac:dyDescent="0.25">
      <c r="A20" s="2"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INDEX(products!$A$1:$G$49,MATCH('Working sheet'!$D20,products!$A$1:$A$49,0),MATCH('Working sheet'!I$1,products!$A$1:$E$1,0))</f>
        <v>Rob</v>
      </c>
      <c r="J20" t="str">
        <f t="shared" si="0"/>
        <v>Robusta</v>
      </c>
      <c r="K20" t="str">
        <f>INDEX(products!$A$1:$G$49,MATCH('Working sheet'!$D20,products!$A$1:$A$49,0),MATCH('Working sheet'!K$1,products!$A$1:$E$1,0))</f>
        <v>D</v>
      </c>
      <c r="L20" t="str">
        <f t="shared" si="1"/>
        <v>Dark</v>
      </c>
      <c r="M20" s="5">
        <f>INDEX(products!$A$1:$G$49,MATCH('Working sheet'!$D20,products!$A$1:$A$49,0),MATCH('Working sheet'!M$1,products!$A$1:$E$1,0))</f>
        <v>2.5</v>
      </c>
      <c r="N20" s="6">
        <f>INDEX(products!$A$1:$G$49,MATCH('Working sheet'!$D20,products!$A$1:$A$49,0),MATCH('Working sheet'!N$1,products!$A$1:$E$1,0))</f>
        <v>20.584999999999997</v>
      </c>
      <c r="O20" s="6">
        <f t="shared" si="2"/>
        <v>82.339999999999989</v>
      </c>
      <c r="P20" t="str">
        <f>_xlfn.XLOOKUP(Orders[[#This Row],[Customer ID]],customers!$A$1:$A$1001,customers!$I$1:$I$1001,,0)</f>
        <v>Yes</v>
      </c>
    </row>
    <row r="21" spans="1:16" x14ac:dyDescent="0.25">
      <c r="A21" s="2"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INDEX(products!$A$1:$G$49,MATCH('Working sheet'!$D21,products!$A$1:$A$49,0),MATCH('Working sheet'!I$1,products!$A$1:$E$1,0))</f>
        <v>Ara</v>
      </c>
      <c r="J21" t="str">
        <f t="shared" si="0"/>
        <v>Arabica</v>
      </c>
      <c r="K21" t="str">
        <f>INDEX(products!$A$1:$G$49,MATCH('Working sheet'!$D21,products!$A$1:$A$49,0),MATCH('Working sheet'!K$1,products!$A$1:$E$1,0))</f>
        <v>M</v>
      </c>
      <c r="L21" t="str">
        <f t="shared" si="1"/>
        <v>Medium</v>
      </c>
      <c r="M21" s="5">
        <f>INDEX(products!$A$1:$G$49,MATCH('Working sheet'!$D21,products!$A$1:$A$49,0),MATCH('Working sheet'!M$1,products!$A$1:$E$1,0))</f>
        <v>0.2</v>
      </c>
      <c r="N21" s="6">
        <f>INDEX(products!$A$1:$G$49,MATCH('Working sheet'!$D21,products!$A$1:$A$49,0),MATCH('Working sheet'!N$1,products!$A$1:$E$1,0))</f>
        <v>3.375</v>
      </c>
      <c r="O21" s="6">
        <f t="shared" si="2"/>
        <v>16.875</v>
      </c>
      <c r="P21" t="str">
        <f>_xlfn.XLOOKUP(Orders[[#This Row],[Customer ID]],customers!$A$1:$A$1001,customers!$I$1:$I$1001,,0)</f>
        <v>Yes</v>
      </c>
    </row>
    <row r="22" spans="1:16" x14ac:dyDescent="0.25">
      <c r="A22" s="2"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INDEX(products!$A$1:$G$49,MATCH('Working sheet'!$D22,products!$A$1:$A$49,0),MATCH('Working sheet'!I$1,products!$A$1:$E$1,0))</f>
        <v>Exc</v>
      </c>
      <c r="J22" t="str">
        <f t="shared" si="0"/>
        <v>Excelsa</v>
      </c>
      <c r="K22" t="str">
        <f>INDEX(products!$A$1:$G$49,MATCH('Working sheet'!$D22,products!$A$1:$A$49,0),MATCH('Working sheet'!K$1,products!$A$1:$E$1,0))</f>
        <v>D</v>
      </c>
      <c r="L22" t="str">
        <f t="shared" si="1"/>
        <v>Dark</v>
      </c>
      <c r="M22" s="5">
        <f>INDEX(products!$A$1:$G$49,MATCH('Working sheet'!$D22,products!$A$1:$A$49,0),MATCH('Working sheet'!M$1,products!$A$1:$E$1,0))</f>
        <v>0.2</v>
      </c>
      <c r="N22" s="6">
        <f>INDEX(products!$A$1:$G$49,MATCH('Working sheet'!$D22,products!$A$1:$A$49,0),MATCH('Working sheet'!N$1,products!$A$1:$E$1,0))</f>
        <v>3.645</v>
      </c>
      <c r="O22" s="6">
        <f t="shared" si="2"/>
        <v>14.58</v>
      </c>
      <c r="P22" t="str">
        <f>_xlfn.XLOOKUP(Orders[[#This Row],[Customer ID]],customers!$A$1:$A$1001,customers!$I$1:$I$1001,,0)</f>
        <v>Yes</v>
      </c>
    </row>
    <row r="23" spans="1:16" x14ac:dyDescent="0.25">
      <c r="A23" s="2"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INDEX(products!$A$1:$G$49,MATCH('Working sheet'!$D23,products!$A$1:$A$49,0),MATCH('Working sheet'!I$1,products!$A$1:$E$1,0))</f>
        <v>Ara</v>
      </c>
      <c r="J23" t="str">
        <f t="shared" si="0"/>
        <v>Arabica</v>
      </c>
      <c r="K23" t="str">
        <f>INDEX(products!$A$1:$G$49,MATCH('Working sheet'!$D23,products!$A$1:$A$49,0),MATCH('Working sheet'!K$1,products!$A$1:$E$1,0))</f>
        <v>D</v>
      </c>
      <c r="L23" t="str">
        <f t="shared" si="1"/>
        <v>Dark</v>
      </c>
      <c r="M23" s="5">
        <f>INDEX(products!$A$1:$G$49,MATCH('Working sheet'!$D23,products!$A$1:$A$49,0),MATCH('Working sheet'!M$1,products!$A$1:$E$1,0))</f>
        <v>0.2</v>
      </c>
      <c r="N23" s="6">
        <f>INDEX(products!$A$1:$G$49,MATCH('Working sheet'!$D23,products!$A$1:$A$49,0),MATCH('Working sheet'!N$1,products!$A$1:$E$1,0))</f>
        <v>2.9849999999999999</v>
      </c>
      <c r="O23" s="6">
        <f t="shared" si="2"/>
        <v>17.91</v>
      </c>
      <c r="P23" t="str">
        <f>_xlfn.XLOOKUP(Orders[[#This Row],[Customer ID]],customers!$A$1:$A$1001,customers!$I$1:$I$1001,,0)</f>
        <v>No</v>
      </c>
    </row>
    <row r="24" spans="1:16" x14ac:dyDescent="0.25">
      <c r="A24" s="2"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INDEX(products!$A$1:$G$49,MATCH('Working sheet'!$D24,products!$A$1:$A$49,0),MATCH('Working sheet'!I$1,products!$A$1:$E$1,0))</f>
        <v>Rob</v>
      </c>
      <c r="J24" t="str">
        <f t="shared" si="0"/>
        <v>Robusta</v>
      </c>
      <c r="K24" t="str">
        <f>INDEX(products!$A$1:$G$49,MATCH('Working sheet'!$D24,products!$A$1:$A$49,0),MATCH('Working sheet'!K$1,products!$A$1:$E$1,0))</f>
        <v>M</v>
      </c>
      <c r="L24" t="str">
        <f t="shared" si="1"/>
        <v>Medium</v>
      </c>
      <c r="M24" s="5">
        <f>INDEX(products!$A$1:$G$49,MATCH('Working sheet'!$D24,products!$A$1:$A$49,0),MATCH('Working sheet'!M$1,products!$A$1:$E$1,0))</f>
        <v>2.5</v>
      </c>
      <c r="N24" s="6">
        <f>INDEX(products!$A$1:$G$49,MATCH('Working sheet'!$D24,products!$A$1:$A$49,0),MATCH('Working sheet'!N$1,products!$A$1:$E$1,0))</f>
        <v>22.884999999999998</v>
      </c>
      <c r="O24" s="6">
        <f t="shared" si="2"/>
        <v>91.539999999999992</v>
      </c>
      <c r="P24" t="str">
        <f>_xlfn.XLOOKUP(Orders[[#This Row],[Customer ID]],customers!$A$1:$A$1001,customers!$I$1:$I$1001,,0)</f>
        <v>Yes</v>
      </c>
    </row>
    <row r="25" spans="1:16" x14ac:dyDescent="0.25">
      <c r="A25" s="2"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INDEX(products!$A$1:$G$49,MATCH('Working sheet'!$D25,products!$A$1:$A$49,0),MATCH('Working sheet'!I$1,products!$A$1:$E$1,0))</f>
        <v>Ara</v>
      </c>
      <c r="J25" t="str">
        <f t="shared" si="0"/>
        <v>Arabica</v>
      </c>
      <c r="K25" t="str">
        <f>INDEX(products!$A$1:$G$49,MATCH('Working sheet'!$D25,products!$A$1:$A$49,0),MATCH('Working sheet'!K$1,products!$A$1:$E$1,0))</f>
        <v>D</v>
      </c>
      <c r="L25" t="str">
        <f t="shared" si="1"/>
        <v>Dark</v>
      </c>
      <c r="M25" s="5">
        <f>INDEX(products!$A$1:$G$49,MATCH('Working sheet'!$D25,products!$A$1:$A$49,0),MATCH('Working sheet'!M$1,products!$A$1:$E$1,0))</f>
        <v>0.2</v>
      </c>
      <c r="N25" s="6">
        <f>INDEX(products!$A$1:$G$49,MATCH('Working sheet'!$D25,products!$A$1:$A$49,0),MATCH('Working sheet'!N$1,products!$A$1:$E$1,0))</f>
        <v>2.9849999999999999</v>
      </c>
      <c r="O25" s="6">
        <f t="shared" si="2"/>
        <v>11.94</v>
      </c>
      <c r="P25" t="str">
        <f>_xlfn.XLOOKUP(Orders[[#This Row],[Customer ID]],customers!$A$1:$A$1001,customers!$I$1:$I$1001,,0)</f>
        <v>Yes</v>
      </c>
    </row>
    <row r="26" spans="1:16" x14ac:dyDescent="0.25">
      <c r="A26" s="2"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INDEX(products!$A$1:$G$49,MATCH('Working sheet'!$D26,products!$A$1:$A$49,0),MATCH('Working sheet'!I$1,products!$A$1:$E$1,0))</f>
        <v>Ara</v>
      </c>
      <c r="J26" t="str">
        <f t="shared" si="0"/>
        <v>Arabica</v>
      </c>
      <c r="K26" t="str">
        <f>INDEX(products!$A$1:$G$49,MATCH('Working sheet'!$D26,products!$A$1:$A$49,0),MATCH('Working sheet'!K$1,products!$A$1:$E$1,0))</f>
        <v>M</v>
      </c>
      <c r="L26" t="str">
        <f t="shared" si="1"/>
        <v>Medium</v>
      </c>
      <c r="M26" s="5">
        <f>INDEX(products!$A$1:$G$49,MATCH('Working sheet'!$D26,products!$A$1:$A$49,0),MATCH('Working sheet'!M$1,products!$A$1:$E$1,0))</f>
        <v>1</v>
      </c>
      <c r="N26" s="6">
        <f>INDEX(products!$A$1:$G$49,MATCH('Working sheet'!$D26,products!$A$1:$A$49,0),MATCH('Working sheet'!N$1,products!$A$1:$E$1,0))</f>
        <v>11.25</v>
      </c>
      <c r="O26" s="6">
        <f t="shared" si="2"/>
        <v>11.25</v>
      </c>
      <c r="P26" t="str">
        <f>_xlfn.XLOOKUP(Orders[[#This Row],[Customer ID]],customers!$A$1:$A$1001,customers!$I$1:$I$1001,,0)</f>
        <v>No</v>
      </c>
    </row>
    <row r="27" spans="1:16" x14ac:dyDescent="0.25">
      <c r="A27" s="2"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INDEX(products!$A$1:$G$49,MATCH('Working sheet'!$D27,products!$A$1:$A$49,0),MATCH('Working sheet'!I$1,products!$A$1:$E$1,0))</f>
        <v>Exc</v>
      </c>
      <c r="J27" t="str">
        <f t="shared" si="0"/>
        <v>Excelsa</v>
      </c>
      <c r="K27" t="str">
        <f>INDEX(products!$A$1:$G$49,MATCH('Working sheet'!$D27,products!$A$1:$A$49,0),MATCH('Working sheet'!K$1,products!$A$1:$E$1,0))</f>
        <v>M</v>
      </c>
      <c r="L27" t="str">
        <f t="shared" si="1"/>
        <v>Medium</v>
      </c>
      <c r="M27" s="5">
        <f>INDEX(products!$A$1:$G$49,MATCH('Working sheet'!$D27,products!$A$1:$A$49,0),MATCH('Working sheet'!M$1,products!$A$1:$E$1,0))</f>
        <v>0.2</v>
      </c>
      <c r="N27" s="6">
        <f>INDEX(products!$A$1:$G$49,MATCH('Working sheet'!$D27,products!$A$1:$A$49,0),MATCH('Working sheet'!N$1,products!$A$1:$E$1,0))</f>
        <v>4.125</v>
      </c>
      <c r="O27" s="6">
        <f t="shared" si="2"/>
        <v>12.375</v>
      </c>
      <c r="P27" t="str">
        <f>_xlfn.XLOOKUP(Orders[[#This Row],[Customer ID]],customers!$A$1:$A$1001,customers!$I$1:$I$1001,,0)</f>
        <v>Yes</v>
      </c>
    </row>
    <row r="28" spans="1:16" x14ac:dyDescent="0.25">
      <c r="A28" s="2"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INDEX(products!$A$1:$G$49,MATCH('Working sheet'!$D28,products!$A$1:$A$49,0),MATCH('Working sheet'!I$1,products!$A$1:$E$1,0))</f>
        <v>Ara</v>
      </c>
      <c r="J28" t="str">
        <f t="shared" si="0"/>
        <v>Arabica</v>
      </c>
      <c r="K28" t="str">
        <f>INDEX(products!$A$1:$G$49,MATCH('Working sheet'!$D28,products!$A$1:$A$49,0),MATCH('Working sheet'!K$1,products!$A$1:$E$1,0))</f>
        <v>M</v>
      </c>
      <c r="L28" t="str">
        <f t="shared" si="1"/>
        <v>Medium</v>
      </c>
      <c r="M28" s="5">
        <f>INDEX(products!$A$1:$G$49,MATCH('Working sheet'!$D28,products!$A$1:$A$49,0),MATCH('Working sheet'!M$1,products!$A$1:$E$1,0))</f>
        <v>0.5</v>
      </c>
      <c r="N28" s="6">
        <f>INDEX(products!$A$1:$G$49,MATCH('Working sheet'!$D28,products!$A$1:$A$49,0),MATCH('Working sheet'!N$1,products!$A$1:$E$1,0))</f>
        <v>6.75</v>
      </c>
      <c r="O28" s="6">
        <f t="shared" si="2"/>
        <v>27</v>
      </c>
      <c r="P28" t="str">
        <f>_xlfn.XLOOKUP(Orders[[#This Row],[Customer ID]],customers!$A$1:$A$1001,customers!$I$1:$I$1001,,0)</f>
        <v>Yes</v>
      </c>
    </row>
    <row r="29" spans="1:16" x14ac:dyDescent="0.25">
      <c r="A29" s="2"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INDEX(products!$A$1:$G$49,MATCH('Working sheet'!$D29,products!$A$1:$A$49,0),MATCH('Working sheet'!I$1,products!$A$1:$E$1,0))</f>
        <v>Ara</v>
      </c>
      <c r="J29" t="str">
        <f t="shared" si="0"/>
        <v>Arabica</v>
      </c>
      <c r="K29" t="str">
        <f>INDEX(products!$A$1:$G$49,MATCH('Working sheet'!$D29,products!$A$1:$A$49,0),MATCH('Working sheet'!K$1,products!$A$1:$E$1,0))</f>
        <v>M</v>
      </c>
      <c r="L29" t="str">
        <f t="shared" si="1"/>
        <v>Medium</v>
      </c>
      <c r="M29" s="5">
        <f>INDEX(products!$A$1:$G$49,MATCH('Working sheet'!$D29,products!$A$1:$A$49,0),MATCH('Working sheet'!M$1,products!$A$1:$E$1,0))</f>
        <v>0.2</v>
      </c>
      <c r="N29" s="6">
        <f>INDEX(products!$A$1:$G$49,MATCH('Working sheet'!$D29,products!$A$1:$A$49,0),MATCH('Working sheet'!N$1,products!$A$1:$E$1,0))</f>
        <v>3.375</v>
      </c>
      <c r="O29" s="6">
        <f t="shared" si="2"/>
        <v>16.875</v>
      </c>
      <c r="P29" t="str">
        <f>_xlfn.XLOOKUP(Orders[[#This Row],[Customer ID]],customers!$A$1:$A$1001,customers!$I$1:$I$1001,,0)</f>
        <v>No</v>
      </c>
    </row>
    <row r="30" spans="1:16" x14ac:dyDescent="0.25">
      <c r="A30" s="2"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INDEX(products!$A$1:$G$49,MATCH('Working sheet'!$D30,products!$A$1:$A$49,0),MATCH('Working sheet'!I$1,products!$A$1:$E$1,0))</f>
        <v>Ara</v>
      </c>
      <c r="J30" t="str">
        <f t="shared" si="0"/>
        <v>Arabica</v>
      </c>
      <c r="K30" t="str">
        <f>INDEX(products!$A$1:$G$49,MATCH('Working sheet'!$D30,products!$A$1:$A$49,0),MATCH('Working sheet'!K$1,products!$A$1:$E$1,0))</f>
        <v>D</v>
      </c>
      <c r="L30" t="str">
        <f t="shared" si="1"/>
        <v>Dark</v>
      </c>
      <c r="M30" s="5">
        <f>INDEX(products!$A$1:$G$49,MATCH('Working sheet'!$D30,products!$A$1:$A$49,0),MATCH('Working sheet'!M$1,products!$A$1:$E$1,0))</f>
        <v>0.5</v>
      </c>
      <c r="N30" s="6">
        <f>INDEX(products!$A$1:$G$49,MATCH('Working sheet'!$D30,products!$A$1:$A$49,0),MATCH('Working sheet'!N$1,products!$A$1:$E$1,0))</f>
        <v>5.97</v>
      </c>
      <c r="O30" s="6">
        <f t="shared" si="2"/>
        <v>17.91</v>
      </c>
      <c r="P30" t="str">
        <f>_xlfn.XLOOKUP(Orders[[#This Row],[Customer ID]],customers!$A$1:$A$1001,customers!$I$1:$I$1001,,0)</f>
        <v>No</v>
      </c>
    </row>
    <row r="31" spans="1:16" x14ac:dyDescent="0.25">
      <c r="A31" s="2"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INDEX(products!$A$1:$G$49,MATCH('Working sheet'!$D31,products!$A$1:$A$49,0),MATCH('Working sheet'!I$1,products!$A$1:$E$1,0))</f>
        <v>Ara</v>
      </c>
      <c r="J31" t="str">
        <f t="shared" si="0"/>
        <v>Arabica</v>
      </c>
      <c r="K31" t="str">
        <f>INDEX(products!$A$1:$G$49,MATCH('Working sheet'!$D31,products!$A$1:$A$49,0),MATCH('Working sheet'!K$1,products!$A$1:$E$1,0))</f>
        <v>D</v>
      </c>
      <c r="L31" t="str">
        <f t="shared" si="1"/>
        <v>Dark</v>
      </c>
      <c r="M31" s="5">
        <f>INDEX(products!$A$1:$G$49,MATCH('Working sheet'!$D31,products!$A$1:$A$49,0),MATCH('Working sheet'!M$1,products!$A$1:$E$1,0))</f>
        <v>1</v>
      </c>
      <c r="N31" s="6">
        <f>INDEX(products!$A$1:$G$49,MATCH('Working sheet'!$D31,products!$A$1:$A$49,0),MATCH('Working sheet'!N$1,products!$A$1:$E$1,0))</f>
        <v>9.9499999999999993</v>
      </c>
      <c r="O31" s="6">
        <f t="shared" si="2"/>
        <v>39.799999999999997</v>
      </c>
      <c r="P31" t="str">
        <f>_xlfn.XLOOKUP(Orders[[#This Row],[Customer ID]],customers!$A$1:$A$1001,customers!$I$1:$I$1001,,0)</f>
        <v>Yes</v>
      </c>
    </row>
    <row r="32" spans="1:16" x14ac:dyDescent="0.25">
      <c r="A32" s="2"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INDEX(products!$A$1:$G$49,MATCH('Working sheet'!$D32,products!$A$1:$A$49,0),MATCH('Working sheet'!I$1,products!$A$1:$E$1,0))</f>
        <v>Lib</v>
      </c>
      <c r="J32" t="str">
        <f t="shared" si="0"/>
        <v>Liberica</v>
      </c>
      <c r="K32" t="str">
        <f>INDEX(products!$A$1:$G$49,MATCH('Working sheet'!$D32,products!$A$1:$A$49,0),MATCH('Working sheet'!K$1,products!$A$1:$E$1,0))</f>
        <v>M</v>
      </c>
      <c r="L32" t="str">
        <f t="shared" si="1"/>
        <v>Medium</v>
      </c>
      <c r="M32" s="5">
        <f>INDEX(products!$A$1:$G$49,MATCH('Working sheet'!$D32,products!$A$1:$A$49,0),MATCH('Working sheet'!M$1,products!$A$1:$E$1,0))</f>
        <v>0.2</v>
      </c>
      <c r="N32" s="6">
        <f>INDEX(products!$A$1:$G$49,MATCH('Working sheet'!$D32,products!$A$1:$A$49,0),MATCH('Working sheet'!N$1,products!$A$1:$E$1,0))</f>
        <v>4.3650000000000002</v>
      </c>
      <c r="O32" s="6">
        <f t="shared" si="2"/>
        <v>21.825000000000003</v>
      </c>
      <c r="P32" t="str">
        <f>_xlfn.XLOOKUP(Orders[[#This Row],[Customer ID]],customers!$A$1:$A$1001,customers!$I$1:$I$1001,,0)</f>
        <v>No</v>
      </c>
    </row>
    <row r="33" spans="1:16" x14ac:dyDescent="0.25">
      <c r="A33" s="2"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INDEX(products!$A$1:$G$49,MATCH('Working sheet'!$D33,products!$A$1:$A$49,0),MATCH('Working sheet'!I$1,products!$A$1:$E$1,0))</f>
        <v>Ara</v>
      </c>
      <c r="J33" t="str">
        <f t="shared" si="0"/>
        <v>Arabica</v>
      </c>
      <c r="K33" t="str">
        <f>INDEX(products!$A$1:$G$49,MATCH('Working sheet'!$D33,products!$A$1:$A$49,0),MATCH('Working sheet'!K$1,products!$A$1:$E$1,0))</f>
        <v>D</v>
      </c>
      <c r="L33" t="str">
        <f t="shared" si="1"/>
        <v>Dark</v>
      </c>
      <c r="M33" s="5">
        <f>INDEX(products!$A$1:$G$49,MATCH('Working sheet'!$D33,products!$A$1:$A$49,0),MATCH('Working sheet'!M$1,products!$A$1:$E$1,0))</f>
        <v>0.5</v>
      </c>
      <c r="N33" s="6">
        <f>INDEX(products!$A$1:$G$49,MATCH('Working sheet'!$D33,products!$A$1:$A$49,0),MATCH('Working sheet'!N$1,products!$A$1:$E$1,0))</f>
        <v>5.97</v>
      </c>
      <c r="O33" s="6">
        <f t="shared" si="2"/>
        <v>35.82</v>
      </c>
      <c r="P33" t="str">
        <f>_xlfn.XLOOKUP(Orders[[#This Row],[Customer ID]],customers!$A$1:$A$1001,customers!$I$1:$I$1001,,0)</f>
        <v>No</v>
      </c>
    </row>
    <row r="34" spans="1:16" x14ac:dyDescent="0.25">
      <c r="A34" s="2"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INDEX(products!$A$1:$G$49,MATCH('Working sheet'!$D34,products!$A$1:$A$49,0),MATCH('Working sheet'!I$1,products!$A$1:$E$1,0))</f>
        <v>Lib</v>
      </c>
      <c r="J34" t="str">
        <f t="shared" si="0"/>
        <v>Liberica</v>
      </c>
      <c r="K34" t="str">
        <f>INDEX(products!$A$1:$G$49,MATCH('Working sheet'!$D34,products!$A$1:$A$49,0),MATCH('Working sheet'!K$1,products!$A$1:$E$1,0))</f>
        <v>M</v>
      </c>
      <c r="L34" t="str">
        <f t="shared" si="1"/>
        <v>Medium</v>
      </c>
      <c r="M34" s="5">
        <f>INDEX(products!$A$1:$G$49,MATCH('Working sheet'!$D34,products!$A$1:$A$49,0),MATCH('Working sheet'!M$1,products!$A$1:$E$1,0))</f>
        <v>0.5</v>
      </c>
      <c r="N34" s="6">
        <f>INDEX(products!$A$1:$G$49,MATCH('Working sheet'!$D34,products!$A$1:$A$49,0),MATCH('Working sheet'!N$1,products!$A$1:$E$1,0))</f>
        <v>8.73</v>
      </c>
      <c r="O34" s="6">
        <f t="shared" si="2"/>
        <v>52.38</v>
      </c>
      <c r="P34" t="str">
        <f>_xlfn.XLOOKUP(Orders[[#This Row],[Customer ID]],customers!$A$1:$A$1001,customers!$I$1:$I$1001,,0)</f>
        <v>No</v>
      </c>
    </row>
    <row r="35" spans="1:16" x14ac:dyDescent="0.25">
      <c r="A35" s="2"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INDEX(products!$A$1:$G$49,MATCH('Working sheet'!$D35,products!$A$1:$A$49,0),MATCH('Working sheet'!I$1,products!$A$1:$E$1,0))</f>
        <v>Lib</v>
      </c>
      <c r="J35" t="str">
        <f t="shared" si="0"/>
        <v>Liberica</v>
      </c>
      <c r="K35" t="str">
        <f>INDEX(products!$A$1:$G$49,MATCH('Working sheet'!$D35,products!$A$1:$A$49,0),MATCH('Working sheet'!K$1,products!$A$1:$E$1,0))</f>
        <v>L</v>
      </c>
      <c r="L35" t="str">
        <f t="shared" si="1"/>
        <v>Light</v>
      </c>
      <c r="M35" s="5">
        <f>INDEX(products!$A$1:$G$49,MATCH('Working sheet'!$D35,products!$A$1:$A$49,0),MATCH('Working sheet'!M$1,products!$A$1:$E$1,0))</f>
        <v>0.2</v>
      </c>
      <c r="N35" s="6">
        <f>INDEX(products!$A$1:$G$49,MATCH('Working sheet'!$D35,products!$A$1:$A$49,0),MATCH('Working sheet'!N$1,products!$A$1:$E$1,0))</f>
        <v>4.7549999999999999</v>
      </c>
      <c r="O35" s="6">
        <f t="shared" si="2"/>
        <v>23.774999999999999</v>
      </c>
      <c r="P35" t="str">
        <f>_xlfn.XLOOKUP(Orders[[#This Row],[Customer ID]],customers!$A$1:$A$1001,customers!$I$1:$I$1001,,0)</f>
        <v>No</v>
      </c>
    </row>
    <row r="36" spans="1:16" x14ac:dyDescent="0.25">
      <c r="A36" s="2"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INDEX(products!$A$1:$G$49,MATCH('Working sheet'!$D36,products!$A$1:$A$49,0),MATCH('Working sheet'!I$1,products!$A$1:$E$1,0))</f>
        <v>Lib</v>
      </c>
      <c r="J36" t="str">
        <f t="shared" si="0"/>
        <v>Liberica</v>
      </c>
      <c r="K36" t="str">
        <f>INDEX(products!$A$1:$G$49,MATCH('Working sheet'!$D36,products!$A$1:$A$49,0),MATCH('Working sheet'!K$1,products!$A$1:$E$1,0))</f>
        <v>L</v>
      </c>
      <c r="L36" t="str">
        <f t="shared" si="1"/>
        <v>Light</v>
      </c>
      <c r="M36" s="5">
        <f>INDEX(products!$A$1:$G$49,MATCH('Working sheet'!$D36,products!$A$1:$A$49,0),MATCH('Working sheet'!M$1,products!$A$1:$E$1,0))</f>
        <v>0.5</v>
      </c>
      <c r="N36" s="6">
        <f>INDEX(products!$A$1:$G$49,MATCH('Working sheet'!$D36,products!$A$1:$A$49,0),MATCH('Working sheet'!N$1,products!$A$1:$E$1,0))</f>
        <v>9.51</v>
      </c>
      <c r="O36" s="6">
        <f t="shared" si="2"/>
        <v>57.06</v>
      </c>
      <c r="P36" t="str">
        <f>_xlfn.XLOOKUP(Orders[[#This Row],[Customer ID]],customers!$A$1:$A$1001,customers!$I$1:$I$1001,,0)</f>
        <v>Yes</v>
      </c>
    </row>
    <row r="37" spans="1:16" x14ac:dyDescent="0.25">
      <c r="A37" s="2"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INDEX(products!$A$1:$G$49,MATCH('Working sheet'!$D37,products!$A$1:$A$49,0),MATCH('Working sheet'!I$1,products!$A$1:$E$1,0))</f>
        <v>Ara</v>
      </c>
      <c r="J37" t="str">
        <f t="shared" si="0"/>
        <v>Arabica</v>
      </c>
      <c r="K37" t="str">
        <f>INDEX(products!$A$1:$G$49,MATCH('Working sheet'!$D37,products!$A$1:$A$49,0),MATCH('Working sheet'!K$1,products!$A$1:$E$1,0))</f>
        <v>D</v>
      </c>
      <c r="L37" t="str">
        <f t="shared" si="1"/>
        <v>Dark</v>
      </c>
      <c r="M37" s="5">
        <f>INDEX(products!$A$1:$G$49,MATCH('Working sheet'!$D37,products!$A$1:$A$49,0),MATCH('Working sheet'!M$1,products!$A$1:$E$1,0))</f>
        <v>0.5</v>
      </c>
      <c r="N37" s="6">
        <f>INDEX(products!$A$1:$G$49,MATCH('Working sheet'!$D37,products!$A$1:$A$49,0),MATCH('Working sheet'!N$1,products!$A$1:$E$1,0))</f>
        <v>5.97</v>
      </c>
      <c r="O37" s="6">
        <f t="shared" si="2"/>
        <v>35.82</v>
      </c>
      <c r="P37" t="str">
        <f>_xlfn.XLOOKUP(Orders[[#This Row],[Customer ID]],customers!$A$1:$A$1001,customers!$I$1:$I$1001,,0)</f>
        <v>No</v>
      </c>
    </row>
    <row r="38" spans="1:16" x14ac:dyDescent="0.25">
      <c r="A38" s="2"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INDEX(products!$A$1:$G$49,MATCH('Working sheet'!$D38,products!$A$1:$A$49,0),MATCH('Working sheet'!I$1,products!$A$1:$E$1,0))</f>
        <v>Lib</v>
      </c>
      <c r="J38" t="str">
        <f t="shared" si="0"/>
        <v>Liberica</v>
      </c>
      <c r="K38" t="str">
        <f>INDEX(products!$A$1:$G$49,MATCH('Working sheet'!$D38,products!$A$1:$A$49,0),MATCH('Working sheet'!K$1,products!$A$1:$E$1,0))</f>
        <v>M</v>
      </c>
      <c r="L38" t="str">
        <f t="shared" si="1"/>
        <v>Medium</v>
      </c>
      <c r="M38" s="5">
        <f>INDEX(products!$A$1:$G$49,MATCH('Working sheet'!$D38,products!$A$1:$A$49,0),MATCH('Working sheet'!M$1,products!$A$1:$E$1,0))</f>
        <v>0.2</v>
      </c>
      <c r="N38" s="6">
        <f>INDEX(products!$A$1:$G$49,MATCH('Working sheet'!$D38,products!$A$1:$A$49,0),MATCH('Working sheet'!N$1,products!$A$1:$E$1,0))</f>
        <v>4.3650000000000002</v>
      </c>
      <c r="O38" s="6">
        <f t="shared" si="2"/>
        <v>8.73</v>
      </c>
      <c r="P38" t="str">
        <f>_xlfn.XLOOKUP(Orders[[#This Row],[Customer ID]],customers!$A$1:$A$1001,customers!$I$1:$I$1001,,0)</f>
        <v>No</v>
      </c>
    </row>
    <row r="39" spans="1:16" x14ac:dyDescent="0.25">
      <c r="A39" s="2"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INDEX(products!$A$1:$G$49,MATCH('Working sheet'!$D39,products!$A$1:$A$49,0),MATCH('Working sheet'!I$1,products!$A$1:$E$1,0))</f>
        <v>Lib</v>
      </c>
      <c r="J39" t="str">
        <f t="shared" si="0"/>
        <v>Liberica</v>
      </c>
      <c r="K39" t="str">
        <f>INDEX(products!$A$1:$G$49,MATCH('Working sheet'!$D39,products!$A$1:$A$49,0),MATCH('Working sheet'!K$1,products!$A$1:$E$1,0))</f>
        <v>L</v>
      </c>
      <c r="L39" t="str">
        <f t="shared" si="1"/>
        <v>Light</v>
      </c>
      <c r="M39" s="5">
        <f>INDEX(products!$A$1:$G$49,MATCH('Working sheet'!$D39,products!$A$1:$A$49,0),MATCH('Working sheet'!M$1,products!$A$1:$E$1,0))</f>
        <v>0.5</v>
      </c>
      <c r="N39" s="6">
        <f>INDEX(products!$A$1:$G$49,MATCH('Working sheet'!$D39,products!$A$1:$A$49,0),MATCH('Working sheet'!N$1,products!$A$1:$E$1,0))</f>
        <v>9.51</v>
      </c>
      <c r="O39" s="6">
        <f t="shared" si="2"/>
        <v>28.53</v>
      </c>
      <c r="P39" t="str">
        <f>_xlfn.XLOOKUP(Orders[[#This Row],[Customer ID]],customers!$A$1:$A$1001,customers!$I$1:$I$1001,,0)</f>
        <v>No</v>
      </c>
    </row>
    <row r="40" spans="1:16" x14ac:dyDescent="0.25">
      <c r="A40" s="2"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INDEX(products!$A$1:$G$49,MATCH('Working sheet'!$D40,products!$A$1:$A$49,0),MATCH('Working sheet'!I$1,products!$A$1:$E$1,0))</f>
        <v>Rob</v>
      </c>
      <c r="J40" t="str">
        <f t="shared" si="0"/>
        <v>Robusta</v>
      </c>
      <c r="K40" t="str">
        <f>INDEX(products!$A$1:$G$49,MATCH('Working sheet'!$D40,products!$A$1:$A$49,0),MATCH('Working sheet'!K$1,products!$A$1:$E$1,0))</f>
        <v>M</v>
      </c>
      <c r="L40" t="str">
        <f t="shared" si="1"/>
        <v>Medium</v>
      </c>
      <c r="M40" s="5">
        <f>INDEX(products!$A$1:$G$49,MATCH('Working sheet'!$D40,products!$A$1:$A$49,0),MATCH('Working sheet'!M$1,products!$A$1:$E$1,0))</f>
        <v>2.5</v>
      </c>
      <c r="N40" s="6">
        <f>INDEX(products!$A$1:$G$49,MATCH('Working sheet'!$D40,products!$A$1:$A$49,0),MATCH('Working sheet'!N$1,products!$A$1:$E$1,0))</f>
        <v>22.884999999999998</v>
      </c>
      <c r="O40" s="6">
        <f t="shared" si="2"/>
        <v>114.42499999999998</v>
      </c>
      <c r="P40" t="str">
        <f>_xlfn.XLOOKUP(Orders[[#This Row],[Customer ID]],customers!$A$1:$A$1001,customers!$I$1:$I$1001,,0)</f>
        <v>No</v>
      </c>
    </row>
    <row r="41" spans="1:16" x14ac:dyDescent="0.25">
      <c r="A41" s="2"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INDEX(products!$A$1:$G$49,MATCH('Working sheet'!$D41,products!$A$1:$A$49,0),MATCH('Working sheet'!I$1,products!$A$1:$E$1,0))</f>
        <v>Rob</v>
      </c>
      <c r="J41" t="str">
        <f t="shared" si="0"/>
        <v>Robusta</v>
      </c>
      <c r="K41" t="str">
        <f>INDEX(products!$A$1:$G$49,MATCH('Working sheet'!$D41,products!$A$1:$A$49,0),MATCH('Working sheet'!K$1,products!$A$1:$E$1,0))</f>
        <v>M</v>
      </c>
      <c r="L41" t="str">
        <f t="shared" si="1"/>
        <v>Medium</v>
      </c>
      <c r="M41" s="5">
        <f>INDEX(products!$A$1:$G$49,MATCH('Working sheet'!$D41,products!$A$1:$A$49,0),MATCH('Working sheet'!M$1,products!$A$1:$E$1,0))</f>
        <v>1</v>
      </c>
      <c r="N41" s="6">
        <f>INDEX(products!$A$1:$G$49,MATCH('Working sheet'!$D41,products!$A$1:$A$49,0),MATCH('Working sheet'!N$1,products!$A$1:$E$1,0))</f>
        <v>9.9499999999999993</v>
      </c>
      <c r="O41" s="6">
        <f t="shared" si="2"/>
        <v>59.699999999999996</v>
      </c>
      <c r="P41" t="str">
        <f>_xlfn.XLOOKUP(Orders[[#This Row],[Customer ID]],customers!$A$1:$A$1001,customers!$I$1:$I$1001,,0)</f>
        <v>Yes</v>
      </c>
    </row>
    <row r="42" spans="1:16" x14ac:dyDescent="0.25">
      <c r="A42" s="2"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INDEX(products!$A$1:$G$49,MATCH('Working sheet'!$D42,products!$A$1:$A$49,0),MATCH('Working sheet'!I$1,products!$A$1:$E$1,0))</f>
        <v>Lib</v>
      </c>
      <c r="J42" t="str">
        <f t="shared" si="0"/>
        <v>Liberica</v>
      </c>
      <c r="K42" t="str">
        <f>INDEX(products!$A$1:$G$49,MATCH('Working sheet'!$D42,products!$A$1:$A$49,0),MATCH('Working sheet'!K$1,products!$A$1:$E$1,0))</f>
        <v>M</v>
      </c>
      <c r="L42" t="str">
        <f t="shared" si="1"/>
        <v>Medium</v>
      </c>
      <c r="M42" s="5">
        <f>INDEX(products!$A$1:$G$49,MATCH('Working sheet'!$D42,products!$A$1:$A$49,0),MATCH('Working sheet'!M$1,products!$A$1:$E$1,0))</f>
        <v>1</v>
      </c>
      <c r="N42" s="6">
        <f>INDEX(products!$A$1:$G$49,MATCH('Working sheet'!$D42,products!$A$1:$A$49,0),MATCH('Working sheet'!N$1,products!$A$1:$E$1,0))</f>
        <v>14.55</v>
      </c>
      <c r="O42" s="6">
        <f t="shared" si="2"/>
        <v>43.650000000000006</v>
      </c>
      <c r="P42" t="str">
        <f>_xlfn.XLOOKUP(Orders[[#This Row],[Customer ID]],customers!$A$1:$A$1001,customers!$I$1:$I$1001,,0)</f>
        <v>No</v>
      </c>
    </row>
    <row r="43" spans="1:16" x14ac:dyDescent="0.25">
      <c r="A43" s="2"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INDEX(products!$A$1:$G$49,MATCH('Working sheet'!$D43,products!$A$1:$A$49,0),MATCH('Working sheet'!I$1,products!$A$1:$E$1,0))</f>
        <v>Exc</v>
      </c>
      <c r="J43" t="str">
        <f t="shared" si="0"/>
        <v>Excelsa</v>
      </c>
      <c r="K43" t="str">
        <f>INDEX(products!$A$1:$G$49,MATCH('Working sheet'!$D43,products!$A$1:$A$49,0),MATCH('Working sheet'!K$1,products!$A$1:$E$1,0))</f>
        <v>D</v>
      </c>
      <c r="L43" t="str">
        <f t="shared" si="1"/>
        <v>Dark</v>
      </c>
      <c r="M43" s="5">
        <f>INDEX(products!$A$1:$G$49,MATCH('Working sheet'!$D43,products!$A$1:$A$49,0),MATCH('Working sheet'!M$1,products!$A$1:$E$1,0))</f>
        <v>0.2</v>
      </c>
      <c r="N43" s="6">
        <f>INDEX(products!$A$1:$G$49,MATCH('Working sheet'!$D43,products!$A$1:$A$49,0),MATCH('Working sheet'!N$1,products!$A$1:$E$1,0))</f>
        <v>3.645</v>
      </c>
      <c r="O43" s="6">
        <f t="shared" si="2"/>
        <v>7.29</v>
      </c>
      <c r="P43" t="str">
        <f>_xlfn.XLOOKUP(Orders[[#This Row],[Customer ID]],customers!$A$1:$A$1001,customers!$I$1:$I$1001,,0)</f>
        <v>Yes</v>
      </c>
    </row>
    <row r="44" spans="1:16" x14ac:dyDescent="0.25">
      <c r="A44" s="2"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INDEX(products!$A$1:$G$49,MATCH('Working sheet'!$D44,products!$A$1:$A$49,0),MATCH('Working sheet'!I$1,products!$A$1:$E$1,0))</f>
        <v>Rob</v>
      </c>
      <c r="J44" t="str">
        <f t="shared" si="0"/>
        <v>Robusta</v>
      </c>
      <c r="K44" t="str">
        <f>INDEX(products!$A$1:$G$49,MATCH('Working sheet'!$D44,products!$A$1:$A$49,0),MATCH('Working sheet'!K$1,products!$A$1:$E$1,0))</f>
        <v>D</v>
      </c>
      <c r="L44" t="str">
        <f t="shared" si="1"/>
        <v>Dark</v>
      </c>
      <c r="M44" s="5">
        <f>INDEX(products!$A$1:$G$49,MATCH('Working sheet'!$D44,products!$A$1:$A$49,0),MATCH('Working sheet'!M$1,products!$A$1:$E$1,0))</f>
        <v>0.2</v>
      </c>
      <c r="N44" s="6">
        <f>INDEX(products!$A$1:$G$49,MATCH('Working sheet'!$D44,products!$A$1:$A$49,0),MATCH('Working sheet'!N$1,products!$A$1:$E$1,0))</f>
        <v>2.6849999999999996</v>
      </c>
      <c r="O44" s="6">
        <f t="shared" si="2"/>
        <v>8.0549999999999997</v>
      </c>
      <c r="P44" t="str">
        <f>_xlfn.XLOOKUP(Orders[[#This Row],[Customer ID]],customers!$A$1:$A$1001,customers!$I$1:$I$1001,,0)</f>
        <v>Yes</v>
      </c>
    </row>
    <row r="45" spans="1:16" x14ac:dyDescent="0.25">
      <c r="A45" s="2"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INDEX(products!$A$1:$G$49,MATCH('Working sheet'!$D45,products!$A$1:$A$49,0),MATCH('Working sheet'!I$1,products!$A$1:$E$1,0))</f>
        <v>Lib</v>
      </c>
      <c r="J45" t="str">
        <f t="shared" si="0"/>
        <v>Liberica</v>
      </c>
      <c r="K45" t="str">
        <f>INDEX(products!$A$1:$G$49,MATCH('Working sheet'!$D45,products!$A$1:$A$49,0),MATCH('Working sheet'!K$1,products!$A$1:$E$1,0))</f>
        <v>L</v>
      </c>
      <c r="L45" t="str">
        <f t="shared" si="1"/>
        <v>Light</v>
      </c>
      <c r="M45" s="5">
        <f>INDEX(products!$A$1:$G$49,MATCH('Working sheet'!$D45,products!$A$1:$A$49,0),MATCH('Working sheet'!M$1,products!$A$1:$E$1,0))</f>
        <v>2.5</v>
      </c>
      <c r="N45" s="6">
        <f>INDEX(products!$A$1:$G$49,MATCH('Working sheet'!$D45,products!$A$1:$A$49,0),MATCH('Working sheet'!N$1,products!$A$1:$E$1,0))</f>
        <v>36.454999999999998</v>
      </c>
      <c r="O45" s="6">
        <f t="shared" si="2"/>
        <v>72.91</v>
      </c>
      <c r="P45" t="str">
        <f>_xlfn.XLOOKUP(Orders[[#This Row],[Customer ID]],customers!$A$1:$A$1001,customers!$I$1:$I$1001,,0)</f>
        <v>No</v>
      </c>
    </row>
    <row r="46" spans="1:16" x14ac:dyDescent="0.25">
      <c r="A46" s="2"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INDEX(products!$A$1:$G$49,MATCH('Working sheet'!$D46,products!$A$1:$A$49,0),MATCH('Working sheet'!I$1,products!$A$1:$E$1,0))</f>
        <v>Exc</v>
      </c>
      <c r="J46" t="str">
        <f t="shared" si="0"/>
        <v>Excelsa</v>
      </c>
      <c r="K46" t="str">
        <f>INDEX(products!$A$1:$G$49,MATCH('Working sheet'!$D46,products!$A$1:$A$49,0),MATCH('Working sheet'!K$1,products!$A$1:$E$1,0))</f>
        <v>M</v>
      </c>
      <c r="L46" t="str">
        <f t="shared" si="1"/>
        <v>Medium</v>
      </c>
      <c r="M46" s="5">
        <f>INDEX(products!$A$1:$G$49,MATCH('Working sheet'!$D46,products!$A$1:$A$49,0),MATCH('Working sheet'!M$1,products!$A$1:$E$1,0))</f>
        <v>0.5</v>
      </c>
      <c r="N46" s="6">
        <f>INDEX(products!$A$1:$G$49,MATCH('Working sheet'!$D46,products!$A$1:$A$49,0),MATCH('Working sheet'!N$1,products!$A$1:$E$1,0))</f>
        <v>8.25</v>
      </c>
      <c r="O46" s="6">
        <f t="shared" si="2"/>
        <v>16.5</v>
      </c>
      <c r="P46" t="str">
        <f>_xlfn.XLOOKUP(Orders[[#This Row],[Customer ID]],customers!$A$1:$A$1001,customers!$I$1:$I$1001,,0)</f>
        <v>Yes</v>
      </c>
    </row>
    <row r="47" spans="1:16" x14ac:dyDescent="0.25">
      <c r="A47" s="2"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INDEX(products!$A$1:$G$49,MATCH('Working sheet'!$D47,products!$A$1:$A$49,0),MATCH('Working sheet'!I$1,products!$A$1:$E$1,0))</f>
        <v>Lib</v>
      </c>
      <c r="J47" t="str">
        <f t="shared" si="0"/>
        <v>Liberica</v>
      </c>
      <c r="K47" t="str">
        <f>INDEX(products!$A$1:$G$49,MATCH('Working sheet'!$D47,products!$A$1:$A$49,0),MATCH('Working sheet'!K$1,products!$A$1:$E$1,0))</f>
        <v>D</v>
      </c>
      <c r="L47" t="str">
        <f t="shared" si="1"/>
        <v>Dark</v>
      </c>
      <c r="M47" s="5">
        <f>INDEX(products!$A$1:$G$49,MATCH('Working sheet'!$D47,products!$A$1:$A$49,0),MATCH('Working sheet'!M$1,products!$A$1:$E$1,0))</f>
        <v>2.5</v>
      </c>
      <c r="N47" s="6">
        <f>INDEX(products!$A$1:$G$49,MATCH('Working sheet'!$D47,products!$A$1:$A$49,0),MATCH('Working sheet'!N$1,products!$A$1:$E$1,0))</f>
        <v>29.784999999999997</v>
      </c>
      <c r="O47" s="6">
        <f t="shared" si="2"/>
        <v>178.70999999999998</v>
      </c>
      <c r="P47" t="str">
        <f>_xlfn.XLOOKUP(Orders[[#This Row],[Customer ID]],customers!$A$1:$A$1001,customers!$I$1:$I$1001,,0)</f>
        <v>No</v>
      </c>
    </row>
    <row r="48" spans="1:16" x14ac:dyDescent="0.25">
      <c r="A48" s="2"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INDEX(products!$A$1:$G$49,MATCH('Working sheet'!$D48,products!$A$1:$A$49,0),MATCH('Working sheet'!I$1,products!$A$1:$E$1,0))</f>
        <v>Exc</v>
      </c>
      <c r="J48" t="str">
        <f t="shared" si="0"/>
        <v>Excelsa</v>
      </c>
      <c r="K48" t="str">
        <f>INDEX(products!$A$1:$G$49,MATCH('Working sheet'!$D48,products!$A$1:$A$49,0),MATCH('Working sheet'!K$1,products!$A$1:$E$1,0))</f>
        <v>M</v>
      </c>
      <c r="L48" t="str">
        <f t="shared" si="1"/>
        <v>Medium</v>
      </c>
      <c r="M48" s="5">
        <f>INDEX(products!$A$1:$G$49,MATCH('Working sheet'!$D48,products!$A$1:$A$49,0),MATCH('Working sheet'!M$1,products!$A$1:$E$1,0))</f>
        <v>2.5</v>
      </c>
      <c r="N48" s="6">
        <f>INDEX(products!$A$1:$G$49,MATCH('Working sheet'!$D48,products!$A$1:$A$49,0),MATCH('Working sheet'!N$1,products!$A$1:$E$1,0))</f>
        <v>31.624999999999996</v>
      </c>
      <c r="O48" s="6">
        <f t="shared" si="2"/>
        <v>63.249999999999993</v>
      </c>
      <c r="P48" t="str">
        <f>_xlfn.XLOOKUP(Orders[[#This Row],[Customer ID]],customers!$A$1:$A$1001,customers!$I$1:$I$1001,,0)</f>
        <v>Yes</v>
      </c>
    </row>
    <row r="49" spans="1:16" x14ac:dyDescent="0.25">
      <c r="A49" s="2"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INDEX(products!$A$1:$G$49,MATCH('Working sheet'!$D49,products!$A$1:$A$49,0),MATCH('Working sheet'!I$1,products!$A$1:$E$1,0))</f>
        <v>Ara</v>
      </c>
      <c r="J49" t="str">
        <f t="shared" si="0"/>
        <v>Arabica</v>
      </c>
      <c r="K49" t="str">
        <f>INDEX(products!$A$1:$G$49,MATCH('Working sheet'!$D49,products!$A$1:$A$49,0),MATCH('Working sheet'!K$1,products!$A$1:$E$1,0))</f>
        <v>L</v>
      </c>
      <c r="L49" t="str">
        <f t="shared" si="1"/>
        <v>Light</v>
      </c>
      <c r="M49" s="5">
        <f>INDEX(products!$A$1:$G$49,MATCH('Working sheet'!$D49,products!$A$1:$A$49,0),MATCH('Working sheet'!M$1,products!$A$1:$E$1,0))</f>
        <v>0.2</v>
      </c>
      <c r="N49" s="6">
        <f>INDEX(products!$A$1:$G$49,MATCH('Working sheet'!$D49,products!$A$1:$A$49,0),MATCH('Working sheet'!N$1,products!$A$1:$E$1,0))</f>
        <v>3.8849999999999998</v>
      </c>
      <c r="O49" s="6">
        <f t="shared" si="2"/>
        <v>7.77</v>
      </c>
      <c r="P49" t="str">
        <f>_xlfn.XLOOKUP(Orders[[#This Row],[Customer ID]],customers!$A$1:$A$1001,customers!$I$1:$I$1001,,0)</f>
        <v>Yes</v>
      </c>
    </row>
    <row r="50" spans="1:16" x14ac:dyDescent="0.25">
      <c r="A50" s="2"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INDEX(products!$A$1:$G$49,MATCH('Working sheet'!$D50,products!$A$1:$A$49,0),MATCH('Working sheet'!I$1,products!$A$1:$E$1,0))</f>
        <v>Ara</v>
      </c>
      <c r="J50" t="str">
        <f t="shared" si="0"/>
        <v>Arabica</v>
      </c>
      <c r="K50" t="str">
        <f>INDEX(products!$A$1:$G$49,MATCH('Working sheet'!$D50,products!$A$1:$A$49,0),MATCH('Working sheet'!K$1,products!$A$1:$E$1,0))</f>
        <v>D</v>
      </c>
      <c r="L50" t="str">
        <f t="shared" si="1"/>
        <v>Dark</v>
      </c>
      <c r="M50" s="5">
        <f>INDEX(products!$A$1:$G$49,MATCH('Working sheet'!$D50,products!$A$1:$A$49,0),MATCH('Working sheet'!M$1,products!$A$1:$E$1,0))</f>
        <v>2.5</v>
      </c>
      <c r="N50" s="6">
        <f>INDEX(products!$A$1:$G$49,MATCH('Working sheet'!$D50,products!$A$1:$A$49,0),MATCH('Working sheet'!N$1,products!$A$1:$E$1,0))</f>
        <v>22.884999999999998</v>
      </c>
      <c r="O50" s="6">
        <f t="shared" si="2"/>
        <v>91.539999999999992</v>
      </c>
      <c r="P50" t="str">
        <f>_xlfn.XLOOKUP(Orders[[#This Row],[Customer ID]],customers!$A$1:$A$1001,customers!$I$1:$I$1001,,0)</f>
        <v>No</v>
      </c>
    </row>
    <row r="51" spans="1:16" x14ac:dyDescent="0.25">
      <c r="A51" s="2"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INDEX(products!$A$1:$G$49,MATCH('Working sheet'!$D51,products!$A$1:$A$49,0),MATCH('Working sheet'!I$1,products!$A$1:$E$1,0))</f>
        <v>Ara</v>
      </c>
      <c r="J51" t="str">
        <f t="shared" si="0"/>
        <v>Arabica</v>
      </c>
      <c r="K51" t="str">
        <f>INDEX(products!$A$1:$G$49,MATCH('Working sheet'!$D51,products!$A$1:$A$49,0),MATCH('Working sheet'!K$1,products!$A$1:$E$1,0))</f>
        <v>L</v>
      </c>
      <c r="L51" t="str">
        <f t="shared" si="1"/>
        <v>Light</v>
      </c>
      <c r="M51" s="5">
        <f>INDEX(products!$A$1:$G$49,MATCH('Working sheet'!$D51,products!$A$1:$A$49,0),MATCH('Working sheet'!M$1,products!$A$1:$E$1,0))</f>
        <v>1</v>
      </c>
      <c r="N51" s="6">
        <f>INDEX(products!$A$1:$G$49,MATCH('Working sheet'!$D51,products!$A$1:$A$49,0),MATCH('Working sheet'!N$1,products!$A$1:$E$1,0))</f>
        <v>12.95</v>
      </c>
      <c r="O51" s="6">
        <f t="shared" si="2"/>
        <v>38.849999999999994</v>
      </c>
      <c r="P51" t="str">
        <f>_xlfn.XLOOKUP(Orders[[#This Row],[Customer ID]],customers!$A$1:$A$1001,customers!$I$1:$I$1001,,0)</f>
        <v>No</v>
      </c>
    </row>
    <row r="52" spans="1:16" x14ac:dyDescent="0.25">
      <c r="A52" s="2"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INDEX(products!$A$1:$G$49,MATCH('Working sheet'!$D52,products!$A$1:$A$49,0),MATCH('Working sheet'!I$1,products!$A$1:$E$1,0))</f>
        <v>Lib</v>
      </c>
      <c r="J52" t="str">
        <f t="shared" si="0"/>
        <v>Liberica</v>
      </c>
      <c r="K52" t="str">
        <f>INDEX(products!$A$1:$G$49,MATCH('Working sheet'!$D52,products!$A$1:$A$49,0),MATCH('Working sheet'!K$1,products!$A$1:$E$1,0))</f>
        <v>D</v>
      </c>
      <c r="L52" t="str">
        <f t="shared" si="1"/>
        <v>Dark</v>
      </c>
      <c r="M52" s="5">
        <f>INDEX(products!$A$1:$G$49,MATCH('Working sheet'!$D52,products!$A$1:$A$49,0),MATCH('Working sheet'!M$1,products!$A$1:$E$1,0))</f>
        <v>0.5</v>
      </c>
      <c r="N52" s="6">
        <f>INDEX(products!$A$1:$G$49,MATCH('Working sheet'!$D52,products!$A$1:$A$49,0),MATCH('Working sheet'!N$1,products!$A$1:$E$1,0))</f>
        <v>7.77</v>
      </c>
      <c r="O52" s="6">
        <f t="shared" si="2"/>
        <v>15.54</v>
      </c>
      <c r="P52" t="str">
        <f>_xlfn.XLOOKUP(Orders[[#This Row],[Customer ID]],customers!$A$1:$A$1001,customers!$I$1:$I$1001,,0)</f>
        <v>No</v>
      </c>
    </row>
    <row r="53" spans="1:16" x14ac:dyDescent="0.25">
      <c r="A53" s="2"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INDEX(products!$A$1:$G$49,MATCH('Working sheet'!$D53,products!$A$1:$A$49,0),MATCH('Working sheet'!I$1,products!$A$1:$E$1,0))</f>
        <v>Lib</v>
      </c>
      <c r="J53" t="str">
        <f t="shared" si="0"/>
        <v>Liberica</v>
      </c>
      <c r="K53" t="str">
        <f>INDEX(products!$A$1:$G$49,MATCH('Working sheet'!$D53,products!$A$1:$A$49,0),MATCH('Working sheet'!K$1,products!$A$1:$E$1,0))</f>
        <v>L</v>
      </c>
      <c r="L53" t="str">
        <f t="shared" si="1"/>
        <v>Light</v>
      </c>
      <c r="M53" s="5">
        <f>INDEX(products!$A$1:$G$49,MATCH('Working sheet'!$D53,products!$A$1:$A$49,0),MATCH('Working sheet'!M$1,products!$A$1:$E$1,0))</f>
        <v>2.5</v>
      </c>
      <c r="N53" s="6">
        <f>INDEX(products!$A$1:$G$49,MATCH('Working sheet'!$D53,products!$A$1:$A$49,0),MATCH('Working sheet'!N$1,products!$A$1:$E$1,0))</f>
        <v>36.454999999999998</v>
      </c>
      <c r="O53" s="6">
        <f t="shared" si="2"/>
        <v>145.82</v>
      </c>
      <c r="P53" t="str">
        <f>_xlfn.XLOOKUP(Orders[[#This Row],[Customer ID]],customers!$A$1:$A$1001,customers!$I$1:$I$1001,,0)</f>
        <v>Yes</v>
      </c>
    </row>
    <row r="54" spans="1:16" x14ac:dyDescent="0.25">
      <c r="A54" s="2"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INDEX(products!$A$1:$G$49,MATCH('Working sheet'!$D54,products!$A$1:$A$49,0),MATCH('Working sheet'!I$1,products!$A$1:$E$1,0))</f>
        <v>Rob</v>
      </c>
      <c r="J54" t="str">
        <f t="shared" si="0"/>
        <v>Robusta</v>
      </c>
      <c r="K54" t="str">
        <f>INDEX(products!$A$1:$G$49,MATCH('Working sheet'!$D54,products!$A$1:$A$49,0),MATCH('Working sheet'!K$1,products!$A$1:$E$1,0))</f>
        <v>M</v>
      </c>
      <c r="L54" t="str">
        <f t="shared" si="1"/>
        <v>Medium</v>
      </c>
      <c r="M54" s="5">
        <f>INDEX(products!$A$1:$G$49,MATCH('Working sheet'!$D54,products!$A$1:$A$49,0),MATCH('Working sheet'!M$1,products!$A$1:$E$1,0))</f>
        <v>0.5</v>
      </c>
      <c r="N54" s="6">
        <f>INDEX(products!$A$1:$G$49,MATCH('Working sheet'!$D54,products!$A$1:$A$49,0),MATCH('Working sheet'!N$1,products!$A$1:$E$1,0))</f>
        <v>5.97</v>
      </c>
      <c r="O54" s="6">
        <f t="shared" si="2"/>
        <v>29.849999999999998</v>
      </c>
      <c r="P54" t="str">
        <f>_xlfn.XLOOKUP(Orders[[#This Row],[Customer ID]],customers!$A$1:$A$1001,customers!$I$1:$I$1001,,0)</f>
        <v>No</v>
      </c>
    </row>
    <row r="55" spans="1:16" x14ac:dyDescent="0.25">
      <c r="A55" s="2"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INDEX(products!$A$1:$G$49,MATCH('Working sheet'!$D55,products!$A$1:$A$49,0),MATCH('Working sheet'!I$1,products!$A$1:$E$1,0))</f>
        <v>Lib</v>
      </c>
      <c r="J55" t="str">
        <f t="shared" si="0"/>
        <v>Liberica</v>
      </c>
      <c r="K55" t="str">
        <f>INDEX(products!$A$1:$G$49,MATCH('Working sheet'!$D55,products!$A$1:$A$49,0),MATCH('Working sheet'!K$1,products!$A$1:$E$1,0))</f>
        <v>L</v>
      </c>
      <c r="L55" t="str">
        <f t="shared" si="1"/>
        <v>Light</v>
      </c>
      <c r="M55" s="5">
        <f>INDEX(products!$A$1:$G$49,MATCH('Working sheet'!$D55,products!$A$1:$A$49,0),MATCH('Working sheet'!M$1,products!$A$1:$E$1,0))</f>
        <v>2.5</v>
      </c>
      <c r="N55" s="6">
        <f>INDEX(products!$A$1:$G$49,MATCH('Working sheet'!$D55,products!$A$1:$A$49,0),MATCH('Working sheet'!N$1,products!$A$1:$E$1,0))</f>
        <v>36.454999999999998</v>
      </c>
      <c r="O55" s="6">
        <f t="shared" si="2"/>
        <v>72.91</v>
      </c>
      <c r="P55" t="str">
        <f>_xlfn.XLOOKUP(Orders[[#This Row],[Customer ID]],customers!$A$1:$A$1001,customers!$I$1:$I$1001,,0)</f>
        <v>No</v>
      </c>
    </row>
    <row r="56" spans="1:16" x14ac:dyDescent="0.25">
      <c r="A56" s="2"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INDEX(products!$A$1:$G$49,MATCH('Working sheet'!$D56,products!$A$1:$A$49,0),MATCH('Working sheet'!I$1,products!$A$1:$E$1,0))</f>
        <v>Lib</v>
      </c>
      <c r="J56" t="str">
        <f t="shared" si="0"/>
        <v>Liberica</v>
      </c>
      <c r="K56" t="str">
        <f>INDEX(products!$A$1:$G$49,MATCH('Working sheet'!$D56,products!$A$1:$A$49,0),MATCH('Working sheet'!K$1,products!$A$1:$E$1,0))</f>
        <v>M</v>
      </c>
      <c r="L56" t="str">
        <f t="shared" si="1"/>
        <v>Medium</v>
      </c>
      <c r="M56" s="5">
        <f>INDEX(products!$A$1:$G$49,MATCH('Working sheet'!$D56,products!$A$1:$A$49,0),MATCH('Working sheet'!M$1,products!$A$1:$E$1,0))</f>
        <v>1</v>
      </c>
      <c r="N56" s="6">
        <f>INDEX(products!$A$1:$G$49,MATCH('Working sheet'!$D56,products!$A$1:$A$49,0),MATCH('Working sheet'!N$1,products!$A$1:$E$1,0))</f>
        <v>14.55</v>
      </c>
      <c r="O56" s="6">
        <f t="shared" si="2"/>
        <v>72.75</v>
      </c>
      <c r="P56" t="str">
        <f>_xlfn.XLOOKUP(Orders[[#This Row],[Customer ID]],customers!$A$1:$A$1001,customers!$I$1:$I$1001,,0)</f>
        <v>No</v>
      </c>
    </row>
    <row r="57" spans="1:16" x14ac:dyDescent="0.25">
      <c r="A57" s="2"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INDEX(products!$A$1:$G$49,MATCH('Working sheet'!$D57,products!$A$1:$A$49,0),MATCH('Working sheet'!I$1,products!$A$1:$E$1,0))</f>
        <v>Lib</v>
      </c>
      <c r="J57" t="str">
        <f t="shared" si="0"/>
        <v>Liberica</v>
      </c>
      <c r="K57" t="str">
        <f>INDEX(products!$A$1:$G$49,MATCH('Working sheet'!$D57,products!$A$1:$A$49,0),MATCH('Working sheet'!K$1,products!$A$1:$E$1,0))</f>
        <v>L</v>
      </c>
      <c r="L57" t="str">
        <f t="shared" si="1"/>
        <v>Light</v>
      </c>
      <c r="M57" s="5">
        <f>INDEX(products!$A$1:$G$49,MATCH('Working sheet'!$D57,products!$A$1:$A$49,0),MATCH('Working sheet'!M$1,products!$A$1:$E$1,0))</f>
        <v>1</v>
      </c>
      <c r="N57" s="6">
        <f>INDEX(products!$A$1:$G$49,MATCH('Working sheet'!$D57,products!$A$1:$A$49,0),MATCH('Working sheet'!N$1,products!$A$1:$E$1,0))</f>
        <v>15.85</v>
      </c>
      <c r="O57" s="6">
        <f t="shared" si="2"/>
        <v>47.55</v>
      </c>
      <c r="P57" t="str">
        <f>_xlfn.XLOOKUP(Orders[[#This Row],[Customer ID]],customers!$A$1:$A$1001,customers!$I$1:$I$1001,,0)</f>
        <v>No</v>
      </c>
    </row>
    <row r="58" spans="1:16" x14ac:dyDescent="0.25">
      <c r="A58" s="2"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INDEX(products!$A$1:$G$49,MATCH('Working sheet'!$D58,products!$A$1:$A$49,0),MATCH('Working sheet'!I$1,products!$A$1:$E$1,0))</f>
        <v>Exc</v>
      </c>
      <c r="J58" t="str">
        <f t="shared" si="0"/>
        <v>Excelsa</v>
      </c>
      <c r="K58" t="str">
        <f>INDEX(products!$A$1:$G$49,MATCH('Working sheet'!$D58,products!$A$1:$A$49,0),MATCH('Working sheet'!K$1,products!$A$1:$E$1,0))</f>
        <v>D</v>
      </c>
      <c r="L58" t="str">
        <f t="shared" si="1"/>
        <v>Dark</v>
      </c>
      <c r="M58" s="5">
        <f>INDEX(products!$A$1:$G$49,MATCH('Working sheet'!$D58,products!$A$1:$A$49,0),MATCH('Working sheet'!M$1,products!$A$1:$E$1,0))</f>
        <v>0.2</v>
      </c>
      <c r="N58" s="6">
        <f>INDEX(products!$A$1:$G$49,MATCH('Working sheet'!$D58,products!$A$1:$A$49,0),MATCH('Working sheet'!N$1,products!$A$1:$E$1,0))</f>
        <v>3.645</v>
      </c>
      <c r="O58" s="6">
        <f t="shared" si="2"/>
        <v>10.935</v>
      </c>
      <c r="P58" t="str">
        <f>_xlfn.XLOOKUP(Orders[[#This Row],[Customer ID]],customers!$A$1:$A$1001,customers!$I$1:$I$1001,,0)</f>
        <v>Yes</v>
      </c>
    </row>
    <row r="59" spans="1:16" x14ac:dyDescent="0.25">
      <c r="A59" s="2"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INDEX(products!$A$1:$G$49,MATCH('Working sheet'!$D59,products!$A$1:$A$49,0),MATCH('Working sheet'!I$1,products!$A$1:$E$1,0))</f>
        <v>Exc</v>
      </c>
      <c r="J59" t="str">
        <f t="shared" si="0"/>
        <v>Excelsa</v>
      </c>
      <c r="K59" t="str">
        <f>INDEX(products!$A$1:$G$49,MATCH('Working sheet'!$D59,products!$A$1:$A$49,0),MATCH('Working sheet'!K$1,products!$A$1:$E$1,0))</f>
        <v>L</v>
      </c>
      <c r="L59" t="str">
        <f t="shared" si="1"/>
        <v>Light</v>
      </c>
      <c r="M59" s="5">
        <f>INDEX(products!$A$1:$G$49,MATCH('Working sheet'!$D59,products!$A$1:$A$49,0),MATCH('Working sheet'!M$1,products!$A$1:$E$1,0))</f>
        <v>1</v>
      </c>
      <c r="N59" s="6">
        <f>INDEX(products!$A$1:$G$49,MATCH('Working sheet'!$D59,products!$A$1:$A$49,0),MATCH('Working sheet'!N$1,products!$A$1:$E$1,0))</f>
        <v>14.85</v>
      </c>
      <c r="O59" s="6">
        <f t="shared" si="2"/>
        <v>59.4</v>
      </c>
      <c r="P59" t="str">
        <f>_xlfn.XLOOKUP(Orders[[#This Row],[Customer ID]],customers!$A$1:$A$1001,customers!$I$1:$I$1001,,0)</f>
        <v>No</v>
      </c>
    </row>
    <row r="60" spans="1:16" x14ac:dyDescent="0.25">
      <c r="A60" s="2"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INDEX(products!$A$1:$G$49,MATCH('Working sheet'!$D60,products!$A$1:$A$49,0),MATCH('Working sheet'!I$1,products!$A$1:$E$1,0))</f>
        <v>Lib</v>
      </c>
      <c r="J60" t="str">
        <f t="shared" si="0"/>
        <v>Liberica</v>
      </c>
      <c r="K60" t="str">
        <f>INDEX(products!$A$1:$G$49,MATCH('Working sheet'!$D60,products!$A$1:$A$49,0),MATCH('Working sheet'!K$1,products!$A$1:$E$1,0))</f>
        <v>D</v>
      </c>
      <c r="L60" t="str">
        <f t="shared" si="1"/>
        <v>Dark</v>
      </c>
      <c r="M60" s="5">
        <f>INDEX(products!$A$1:$G$49,MATCH('Working sheet'!$D60,products!$A$1:$A$49,0),MATCH('Working sheet'!M$1,products!$A$1:$E$1,0))</f>
        <v>2.5</v>
      </c>
      <c r="N60" s="6">
        <f>INDEX(products!$A$1:$G$49,MATCH('Working sheet'!$D60,products!$A$1:$A$49,0),MATCH('Working sheet'!N$1,products!$A$1:$E$1,0))</f>
        <v>29.784999999999997</v>
      </c>
      <c r="O60" s="6">
        <f t="shared" si="2"/>
        <v>89.35499999999999</v>
      </c>
      <c r="P60" t="str">
        <f>_xlfn.XLOOKUP(Orders[[#This Row],[Customer ID]],customers!$A$1:$A$1001,customers!$I$1:$I$1001,,0)</f>
        <v>Yes</v>
      </c>
    </row>
    <row r="61" spans="1:16" x14ac:dyDescent="0.25">
      <c r="A61" s="2"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INDEX(products!$A$1:$G$49,MATCH('Working sheet'!$D61,products!$A$1:$A$49,0),MATCH('Working sheet'!I$1,products!$A$1:$E$1,0))</f>
        <v>Lib</v>
      </c>
      <c r="J61" t="str">
        <f t="shared" si="0"/>
        <v>Liberica</v>
      </c>
      <c r="K61" t="str">
        <f>INDEX(products!$A$1:$G$49,MATCH('Working sheet'!$D61,products!$A$1:$A$49,0),MATCH('Working sheet'!K$1,products!$A$1:$E$1,0))</f>
        <v>M</v>
      </c>
      <c r="L61" t="str">
        <f t="shared" si="1"/>
        <v>Medium</v>
      </c>
      <c r="M61" s="5">
        <f>INDEX(products!$A$1:$G$49,MATCH('Working sheet'!$D61,products!$A$1:$A$49,0),MATCH('Working sheet'!M$1,products!$A$1:$E$1,0))</f>
        <v>0.5</v>
      </c>
      <c r="N61" s="6">
        <f>INDEX(products!$A$1:$G$49,MATCH('Working sheet'!$D61,products!$A$1:$A$49,0),MATCH('Working sheet'!N$1,products!$A$1:$E$1,0))</f>
        <v>8.73</v>
      </c>
      <c r="O61" s="6">
        <f t="shared" si="2"/>
        <v>26.19</v>
      </c>
      <c r="P61" t="str">
        <f>_xlfn.XLOOKUP(Orders[[#This Row],[Customer ID]],customers!$A$1:$A$1001,customers!$I$1:$I$1001,,0)</f>
        <v>Yes</v>
      </c>
    </row>
    <row r="62" spans="1:16" x14ac:dyDescent="0.25">
      <c r="A62" s="2"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INDEX(products!$A$1:$G$49,MATCH('Working sheet'!$D62,products!$A$1:$A$49,0),MATCH('Working sheet'!I$1,products!$A$1:$E$1,0))</f>
        <v>Ara</v>
      </c>
      <c r="J62" t="str">
        <f t="shared" si="0"/>
        <v>Arabica</v>
      </c>
      <c r="K62" t="str">
        <f>INDEX(products!$A$1:$G$49,MATCH('Working sheet'!$D62,products!$A$1:$A$49,0),MATCH('Working sheet'!K$1,products!$A$1:$E$1,0))</f>
        <v>D</v>
      </c>
      <c r="L62" t="str">
        <f t="shared" si="1"/>
        <v>Dark</v>
      </c>
      <c r="M62" s="5">
        <f>INDEX(products!$A$1:$G$49,MATCH('Working sheet'!$D62,products!$A$1:$A$49,0),MATCH('Working sheet'!M$1,products!$A$1:$E$1,0))</f>
        <v>2.5</v>
      </c>
      <c r="N62" s="6">
        <f>INDEX(products!$A$1:$G$49,MATCH('Working sheet'!$D62,products!$A$1:$A$49,0),MATCH('Working sheet'!N$1,products!$A$1:$E$1,0))</f>
        <v>22.884999999999998</v>
      </c>
      <c r="O62" s="6">
        <f t="shared" si="2"/>
        <v>114.42499999999998</v>
      </c>
      <c r="P62" t="str">
        <f>_xlfn.XLOOKUP(Orders[[#This Row],[Customer ID]],customers!$A$1:$A$1001,customers!$I$1:$I$1001,,0)</f>
        <v>No</v>
      </c>
    </row>
    <row r="63" spans="1:16" x14ac:dyDescent="0.25">
      <c r="A63" s="2"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INDEX(products!$A$1:$G$49,MATCH('Working sheet'!$D63,products!$A$1:$A$49,0),MATCH('Working sheet'!I$1,products!$A$1:$E$1,0))</f>
        <v>Rob</v>
      </c>
      <c r="J63" t="str">
        <f t="shared" si="0"/>
        <v>Robusta</v>
      </c>
      <c r="K63" t="str">
        <f>INDEX(products!$A$1:$G$49,MATCH('Working sheet'!$D63,products!$A$1:$A$49,0),MATCH('Working sheet'!K$1,products!$A$1:$E$1,0))</f>
        <v>D</v>
      </c>
      <c r="L63" t="str">
        <f t="shared" si="1"/>
        <v>Dark</v>
      </c>
      <c r="M63" s="5">
        <f>INDEX(products!$A$1:$G$49,MATCH('Working sheet'!$D63,products!$A$1:$A$49,0),MATCH('Working sheet'!M$1,products!$A$1:$E$1,0))</f>
        <v>0.5</v>
      </c>
      <c r="N63" s="6">
        <f>INDEX(products!$A$1:$G$49,MATCH('Working sheet'!$D63,products!$A$1:$A$49,0),MATCH('Working sheet'!N$1,products!$A$1:$E$1,0))</f>
        <v>5.3699999999999992</v>
      </c>
      <c r="O63" s="6">
        <f t="shared" si="2"/>
        <v>26.849999999999994</v>
      </c>
      <c r="P63" t="str">
        <f>_xlfn.XLOOKUP(Orders[[#This Row],[Customer ID]],customers!$A$1:$A$1001,customers!$I$1:$I$1001,,0)</f>
        <v>Yes</v>
      </c>
    </row>
    <row r="64" spans="1:16" x14ac:dyDescent="0.25">
      <c r="A64" s="2"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INDEX(products!$A$1:$G$49,MATCH('Working sheet'!$D64,products!$A$1:$A$49,0),MATCH('Working sheet'!I$1,products!$A$1:$E$1,0))</f>
        <v>Lib</v>
      </c>
      <c r="J64" t="str">
        <f t="shared" si="0"/>
        <v>Liberica</v>
      </c>
      <c r="K64" t="str">
        <f>INDEX(products!$A$1:$G$49,MATCH('Working sheet'!$D64,products!$A$1:$A$49,0),MATCH('Working sheet'!K$1,products!$A$1:$E$1,0))</f>
        <v>L</v>
      </c>
      <c r="L64" t="str">
        <f t="shared" si="1"/>
        <v>Light</v>
      </c>
      <c r="M64" s="5">
        <f>INDEX(products!$A$1:$G$49,MATCH('Working sheet'!$D64,products!$A$1:$A$49,0),MATCH('Working sheet'!M$1,products!$A$1:$E$1,0))</f>
        <v>0.2</v>
      </c>
      <c r="N64" s="6">
        <f>INDEX(products!$A$1:$G$49,MATCH('Working sheet'!$D64,products!$A$1:$A$49,0),MATCH('Working sheet'!N$1,products!$A$1:$E$1,0))</f>
        <v>4.7549999999999999</v>
      </c>
      <c r="O64" s="6">
        <f t="shared" si="2"/>
        <v>23.774999999999999</v>
      </c>
      <c r="P64" t="str">
        <f>_xlfn.XLOOKUP(Orders[[#This Row],[Customer ID]],customers!$A$1:$A$1001,customers!$I$1:$I$1001,,0)</f>
        <v>Yes</v>
      </c>
    </row>
    <row r="65" spans="1:16" x14ac:dyDescent="0.25">
      <c r="A65" s="2"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INDEX(products!$A$1:$G$49,MATCH('Working sheet'!$D65,products!$A$1:$A$49,0),MATCH('Working sheet'!I$1,products!$A$1:$E$1,0))</f>
        <v>Ara</v>
      </c>
      <c r="J65" t="str">
        <f t="shared" si="0"/>
        <v>Arabica</v>
      </c>
      <c r="K65" t="str">
        <f>INDEX(products!$A$1:$G$49,MATCH('Working sheet'!$D65,products!$A$1:$A$49,0),MATCH('Working sheet'!K$1,products!$A$1:$E$1,0))</f>
        <v>M</v>
      </c>
      <c r="L65" t="str">
        <f t="shared" si="1"/>
        <v>Medium</v>
      </c>
      <c r="M65" s="5">
        <f>INDEX(products!$A$1:$G$49,MATCH('Working sheet'!$D65,products!$A$1:$A$49,0),MATCH('Working sheet'!M$1,products!$A$1:$E$1,0))</f>
        <v>0.5</v>
      </c>
      <c r="N65" s="6">
        <f>INDEX(products!$A$1:$G$49,MATCH('Working sheet'!$D65,products!$A$1:$A$49,0),MATCH('Working sheet'!N$1,products!$A$1:$E$1,0))</f>
        <v>6.75</v>
      </c>
      <c r="O65" s="6">
        <f t="shared" si="2"/>
        <v>6.75</v>
      </c>
      <c r="P65" t="str">
        <f>_xlfn.XLOOKUP(Orders[[#This Row],[Customer ID]],customers!$A$1:$A$1001,customers!$I$1:$I$1001,,0)</f>
        <v>No</v>
      </c>
    </row>
    <row r="66" spans="1:16" x14ac:dyDescent="0.25">
      <c r="A66" s="2"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INDEX(products!$A$1:$G$49,MATCH('Working sheet'!$D66,products!$A$1:$A$49,0),MATCH('Working sheet'!I$1,products!$A$1:$E$1,0))</f>
        <v>Rob</v>
      </c>
      <c r="J66" t="str">
        <f t="shared" ref="J66:J129" si="3">IF(I66="Rob","Robusta",IF(I66="Exc","Excelsa",IF(I66="Ara","Arabica",IF(I66="Lib","Liberica"))))</f>
        <v>Robusta</v>
      </c>
      <c r="K66" t="str">
        <f>INDEX(products!$A$1:$G$49,MATCH('Working sheet'!$D66,products!$A$1:$A$49,0),MATCH('Working sheet'!K$1,products!$A$1:$E$1,0))</f>
        <v>M</v>
      </c>
      <c r="L66" t="str">
        <f t="shared" ref="L66:L129" si="4">IF(K66="L","Light",IF(K66="M","Medium",IF(K66="D","Dark")))</f>
        <v>Medium</v>
      </c>
      <c r="M66" s="5">
        <f>INDEX(products!$A$1:$G$49,MATCH('Working sheet'!$D66,products!$A$1:$A$49,0),MATCH('Working sheet'!M$1,products!$A$1:$E$1,0))</f>
        <v>0.5</v>
      </c>
      <c r="N66" s="6">
        <f>INDEX(products!$A$1:$G$49,MATCH('Working sheet'!$D66,products!$A$1:$A$49,0),MATCH('Working sheet'!N$1,products!$A$1:$E$1,0))</f>
        <v>5.97</v>
      </c>
      <c r="O66" s="6">
        <f t="shared" ref="O66:O129" si="5">N66*E66</f>
        <v>35.82</v>
      </c>
      <c r="P66" t="str">
        <f>_xlfn.XLOOKUP(Orders[[#This Row],[Customer ID]],customers!$A$1:$A$1001,customers!$I$1:$I$1001,,0)</f>
        <v>Yes</v>
      </c>
    </row>
    <row r="67" spans="1:16" x14ac:dyDescent="0.25">
      <c r="A67" s="2"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INDEX(products!$A$1:$G$49,MATCH('Working sheet'!$D67,products!$A$1:$A$49,0),MATCH('Working sheet'!I$1,products!$A$1:$E$1,0))</f>
        <v>Rob</v>
      </c>
      <c r="J67" t="str">
        <f t="shared" si="3"/>
        <v>Robusta</v>
      </c>
      <c r="K67" t="str">
        <f>INDEX(products!$A$1:$G$49,MATCH('Working sheet'!$D67,products!$A$1:$A$49,0),MATCH('Working sheet'!K$1,products!$A$1:$E$1,0))</f>
        <v>D</v>
      </c>
      <c r="L67" t="str">
        <f t="shared" si="4"/>
        <v>Dark</v>
      </c>
      <c r="M67" s="5">
        <f>INDEX(products!$A$1:$G$49,MATCH('Working sheet'!$D67,products!$A$1:$A$49,0),MATCH('Working sheet'!M$1,products!$A$1:$E$1,0))</f>
        <v>2.5</v>
      </c>
      <c r="N67" s="6">
        <f>INDEX(products!$A$1:$G$49,MATCH('Working sheet'!$D67,products!$A$1:$A$49,0),MATCH('Working sheet'!N$1,products!$A$1:$E$1,0))</f>
        <v>20.584999999999997</v>
      </c>
      <c r="O67" s="6">
        <f t="shared" si="5"/>
        <v>82.339999999999989</v>
      </c>
      <c r="P67" t="str">
        <f>_xlfn.XLOOKUP(Orders[[#This Row],[Customer ID]],customers!$A$1:$A$1001,customers!$I$1:$I$1001,,0)</f>
        <v>Yes</v>
      </c>
    </row>
    <row r="68" spans="1:16" x14ac:dyDescent="0.25">
      <c r="A68" s="2"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INDEX(products!$A$1:$G$49,MATCH('Working sheet'!$D68,products!$A$1:$A$49,0),MATCH('Working sheet'!I$1,products!$A$1:$E$1,0))</f>
        <v>Rob</v>
      </c>
      <c r="J68" t="str">
        <f t="shared" si="3"/>
        <v>Robusta</v>
      </c>
      <c r="K68" t="str">
        <f>INDEX(products!$A$1:$G$49,MATCH('Working sheet'!$D68,products!$A$1:$A$49,0),MATCH('Working sheet'!K$1,products!$A$1:$E$1,0))</f>
        <v>L</v>
      </c>
      <c r="L68" t="str">
        <f t="shared" si="4"/>
        <v>Light</v>
      </c>
      <c r="M68" s="5">
        <f>INDEX(products!$A$1:$G$49,MATCH('Working sheet'!$D68,products!$A$1:$A$49,0),MATCH('Working sheet'!M$1,products!$A$1:$E$1,0))</f>
        <v>0.5</v>
      </c>
      <c r="N68" s="6">
        <f>INDEX(products!$A$1:$G$49,MATCH('Working sheet'!$D68,products!$A$1:$A$49,0),MATCH('Working sheet'!N$1,products!$A$1:$E$1,0))</f>
        <v>7.169999999999999</v>
      </c>
      <c r="O68" s="6">
        <f t="shared" si="5"/>
        <v>7.169999999999999</v>
      </c>
      <c r="P68" t="str">
        <f>_xlfn.XLOOKUP(Orders[[#This Row],[Customer ID]],customers!$A$1:$A$1001,customers!$I$1:$I$1001,,0)</f>
        <v>Yes</v>
      </c>
    </row>
    <row r="69" spans="1:16" x14ac:dyDescent="0.25">
      <c r="A69" s="2"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INDEX(products!$A$1:$G$49,MATCH('Working sheet'!$D69,products!$A$1:$A$49,0),MATCH('Working sheet'!I$1,products!$A$1:$E$1,0))</f>
        <v>Lib</v>
      </c>
      <c r="J69" t="str">
        <f t="shared" si="3"/>
        <v>Liberica</v>
      </c>
      <c r="K69" t="str">
        <f>INDEX(products!$A$1:$G$49,MATCH('Working sheet'!$D69,products!$A$1:$A$49,0),MATCH('Working sheet'!K$1,products!$A$1:$E$1,0))</f>
        <v>L</v>
      </c>
      <c r="L69" t="str">
        <f t="shared" si="4"/>
        <v>Light</v>
      </c>
      <c r="M69" s="5">
        <f>INDEX(products!$A$1:$G$49,MATCH('Working sheet'!$D69,products!$A$1:$A$49,0),MATCH('Working sheet'!M$1,products!$A$1:$E$1,0))</f>
        <v>0.2</v>
      </c>
      <c r="N69" s="6">
        <f>INDEX(products!$A$1:$G$49,MATCH('Working sheet'!$D69,products!$A$1:$A$49,0),MATCH('Working sheet'!N$1,products!$A$1:$E$1,0))</f>
        <v>4.7549999999999999</v>
      </c>
      <c r="O69" s="6">
        <f t="shared" si="5"/>
        <v>9.51</v>
      </c>
      <c r="P69" t="str">
        <f>_xlfn.XLOOKUP(Orders[[#This Row],[Customer ID]],customers!$A$1:$A$1001,customers!$I$1:$I$1001,,0)</f>
        <v>No</v>
      </c>
    </row>
    <row r="70" spans="1:16" x14ac:dyDescent="0.25">
      <c r="A70" s="2"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INDEX(products!$A$1:$G$49,MATCH('Working sheet'!$D70,products!$A$1:$A$49,0),MATCH('Working sheet'!I$1,products!$A$1:$E$1,0))</f>
        <v>Rob</v>
      </c>
      <c r="J70" t="str">
        <f t="shared" si="3"/>
        <v>Robusta</v>
      </c>
      <c r="K70" t="str">
        <f>INDEX(products!$A$1:$G$49,MATCH('Working sheet'!$D70,products!$A$1:$A$49,0),MATCH('Working sheet'!K$1,products!$A$1:$E$1,0))</f>
        <v>M</v>
      </c>
      <c r="L70" t="str">
        <f t="shared" si="4"/>
        <v>Medium</v>
      </c>
      <c r="M70" s="5">
        <f>INDEX(products!$A$1:$G$49,MATCH('Working sheet'!$D70,products!$A$1:$A$49,0),MATCH('Working sheet'!M$1,products!$A$1:$E$1,0))</f>
        <v>0.2</v>
      </c>
      <c r="N70" s="6">
        <f>INDEX(products!$A$1:$G$49,MATCH('Working sheet'!$D70,products!$A$1:$A$49,0),MATCH('Working sheet'!N$1,products!$A$1:$E$1,0))</f>
        <v>2.9849999999999999</v>
      </c>
      <c r="O70" s="6">
        <f t="shared" si="5"/>
        <v>2.9849999999999999</v>
      </c>
      <c r="P70" t="str">
        <f>_xlfn.XLOOKUP(Orders[[#This Row],[Customer ID]],customers!$A$1:$A$1001,customers!$I$1:$I$1001,,0)</f>
        <v>No</v>
      </c>
    </row>
    <row r="71" spans="1:16" x14ac:dyDescent="0.25">
      <c r="A71" s="2"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INDEX(products!$A$1:$G$49,MATCH('Working sheet'!$D71,products!$A$1:$A$49,0),MATCH('Working sheet'!I$1,products!$A$1:$E$1,0))</f>
        <v>Rob</v>
      </c>
      <c r="J71" t="str">
        <f t="shared" si="3"/>
        <v>Robusta</v>
      </c>
      <c r="K71" t="str">
        <f>INDEX(products!$A$1:$G$49,MATCH('Working sheet'!$D71,products!$A$1:$A$49,0),MATCH('Working sheet'!K$1,products!$A$1:$E$1,0))</f>
        <v>M</v>
      </c>
      <c r="L71" t="str">
        <f t="shared" si="4"/>
        <v>Medium</v>
      </c>
      <c r="M71" s="5">
        <f>INDEX(products!$A$1:$G$49,MATCH('Working sheet'!$D71,products!$A$1:$A$49,0),MATCH('Working sheet'!M$1,products!$A$1:$E$1,0))</f>
        <v>1</v>
      </c>
      <c r="N71" s="6">
        <f>INDEX(products!$A$1:$G$49,MATCH('Working sheet'!$D71,products!$A$1:$A$49,0),MATCH('Working sheet'!N$1,products!$A$1:$E$1,0))</f>
        <v>9.9499999999999993</v>
      </c>
      <c r="O71" s="6">
        <f t="shared" si="5"/>
        <v>59.699999999999996</v>
      </c>
      <c r="P71" t="str">
        <f>_xlfn.XLOOKUP(Orders[[#This Row],[Customer ID]],customers!$A$1:$A$1001,customers!$I$1:$I$1001,,0)</f>
        <v>Yes</v>
      </c>
    </row>
    <row r="72" spans="1:16" x14ac:dyDescent="0.25">
      <c r="A72" s="2"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INDEX(products!$A$1:$G$49,MATCH('Working sheet'!$D72,products!$A$1:$A$49,0),MATCH('Working sheet'!I$1,products!$A$1:$E$1,0))</f>
        <v>Exc</v>
      </c>
      <c r="J72" t="str">
        <f t="shared" si="3"/>
        <v>Excelsa</v>
      </c>
      <c r="K72" t="str">
        <f>INDEX(products!$A$1:$G$49,MATCH('Working sheet'!$D72,products!$A$1:$A$49,0),MATCH('Working sheet'!K$1,products!$A$1:$E$1,0))</f>
        <v>L</v>
      </c>
      <c r="L72" t="str">
        <f t="shared" si="4"/>
        <v>Light</v>
      </c>
      <c r="M72" s="5">
        <f>INDEX(products!$A$1:$G$49,MATCH('Working sheet'!$D72,products!$A$1:$A$49,0),MATCH('Working sheet'!M$1,products!$A$1:$E$1,0))</f>
        <v>2.5</v>
      </c>
      <c r="N72" s="6">
        <f>INDEX(products!$A$1:$G$49,MATCH('Working sheet'!$D72,products!$A$1:$A$49,0),MATCH('Working sheet'!N$1,products!$A$1:$E$1,0))</f>
        <v>34.154999999999994</v>
      </c>
      <c r="O72" s="6">
        <f t="shared" si="5"/>
        <v>136.61999999999998</v>
      </c>
      <c r="P72" t="str">
        <f>_xlfn.XLOOKUP(Orders[[#This Row],[Customer ID]],customers!$A$1:$A$1001,customers!$I$1:$I$1001,,0)</f>
        <v>No</v>
      </c>
    </row>
    <row r="73" spans="1:16" x14ac:dyDescent="0.25">
      <c r="A73" s="2"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INDEX(products!$A$1:$G$49,MATCH('Working sheet'!$D73,products!$A$1:$A$49,0),MATCH('Working sheet'!I$1,products!$A$1:$E$1,0))</f>
        <v>Lib</v>
      </c>
      <c r="J73" t="str">
        <f t="shared" si="3"/>
        <v>Liberica</v>
      </c>
      <c r="K73" t="str">
        <f>INDEX(products!$A$1:$G$49,MATCH('Working sheet'!$D73,products!$A$1:$A$49,0),MATCH('Working sheet'!K$1,products!$A$1:$E$1,0))</f>
        <v>L</v>
      </c>
      <c r="L73" t="str">
        <f t="shared" si="4"/>
        <v>Light</v>
      </c>
      <c r="M73" s="5">
        <f>INDEX(products!$A$1:$G$49,MATCH('Working sheet'!$D73,products!$A$1:$A$49,0),MATCH('Working sheet'!M$1,products!$A$1:$E$1,0))</f>
        <v>0.2</v>
      </c>
      <c r="N73" s="6">
        <f>INDEX(products!$A$1:$G$49,MATCH('Working sheet'!$D73,products!$A$1:$A$49,0),MATCH('Working sheet'!N$1,products!$A$1:$E$1,0))</f>
        <v>4.7549999999999999</v>
      </c>
      <c r="O73" s="6">
        <f t="shared" si="5"/>
        <v>9.51</v>
      </c>
      <c r="P73" t="str">
        <f>_xlfn.XLOOKUP(Orders[[#This Row],[Customer ID]],customers!$A$1:$A$1001,customers!$I$1:$I$1001,,0)</f>
        <v>No</v>
      </c>
    </row>
    <row r="74" spans="1:16" x14ac:dyDescent="0.25">
      <c r="A74" s="2"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INDEX(products!$A$1:$G$49,MATCH('Working sheet'!$D74,products!$A$1:$A$49,0),MATCH('Working sheet'!I$1,products!$A$1:$E$1,0))</f>
        <v>Ara</v>
      </c>
      <c r="J74" t="str">
        <f t="shared" si="3"/>
        <v>Arabica</v>
      </c>
      <c r="K74" t="str">
        <f>INDEX(products!$A$1:$G$49,MATCH('Working sheet'!$D74,products!$A$1:$A$49,0),MATCH('Working sheet'!K$1,products!$A$1:$E$1,0))</f>
        <v>M</v>
      </c>
      <c r="L74" t="str">
        <f t="shared" si="4"/>
        <v>Medium</v>
      </c>
      <c r="M74" s="5">
        <f>INDEX(products!$A$1:$G$49,MATCH('Working sheet'!$D74,products!$A$1:$A$49,0),MATCH('Working sheet'!M$1,products!$A$1:$E$1,0))</f>
        <v>2.5</v>
      </c>
      <c r="N74" s="6">
        <f>INDEX(products!$A$1:$G$49,MATCH('Working sheet'!$D74,products!$A$1:$A$49,0),MATCH('Working sheet'!N$1,products!$A$1:$E$1,0))</f>
        <v>25.874999999999996</v>
      </c>
      <c r="O74" s="6">
        <f t="shared" si="5"/>
        <v>77.624999999999986</v>
      </c>
      <c r="P74" t="str">
        <f>_xlfn.XLOOKUP(Orders[[#This Row],[Customer ID]],customers!$A$1:$A$1001,customers!$I$1:$I$1001,,0)</f>
        <v>No</v>
      </c>
    </row>
    <row r="75" spans="1:16" x14ac:dyDescent="0.25">
      <c r="A75" s="2"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INDEX(products!$A$1:$G$49,MATCH('Working sheet'!$D75,products!$A$1:$A$49,0),MATCH('Working sheet'!I$1,products!$A$1:$E$1,0))</f>
        <v>Lib</v>
      </c>
      <c r="J75" t="str">
        <f t="shared" si="3"/>
        <v>Liberica</v>
      </c>
      <c r="K75" t="str">
        <f>INDEX(products!$A$1:$G$49,MATCH('Working sheet'!$D75,products!$A$1:$A$49,0),MATCH('Working sheet'!K$1,products!$A$1:$E$1,0))</f>
        <v>M</v>
      </c>
      <c r="L75" t="str">
        <f t="shared" si="4"/>
        <v>Medium</v>
      </c>
      <c r="M75" s="5">
        <f>INDEX(products!$A$1:$G$49,MATCH('Working sheet'!$D75,products!$A$1:$A$49,0),MATCH('Working sheet'!M$1,products!$A$1:$E$1,0))</f>
        <v>0.2</v>
      </c>
      <c r="N75" s="6">
        <f>INDEX(products!$A$1:$G$49,MATCH('Working sheet'!$D75,products!$A$1:$A$49,0),MATCH('Working sheet'!N$1,products!$A$1:$E$1,0))</f>
        <v>4.3650000000000002</v>
      </c>
      <c r="O75" s="6">
        <f t="shared" si="5"/>
        <v>21.825000000000003</v>
      </c>
      <c r="P75" t="str">
        <f>_xlfn.XLOOKUP(Orders[[#This Row],[Customer ID]],customers!$A$1:$A$1001,customers!$I$1:$I$1001,,0)</f>
        <v>Yes</v>
      </c>
    </row>
    <row r="76" spans="1:16" x14ac:dyDescent="0.25">
      <c r="A76" s="2"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INDEX(products!$A$1:$G$49,MATCH('Working sheet'!$D76,products!$A$1:$A$49,0),MATCH('Working sheet'!I$1,products!$A$1:$E$1,0))</f>
        <v>Exc</v>
      </c>
      <c r="J76" t="str">
        <f t="shared" si="3"/>
        <v>Excelsa</v>
      </c>
      <c r="K76" t="str">
        <f>INDEX(products!$A$1:$G$49,MATCH('Working sheet'!$D76,products!$A$1:$A$49,0),MATCH('Working sheet'!K$1,products!$A$1:$E$1,0))</f>
        <v>L</v>
      </c>
      <c r="L76" t="str">
        <f t="shared" si="4"/>
        <v>Light</v>
      </c>
      <c r="M76" s="5">
        <f>INDEX(products!$A$1:$G$49,MATCH('Working sheet'!$D76,products!$A$1:$A$49,0),MATCH('Working sheet'!M$1,products!$A$1:$E$1,0))</f>
        <v>0.5</v>
      </c>
      <c r="N76" s="6">
        <f>INDEX(products!$A$1:$G$49,MATCH('Working sheet'!$D76,products!$A$1:$A$49,0),MATCH('Working sheet'!N$1,products!$A$1:$E$1,0))</f>
        <v>8.91</v>
      </c>
      <c r="O76" s="6">
        <f t="shared" si="5"/>
        <v>17.82</v>
      </c>
      <c r="P76" t="str">
        <f>_xlfn.XLOOKUP(Orders[[#This Row],[Customer ID]],customers!$A$1:$A$1001,customers!$I$1:$I$1001,,0)</f>
        <v>Yes</v>
      </c>
    </row>
    <row r="77" spans="1:16" x14ac:dyDescent="0.25">
      <c r="A77" s="2"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INDEX(products!$A$1:$G$49,MATCH('Working sheet'!$D77,products!$A$1:$A$49,0),MATCH('Working sheet'!I$1,products!$A$1:$E$1,0))</f>
        <v>Rob</v>
      </c>
      <c r="J77" t="str">
        <f t="shared" si="3"/>
        <v>Robusta</v>
      </c>
      <c r="K77" t="str">
        <f>INDEX(products!$A$1:$G$49,MATCH('Working sheet'!$D77,products!$A$1:$A$49,0),MATCH('Working sheet'!K$1,products!$A$1:$E$1,0))</f>
        <v>D</v>
      </c>
      <c r="L77" t="str">
        <f t="shared" si="4"/>
        <v>Dark</v>
      </c>
      <c r="M77" s="5">
        <f>INDEX(products!$A$1:$G$49,MATCH('Working sheet'!$D77,products!$A$1:$A$49,0),MATCH('Working sheet'!M$1,products!$A$1:$E$1,0))</f>
        <v>1</v>
      </c>
      <c r="N77" s="6">
        <f>INDEX(products!$A$1:$G$49,MATCH('Working sheet'!$D77,products!$A$1:$A$49,0),MATCH('Working sheet'!N$1,products!$A$1:$E$1,0))</f>
        <v>8.9499999999999993</v>
      </c>
      <c r="O77" s="6">
        <f t="shared" si="5"/>
        <v>53.699999999999996</v>
      </c>
      <c r="P77" t="str">
        <f>_xlfn.XLOOKUP(Orders[[#This Row],[Customer ID]],customers!$A$1:$A$1001,customers!$I$1:$I$1001,,0)</f>
        <v>Yes</v>
      </c>
    </row>
    <row r="78" spans="1:16" x14ac:dyDescent="0.25">
      <c r="A78" s="2"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INDEX(products!$A$1:$G$49,MATCH('Working sheet'!$D78,products!$A$1:$A$49,0),MATCH('Working sheet'!I$1,products!$A$1:$E$1,0))</f>
        <v>Rob</v>
      </c>
      <c r="J78" t="str">
        <f t="shared" si="3"/>
        <v>Robusta</v>
      </c>
      <c r="K78" t="str">
        <f>INDEX(products!$A$1:$G$49,MATCH('Working sheet'!$D78,products!$A$1:$A$49,0),MATCH('Working sheet'!K$1,products!$A$1:$E$1,0))</f>
        <v>L</v>
      </c>
      <c r="L78" t="str">
        <f t="shared" si="4"/>
        <v>Light</v>
      </c>
      <c r="M78" s="5">
        <f>INDEX(products!$A$1:$G$49,MATCH('Working sheet'!$D78,products!$A$1:$A$49,0),MATCH('Working sheet'!M$1,products!$A$1:$E$1,0))</f>
        <v>0.2</v>
      </c>
      <c r="N78" s="6">
        <f>INDEX(products!$A$1:$G$49,MATCH('Working sheet'!$D78,products!$A$1:$A$49,0),MATCH('Working sheet'!N$1,products!$A$1:$E$1,0))</f>
        <v>3.5849999999999995</v>
      </c>
      <c r="O78" s="6">
        <f t="shared" si="5"/>
        <v>3.5849999999999995</v>
      </c>
      <c r="P78" t="str">
        <f>_xlfn.XLOOKUP(Orders[[#This Row],[Customer ID]],customers!$A$1:$A$1001,customers!$I$1:$I$1001,,0)</f>
        <v>Yes</v>
      </c>
    </row>
    <row r="79" spans="1:16" x14ac:dyDescent="0.25">
      <c r="A79" s="2"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INDEX(products!$A$1:$G$49,MATCH('Working sheet'!$D79,products!$A$1:$A$49,0),MATCH('Working sheet'!I$1,products!$A$1:$E$1,0))</f>
        <v>Exc</v>
      </c>
      <c r="J79" t="str">
        <f t="shared" si="3"/>
        <v>Excelsa</v>
      </c>
      <c r="K79" t="str">
        <f>INDEX(products!$A$1:$G$49,MATCH('Working sheet'!$D79,products!$A$1:$A$49,0),MATCH('Working sheet'!K$1,products!$A$1:$E$1,0))</f>
        <v>D</v>
      </c>
      <c r="L79" t="str">
        <f t="shared" si="4"/>
        <v>Dark</v>
      </c>
      <c r="M79" s="5">
        <f>INDEX(products!$A$1:$G$49,MATCH('Working sheet'!$D79,products!$A$1:$A$49,0),MATCH('Working sheet'!M$1,products!$A$1:$E$1,0))</f>
        <v>0.2</v>
      </c>
      <c r="N79" s="6">
        <f>INDEX(products!$A$1:$G$49,MATCH('Working sheet'!$D79,products!$A$1:$A$49,0),MATCH('Working sheet'!N$1,products!$A$1:$E$1,0))</f>
        <v>3.645</v>
      </c>
      <c r="O79" s="6">
        <f t="shared" si="5"/>
        <v>7.29</v>
      </c>
      <c r="P79" t="str">
        <f>_xlfn.XLOOKUP(Orders[[#This Row],[Customer ID]],customers!$A$1:$A$1001,customers!$I$1:$I$1001,,0)</f>
        <v>No</v>
      </c>
    </row>
    <row r="80" spans="1:16" x14ac:dyDescent="0.25">
      <c r="A80" s="2"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INDEX(products!$A$1:$G$49,MATCH('Working sheet'!$D80,products!$A$1:$A$49,0),MATCH('Working sheet'!I$1,products!$A$1:$E$1,0))</f>
        <v>Ara</v>
      </c>
      <c r="J80" t="str">
        <f t="shared" si="3"/>
        <v>Arabica</v>
      </c>
      <c r="K80" t="str">
        <f>INDEX(products!$A$1:$G$49,MATCH('Working sheet'!$D80,products!$A$1:$A$49,0),MATCH('Working sheet'!K$1,products!$A$1:$E$1,0))</f>
        <v>M</v>
      </c>
      <c r="L80" t="str">
        <f t="shared" si="4"/>
        <v>Medium</v>
      </c>
      <c r="M80" s="5">
        <f>INDEX(products!$A$1:$G$49,MATCH('Working sheet'!$D80,products!$A$1:$A$49,0),MATCH('Working sheet'!M$1,products!$A$1:$E$1,0))</f>
        <v>0.5</v>
      </c>
      <c r="N80" s="6">
        <f>INDEX(products!$A$1:$G$49,MATCH('Working sheet'!$D80,products!$A$1:$A$49,0),MATCH('Working sheet'!N$1,products!$A$1:$E$1,0))</f>
        <v>6.75</v>
      </c>
      <c r="O80" s="6">
        <f t="shared" si="5"/>
        <v>40.5</v>
      </c>
      <c r="P80" t="str">
        <f>_xlfn.XLOOKUP(Orders[[#This Row],[Customer ID]],customers!$A$1:$A$1001,customers!$I$1:$I$1001,,0)</f>
        <v>Yes</v>
      </c>
    </row>
    <row r="81" spans="1:16" x14ac:dyDescent="0.25">
      <c r="A81" s="2"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INDEX(products!$A$1:$G$49,MATCH('Working sheet'!$D81,products!$A$1:$A$49,0),MATCH('Working sheet'!I$1,products!$A$1:$E$1,0))</f>
        <v>Rob</v>
      </c>
      <c r="J81" t="str">
        <f t="shared" si="3"/>
        <v>Robusta</v>
      </c>
      <c r="K81" t="str">
        <f>INDEX(products!$A$1:$G$49,MATCH('Working sheet'!$D81,products!$A$1:$A$49,0),MATCH('Working sheet'!K$1,products!$A$1:$E$1,0))</f>
        <v>L</v>
      </c>
      <c r="L81" t="str">
        <f t="shared" si="4"/>
        <v>Light</v>
      </c>
      <c r="M81" s="5">
        <f>INDEX(products!$A$1:$G$49,MATCH('Working sheet'!$D81,products!$A$1:$A$49,0),MATCH('Working sheet'!M$1,products!$A$1:$E$1,0))</f>
        <v>1</v>
      </c>
      <c r="N81" s="6">
        <f>INDEX(products!$A$1:$G$49,MATCH('Working sheet'!$D81,products!$A$1:$A$49,0),MATCH('Working sheet'!N$1,products!$A$1:$E$1,0))</f>
        <v>11.95</v>
      </c>
      <c r="O81" s="6">
        <f t="shared" si="5"/>
        <v>47.8</v>
      </c>
      <c r="P81" t="str">
        <f>_xlfn.XLOOKUP(Orders[[#This Row],[Customer ID]],customers!$A$1:$A$1001,customers!$I$1:$I$1001,,0)</f>
        <v>No</v>
      </c>
    </row>
    <row r="82" spans="1:16" x14ac:dyDescent="0.25">
      <c r="A82" s="2"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INDEX(products!$A$1:$G$49,MATCH('Working sheet'!$D82,products!$A$1:$A$49,0),MATCH('Working sheet'!I$1,products!$A$1:$E$1,0))</f>
        <v>Ara</v>
      </c>
      <c r="J82" t="str">
        <f t="shared" si="3"/>
        <v>Arabica</v>
      </c>
      <c r="K82" t="str">
        <f>INDEX(products!$A$1:$G$49,MATCH('Working sheet'!$D82,products!$A$1:$A$49,0),MATCH('Working sheet'!K$1,products!$A$1:$E$1,0))</f>
        <v>L</v>
      </c>
      <c r="L82" t="str">
        <f t="shared" si="4"/>
        <v>Light</v>
      </c>
      <c r="M82" s="5">
        <f>INDEX(products!$A$1:$G$49,MATCH('Working sheet'!$D82,products!$A$1:$A$49,0),MATCH('Working sheet'!M$1,products!$A$1:$E$1,0))</f>
        <v>0.5</v>
      </c>
      <c r="N82" s="6">
        <f>INDEX(products!$A$1:$G$49,MATCH('Working sheet'!$D82,products!$A$1:$A$49,0),MATCH('Working sheet'!N$1,products!$A$1:$E$1,0))</f>
        <v>7.77</v>
      </c>
      <c r="O82" s="6">
        <f t="shared" si="5"/>
        <v>38.849999999999994</v>
      </c>
      <c r="P82" t="str">
        <f>_xlfn.XLOOKUP(Orders[[#This Row],[Customer ID]],customers!$A$1:$A$1001,customers!$I$1:$I$1001,,0)</f>
        <v>Yes</v>
      </c>
    </row>
    <row r="83" spans="1:16" x14ac:dyDescent="0.25">
      <c r="A83" s="2"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INDEX(products!$A$1:$G$49,MATCH('Working sheet'!$D83,products!$A$1:$A$49,0),MATCH('Working sheet'!I$1,products!$A$1:$E$1,0))</f>
        <v>Lib</v>
      </c>
      <c r="J83" t="str">
        <f t="shared" si="3"/>
        <v>Liberica</v>
      </c>
      <c r="K83" t="str">
        <f>INDEX(products!$A$1:$G$49,MATCH('Working sheet'!$D83,products!$A$1:$A$49,0),MATCH('Working sheet'!K$1,products!$A$1:$E$1,0))</f>
        <v>L</v>
      </c>
      <c r="L83" t="str">
        <f t="shared" si="4"/>
        <v>Light</v>
      </c>
      <c r="M83" s="5">
        <f>INDEX(products!$A$1:$G$49,MATCH('Working sheet'!$D83,products!$A$1:$A$49,0),MATCH('Working sheet'!M$1,products!$A$1:$E$1,0))</f>
        <v>2.5</v>
      </c>
      <c r="N83" s="6">
        <f>INDEX(products!$A$1:$G$49,MATCH('Working sheet'!$D83,products!$A$1:$A$49,0),MATCH('Working sheet'!N$1,products!$A$1:$E$1,0))</f>
        <v>36.454999999999998</v>
      </c>
      <c r="O83" s="6">
        <f t="shared" si="5"/>
        <v>109.36499999999999</v>
      </c>
      <c r="P83" t="str">
        <f>_xlfn.XLOOKUP(Orders[[#This Row],[Customer ID]],customers!$A$1:$A$1001,customers!$I$1:$I$1001,,0)</f>
        <v>Yes</v>
      </c>
    </row>
    <row r="84" spans="1:16" x14ac:dyDescent="0.25">
      <c r="A84" s="2"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INDEX(products!$A$1:$G$49,MATCH('Working sheet'!$D84,products!$A$1:$A$49,0),MATCH('Working sheet'!I$1,products!$A$1:$E$1,0))</f>
        <v>Lib</v>
      </c>
      <c r="J84" t="str">
        <f t="shared" si="3"/>
        <v>Liberica</v>
      </c>
      <c r="K84" t="str">
        <f>INDEX(products!$A$1:$G$49,MATCH('Working sheet'!$D84,products!$A$1:$A$49,0),MATCH('Working sheet'!K$1,products!$A$1:$E$1,0))</f>
        <v>M</v>
      </c>
      <c r="L84" t="str">
        <f t="shared" si="4"/>
        <v>Medium</v>
      </c>
      <c r="M84" s="5">
        <f>INDEX(products!$A$1:$G$49,MATCH('Working sheet'!$D84,products!$A$1:$A$49,0),MATCH('Working sheet'!M$1,products!$A$1:$E$1,0))</f>
        <v>2.5</v>
      </c>
      <c r="N84" s="6">
        <f>INDEX(products!$A$1:$G$49,MATCH('Working sheet'!$D84,products!$A$1:$A$49,0),MATCH('Working sheet'!N$1,products!$A$1:$E$1,0))</f>
        <v>33.464999999999996</v>
      </c>
      <c r="O84" s="6">
        <f t="shared" si="5"/>
        <v>100.39499999999998</v>
      </c>
      <c r="P84" t="str">
        <f>_xlfn.XLOOKUP(Orders[[#This Row],[Customer ID]],customers!$A$1:$A$1001,customers!$I$1:$I$1001,,0)</f>
        <v>Yes</v>
      </c>
    </row>
    <row r="85" spans="1:16" x14ac:dyDescent="0.25">
      <c r="A85" s="2"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INDEX(products!$A$1:$G$49,MATCH('Working sheet'!$D85,products!$A$1:$A$49,0),MATCH('Working sheet'!I$1,products!$A$1:$E$1,0))</f>
        <v>Rob</v>
      </c>
      <c r="J85" t="str">
        <f t="shared" si="3"/>
        <v>Robusta</v>
      </c>
      <c r="K85" t="str">
        <f>INDEX(products!$A$1:$G$49,MATCH('Working sheet'!$D85,products!$A$1:$A$49,0),MATCH('Working sheet'!K$1,products!$A$1:$E$1,0))</f>
        <v>D</v>
      </c>
      <c r="L85" t="str">
        <f t="shared" si="4"/>
        <v>Dark</v>
      </c>
      <c r="M85" s="5">
        <f>INDEX(products!$A$1:$G$49,MATCH('Working sheet'!$D85,products!$A$1:$A$49,0),MATCH('Working sheet'!M$1,products!$A$1:$E$1,0))</f>
        <v>2.5</v>
      </c>
      <c r="N85" s="6">
        <f>INDEX(products!$A$1:$G$49,MATCH('Working sheet'!$D85,products!$A$1:$A$49,0),MATCH('Working sheet'!N$1,products!$A$1:$E$1,0))</f>
        <v>20.584999999999997</v>
      </c>
      <c r="O85" s="6">
        <f t="shared" si="5"/>
        <v>82.339999999999989</v>
      </c>
      <c r="P85" t="str">
        <f>_xlfn.XLOOKUP(Orders[[#This Row],[Customer ID]],customers!$A$1:$A$1001,customers!$I$1:$I$1001,,0)</f>
        <v>Yes</v>
      </c>
    </row>
    <row r="86" spans="1:16" x14ac:dyDescent="0.25">
      <c r="A86" s="2"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INDEX(products!$A$1:$G$49,MATCH('Working sheet'!$D86,products!$A$1:$A$49,0),MATCH('Working sheet'!I$1,products!$A$1:$E$1,0))</f>
        <v>Lib</v>
      </c>
      <c r="J86" t="str">
        <f t="shared" si="3"/>
        <v>Liberica</v>
      </c>
      <c r="K86" t="str">
        <f>INDEX(products!$A$1:$G$49,MATCH('Working sheet'!$D86,products!$A$1:$A$49,0),MATCH('Working sheet'!K$1,products!$A$1:$E$1,0))</f>
        <v>L</v>
      </c>
      <c r="L86" t="str">
        <f t="shared" si="4"/>
        <v>Light</v>
      </c>
      <c r="M86" s="5">
        <f>INDEX(products!$A$1:$G$49,MATCH('Working sheet'!$D86,products!$A$1:$A$49,0),MATCH('Working sheet'!M$1,products!$A$1:$E$1,0))</f>
        <v>0.5</v>
      </c>
      <c r="N86" s="6">
        <f>INDEX(products!$A$1:$G$49,MATCH('Working sheet'!$D86,products!$A$1:$A$49,0),MATCH('Working sheet'!N$1,products!$A$1:$E$1,0))</f>
        <v>9.51</v>
      </c>
      <c r="O86" s="6">
        <f t="shared" si="5"/>
        <v>9.51</v>
      </c>
      <c r="P86" t="str">
        <f>_xlfn.XLOOKUP(Orders[[#This Row],[Customer ID]],customers!$A$1:$A$1001,customers!$I$1:$I$1001,,0)</f>
        <v>No</v>
      </c>
    </row>
    <row r="87" spans="1:16" x14ac:dyDescent="0.25">
      <c r="A87" s="2"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INDEX(products!$A$1:$G$49,MATCH('Working sheet'!$D87,products!$A$1:$A$49,0),MATCH('Working sheet'!I$1,products!$A$1:$E$1,0))</f>
        <v>Ara</v>
      </c>
      <c r="J87" t="str">
        <f t="shared" si="3"/>
        <v>Arabica</v>
      </c>
      <c r="K87" t="str">
        <f>INDEX(products!$A$1:$G$49,MATCH('Working sheet'!$D87,products!$A$1:$A$49,0),MATCH('Working sheet'!K$1,products!$A$1:$E$1,0))</f>
        <v>L</v>
      </c>
      <c r="L87" t="str">
        <f t="shared" si="4"/>
        <v>Light</v>
      </c>
      <c r="M87" s="5">
        <f>INDEX(products!$A$1:$G$49,MATCH('Working sheet'!$D87,products!$A$1:$A$49,0),MATCH('Working sheet'!M$1,products!$A$1:$E$1,0))</f>
        <v>2.5</v>
      </c>
      <c r="N87" s="6">
        <f>INDEX(products!$A$1:$G$49,MATCH('Working sheet'!$D87,products!$A$1:$A$49,0),MATCH('Working sheet'!N$1,products!$A$1:$E$1,0))</f>
        <v>29.784999999999997</v>
      </c>
      <c r="O87" s="6">
        <f t="shared" si="5"/>
        <v>89.35499999999999</v>
      </c>
      <c r="P87" t="str">
        <f>_xlfn.XLOOKUP(Orders[[#This Row],[Customer ID]],customers!$A$1:$A$1001,customers!$I$1:$I$1001,,0)</f>
        <v>No</v>
      </c>
    </row>
    <row r="88" spans="1:16" x14ac:dyDescent="0.25">
      <c r="A88" s="2"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INDEX(products!$A$1:$G$49,MATCH('Working sheet'!$D88,products!$A$1:$A$49,0),MATCH('Working sheet'!I$1,products!$A$1:$E$1,0))</f>
        <v>Ara</v>
      </c>
      <c r="J88" t="str">
        <f t="shared" si="3"/>
        <v>Arabica</v>
      </c>
      <c r="K88" t="str">
        <f>INDEX(products!$A$1:$G$49,MATCH('Working sheet'!$D88,products!$A$1:$A$49,0),MATCH('Working sheet'!K$1,products!$A$1:$E$1,0))</f>
        <v>D</v>
      </c>
      <c r="L88" t="str">
        <f t="shared" si="4"/>
        <v>Dark</v>
      </c>
      <c r="M88" s="5">
        <f>INDEX(products!$A$1:$G$49,MATCH('Working sheet'!$D88,products!$A$1:$A$49,0),MATCH('Working sheet'!M$1,products!$A$1:$E$1,0))</f>
        <v>0.2</v>
      </c>
      <c r="N88" s="6">
        <f>INDEX(products!$A$1:$G$49,MATCH('Working sheet'!$D88,products!$A$1:$A$49,0),MATCH('Working sheet'!N$1,products!$A$1:$E$1,0))</f>
        <v>2.9849999999999999</v>
      </c>
      <c r="O88" s="6">
        <f t="shared" si="5"/>
        <v>11.94</v>
      </c>
      <c r="P88" t="str">
        <f>_xlfn.XLOOKUP(Orders[[#This Row],[Customer ID]],customers!$A$1:$A$1001,customers!$I$1:$I$1001,,0)</f>
        <v>No</v>
      </c>
    </row>
    <row r="89" spans="1:16" x14ac:dyDescent="0.25">
      <c r="A89" s="2"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INDEX(products!$A$1:$G$49,MATCH('Working sheet'!$D89,products!$A$1:$A$49,0),MATCH('Working sheet'!I$1,products!$A$1:$E$1,0))</f>
        <v>Ara</v>
      </c>
      <c r="J89" t="str">
        <f t="shared" si="3"/>
        <v>Arabica</v>
      </c>
      <c r="K89" t="str">
        <f>INDEX(products!$A$1:$G$49,MATCH('Working sheet'!$D89,products!$A$1:$A$49,0),MATCH('Working sheet'!K$1,products!$A$1:$E$1,0))</f>
        <v>M</v>
      </c>
      <c r="L89" t="str">
        <f t="shared" si="4"/>
        <v>Medium</v>
      </c>
      <c r="M89" s="5">
        <f>INDEX(products!$A$1:$G$49,MATCH('Working sheet'!$D89,products!$A$1:$A$49,0),MATCH('Working sheet'!M$1,products!$A$1:$E$1,0))</f>
        <v>1</v>
      </c>
      <c r="N89" s="6">
        <f>INDEX(products!$A$1:$G$49,MATCH('Working sheet'!$D89,products!$A$1:$A$49,0),MATCH('Working sheet'!N$1,products!$A$1:$E$1,0))</f>
        <v>11.25</v>
      </c>
      <c r="O89" s="6">
        <f t="shared" si="5"/>
        <v>33.75</v>
      </c>
      <c r="P89" t="str">
        <f>_xlfn.XLOOKUP(Orders[[#This Row],[Customer ID]],customers!$A$1:$A$1001,customers!$I$1:$I$1001,,0)</f>
        <v>No</v>
      </c>
    </row>
    <row r="90" spans="1:16" x14ac:dyDescent="0.25">
      <c r="A90" s="2"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INDEX(products!$A$1:$G$49,MATCH('Working sheet'!$D90,products!$A$1:$A$49,0),MATCH('Working sheet'!I$1,products!$A$1:$E$1,0))</f>
        <v>Rob</v>
      </c>
      <c r="J90" t="str">
        <f t="shared" si="3"/>
        <v>Robusta</v>
      </c>
      <c r="K90" t="str">
        <f>INDEX(products!$A$1:$G$49,MATCH('Working sheet'!$D90,products!$A$1:$A$49,0),MATCH('Working sheet'!K$1,products!$A$1:$E$1,0))</f>
        <v>L</v>
      </c>
      <c r="L90" t="str">
        <f t="shared" si="4"/>
        <v>Light</v>
      </c>
      <c r="M90" s="5">
        <f>INDEX(products!$A$1:$G$49,MATCH('Working sheet'!$D90,products!$A$1:$A$49,0),MATCH('Working sheet'!M$1,products!$A$1:$E$1,0))</f>
        <v>1</v>
      </c>
      <c r="N90" s="6">
        <f>INDEX(products!$A$1:$G$49,MATCH('Working sheet'!$D90,products!$A$1:$A$49,0),MATCH('Working sheet'!N$1,products!$A$1:$E$1,0))</f>
        <v>11.95</v>
      </c>
      <c r="O90" s="6">
        <f t="shared" si="5"/>
        <v>35.849999999999994</v>
      </c>
      <c r="P90" t="str">
        <f>_xlfn.XLOOKUP(Orders[[#This Row],[Customer ID]],customers!$A$1:$A$1001,customers!$I$1:$I$1001,,0)</f>
        <v>No</v>
      </c>
    </row>
    <row r="91" spans="1:16" x14ac:dyDescent="0.25">
      <c r="A91" s="2"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INDEX(products!$A$1:$G$49,MATCH('Working sheet'!$D91,products!$A$1:$A$49,0),MATCH('Working sheet'!I$1,products!$A$1:$E$1,0))</f>
        <v>Ara</v>
      </c>
      <c r="J91" t="str">
        <f t="shared" si="3"/>
        <v>Arabica</v>
      </c>
      <c r="K91" t="str">
        <f>INDEX(products!$A$1:$G$49,MATCH('Working sheet'!$D91,products!$A$1:$A$49,0),MATCH('Working sheet'!K$1,products!$A$1:$E$1,0))</f>
        <v>L</v>
      </c>
      <c r="L91" t="str">
        <f t="shared" si="4"/>
        <v>Light</v>
      </c>
      <c r="M91" s="5">
        <f>INDEX(products!$A$1:$G$49,MATCH('Working sheet'!$D91,products!$A$1:$A$49,0),MATCH('Working sheet'!M$1,products!$A$1:$E$1,0))</f>
        <v>1</v>
      </c>
      <c r="N91" s="6">
        <f>INDEX(products!$A$1:$G$49,MATCH('Working sheet'!$D91,products!$A$1:$A$49,0),MATCH('Working sheet'!N$1,products!$A$1:$E$1,0))</f>
        <v>12.95</v>
      </c>
      <c r="O91" s="6">
        <f t="shared" si="5"/>
        <v>77.699999999999989</v>
      </c>
      <c r="P91" t="str">
        <f>_xlfn.XLOOKUP(Orders[[#This Row],[Customer ID]],customers!$A$1:$A$1001,customers!$I$1:$I$1001,,0)</f>
        <v>No</v>
      </c>
    </row>
    <row r="92" spans="1:16" x14ac:dyDescent="0.25">
      <c r="A92" s="2"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INDEX(products!$A$1:$G$49,MATCH('Working sheet'!$D92,products!$A$1:$A$49,0),MATCH('Working sheet'!I$1,products!$A$1:$E$1,0))</f>
        <v>Ara</v>
      </c>
      <c r="J92" t="str">
        <f t="shared" si="3"/>
        <v>Arabica</v>
      </c>
      <c r="K92" t="str">
        <f>INDEX(products!$A$1:$G$49,MATCH('Working sheet'!$D92,products!$A$1:$A$49,0),MATCH('Working sheet'!K$1,products!$A$1:$E$1,0))</f>
        <v>L</v>
      </c>
      <c r="L92" t="str">
        <f t="shared" si="4"/>
        <v>Light</v>
      </c>
      <c r="M92" s="5">
        <f>INDEX(products!$A$1:$G$49,MATCH('Working sheet'!$D92,products!$A$1:$A$49,0),MATCH('Working sheet'!M$1,products!$A$1:$E$1,0))</f>
        <v>1</v>
      </c>
      <c r="N92" s="6">
        <f>INDEX(products!$A$1:$G$49,MATCH('Working sheet'!$D92,products!$A$1:$A$49,0),MATCH('Working sheet'!N$1,products!$A$1:$E$1,0))</f>
        <v>12.95</v>
      </c>
      <c r="O92" s="6">
        <f t="shared" si="5"/>
        <v>51.8</v>
      </c>
      <c r="P92" t="str">
        <f>_xlfn.XLOOKUP(Orders[[#This Row],[Customer ID]],customers!$A$1:$A$1001,customers!$I$1:$I$1001,,0)</f>
        <v>Yes</v>
      </c>
    </row>
    <row r="93" spans="1:16" x14ac:dyDescent="0.25">
      <c r="A93" s="2"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INDEX(products!$A$1:$G$49,MATCH('Working sheet'!$D93,products!$A$1:$A$49,0),MATCH('Working sheet'!I$1,products!$A$1:$E$1,0))</f>
        <v>Ara</v>
      </c>
      <c r="J93" t="str">
        <f t="shared" si="3"/>
        <v>Arabica</v>
      </c>
      <c r="K93" t="str">
        <f>INDEX(products!$A$1:$G$49,MATCH('Working sheet'!$D93,products!$A$1:$A$49,0),MATCH('Working sheet'!K$1,products!$A$1:$E$1,0))</f>
        <v>M</v>
      </c>
      <c r="L93" t="str">
        <f t="shared" si="4"/>
        <v>Medium</v>
      </c>
      <c r="M93" s="5">
        <f>INDEX(products!$A$1:$G$49,MATCH('Working sheet'!$D93,products!$A$1:$A$49,0),MATCH('Working sheet'!M$1,products!$A$1:$E$1,0))</f>
        <v>2.5</v>
      </c>
      <c r="N93" s="6">
        <f>INDEX(products!$A$1:$G$49,MATCH('Working sheet'!$D93,products!$A$1:$A$49,0),MATCH('Working sheet'!N$1,products!$A$1:$E$1,0))</f>
        <v>25.874999999999996</v>
      </c>
      <c r="O93" s="6">
        <f t="shared" si="5"/>
        <v>103.49999999999999</v>
      </c>
      <c r="P93" t="str">
        <f>_xlfn.XLOOKUP(Orders[[#This Row],[Customer ID]],customers!$A$1:$A$1001,customers!$I$1:$I$1001,,0)</f>
        <v>No</v>
      </c>
    </row>
    <row r="94" spans="1:16" x14ac:dyDescent="0.25">
      <c r="A94" s="2"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INDEX(products!$A$1:$G$49,MATCH('Working sheet'!$D94,products!$A$1:$A$49,0),MATCH('Working sheet'!I$1,products!$A$1:$E$1,0))</f>
        <v>Exc</v>
      </c>
      <c r="J94" t="str">
        <f t="shared" si="3"/>
        <v>Excelsa</v>
      </c>
      <c r="K94" t="str">
        <f>INDEX(products!$A$1:$G$49,MATCH('Working sheet'!$D94,products!$A$1:$A$49,0),MATCH('Working sheet'!K$1,products!$A$1:$E$1,0))</f>
        <v>L</v>
      </c>
      <c r="L94" t="str">
        <f t="shared" si="4"/>
        <v>Light</v>
      </c>
      <c r="M94" s="5">
        <f>INDEX(products!$A$1:$G$49,MATCH('Working sheet'!$D94,products!$A$1:$A$49,0),MATCH('Working sheet'!M$1,products!$A$1:$E$1,0))</f>
        <v>1</v>
      </c>
      <c r="N94" s="6">
        <f>INDEX(products!$A$1:$G$49,MATCH('Working sheet'!$D94,products!$A$1:$A$49,0),MATCH('Working sheet'!N$1,products!$A$1:$E$1,0))</f>
        <v>14.85</v>
      </c>
      <c r="O94" s="6">
        <f t="shared" si="5"/>
        <v>44.55</v>
      </c>
      <c r="P94" t="str">
        <f>_xlfn.XLOOKUP(Orders[[#This Row],[Customer ID]],customers!$A$1:$A$1001,customers!$I$1:$I$1001,,0)</f>
        <v>Yes</v>
      </c>
    </row>
    <row r="95" spans="1:16" x14ac:dyDescent="0.25">
      <c r="A95" s="2"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INDEX(products!$A$1:$G$49,MATCH('Working sheet'!$D95,products!$A$1:$A$49,0),MATCH('Working sheet'!I$1,products!$A$1:$E$1,0))</f>
        <v>Exc</v>
      </c>
      <c r="J95" t="str">
        <f t="shared" si="3"/>
        <v>Excelsa</v>
      </c>
      <c r="K95" t="str">
        <f>INDEX(products!$A$1:$G$49,MATCH('Working sheet'!$D95,products!$A$1:$A$49,0),MATCH('Working sheet'!K$1,products!$A$1:$E$1,0))</f>
        <v>L</v>
      </c>
      <c r="L95" t="str">
        <f t="shared" si="4"/>
        <v>Light</v>
      </c>
      <c r="M95" s="5">
        <f>INDEX(products!$A$1:$G$49,MATCH('Working sheet'!$D95,products!$A$1:$A$49,0),MATCH('Working sheet'!M$1,products!$A$1:$E$1,0))</f>
        <v>0.5</v>
      </c>
      <c r="N95" s="6">
        <f>INDEX(products!$A$1:$G$49,MATCH('Working sheet'!$D95,products!$A$1:$A$49,0),MATCH('Working sheet'!N$1,products!$A$1:$E$1,0))</f>
        <v>8.91</v>
      </c>
      <c r="O95" s="6">
        <f t="shared" si="5"/>
        <v>35.64</v>
      </c>
      <c r="P95" t="str">
        <f>_xlfn.XLOOKUP(Orders[[#This Row],[Customer ID]],customers!$A$1:$A$1001,customers!$I$1:$I$1001,,0)</f>
        <v>Yes</v>
      </c>
    </row>
    <row r="96" spans="1:16" x14ac:dyDescent="0.25">
      <c r="A96" s="2"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INDEX(products!$A$1:$G$49,MATCH('Working sheet'!$D96,products!$A$1:$A$49,0),MATCH('Working sheet'!I$1,products!$A$1:$E$1,0))</f>
        <v>Ara</v>
      </c>
      <c r="J96" t="str">
        <f t="shared" si="3"/>
        <v>Arabica</v>
      </c>
      <c r="K96" t="str">
        <f>INDEX(products!$A$1:$G$49,MATCH('Working sheet'!$D96,products!$A$1:$A$49,0),MATCH('Working sheet'!K$1,products!$A$1:$E$1,0))</f>
        <v>D</v>
      </c>
      <c r="L96" t="str">
        <f t="shared" si="4"/>
        <v>Dark</v>
      </c>
      <c r="M96" s="5">
        <f>INDEX(products!$A$1:$G$49,MATCH('Working sheet'!$D96,products!$A$1:$A$49,0),MATCH('Working sheet'!M$1,products!$A$1:$E$1,0))</f>
        <v>0.2</v>
      </c>
      <c r="N96" s="6">
        <f>INDEX(products!$A$1:$G$49,MATCH('Working sheet'!$D96,products!$A$1:$A$49,0),MATCH('Working sheet'!N$1,products!$A$1:$E$1,0))</f>
        <v>2.9849999999999999</v>
      </c>
      <c r="O96" s="6">
        <f t="shared" si="5"/>
        <v>17.91</v>
      </c>
      <c r="P96" t="str">
        <f>_xlfn.XLOOKUP(Orders[[#This Row],[Customer ID]],customers!$A$1:$A$1001,customers!$I$1:$I$1001,,0)</f>
        <v>Yes</v>
      </c>
    </row>
    <row r="97" spans="1:16" x14ac:dyDescent="0.25">
      <c r="A97" s="2"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INDEX(products!$A$1:$G$49,MATCH('Working sheet'!$D97,products!$A$1:$A$49,0),MATCH('Working sheet'!I$1,products!$A$1:$E$1,0))</f>
        <v>Ara</v>
      </c>
      <c r="J97" t="str">
        <f t="shared" si="3"/>
        <v>Arabica</v>
      </c>
      <c r="K97" t="str">
        <f>INDEX(products!$A$1:$G$49,MATCH('Working sheet'!$D97,products!$A$1:$A$49,0),MATCH('Working sheet'!K$1,products!$A$1:$E$1,0))</f>
        <v>M</v>
      </c>
      <c r="L97" t="str">
        <f t="shared" si="4"/>
        <v>Medium</v>
      </c>
      <c r="M97" s="5">
        <f>INDEX(products!$A$1:$G$49,MATCH('Working sheet'!$D97,products!$A$1:$A$49,0),MATCH('Working sheet'!M$1,products!$A$1:$E$1,0))</f>
        <v>2.5</v>
      </c>
      <c r="N97" s="6">
        <f>INDEX(products!$A$1:$G$49,MATCH('Working sheet'!$D97,products!$A$1:$A$49,0),MATCH('Working sheet'!N$1,products!$A$1:$E$1,0))</f>
        <v>25.874999999999996</v>
      </c>
      <c r="O97" s="6">
        <f t="shared" si="5"/>
        <v>155.24999999999997</v>
      </c>
      <c r="P97" t="str">
        <f>_xlfn.XLOOKUP(Orders[[#This Row],[Customer ID]],customers!$A$1:$A$1001,customers!$I$1:$I$1001,,0)</f>
        <v>No</v>
      </c>
    </row>
    <row r="98" spans="1:16" x14ac:dyDescent="0.25">
      <c r="A98" s="2"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INDEX(products!$A$1:$G$49,MATCH('Working sheet'!$D98,products!$A$1:$A$49,0),MATCH('Working sheet'!I$1,products!$A$1:$E$1,0))</f>
        <v>Ara</v>
      </c>
      <c r="J98" t="str">
        <f t="shared" si="3"/>
        <v>Arabica</v>
      </c>
      <c r="K98" t="str">
        <f>INDEX(products!$A$1:$G$49,MATCH('Working sheet'!$D98,products!$A$1:$A$49,0),MATCH('Working sheet'!K$1,products!$A$1:$E$1,0))</f>
        <v>D</v>
      </c>
      <c r="L98" t="str">
        <f t="shared" si="4"/>
        <v>Dark</v>
      </c>
      <c r="M98" s="5">
        <f>INDEX(products!$A$1:$G$49,MATCH('Working sheet'!$D98,products!$A$1:$A$49,0),MATCH('Working sheet'!M$1,products!$A$1:$E$1,0))</f>
        <v>0.2</v>
      </c>
      <c r="N98" s="6">
        <f>INDEX(products!$A$1:$G$49,MATCH('Working sheet'!$D98,products!$A$1:$A$49,0),MATCH('Working sheet'!N$1,products!$A$1:$E$1,0))</f>
        <v>2.9849999999999999</v>
      </c>
      <c r="O98" s="6">
        <f t="shared" si="5"/>
        <v>5.97</v>
      </c>
      <c r="P98" t="str">
        <f>_xlfn.XLOOKUP(Orders[[#This Row],[Customer ID]],customers!$A$1:$A$1001,customers!$I$1:$I$1001,,0)</f>
        <v>No</v>
      </c>
    </row>
    <row r="99" spans="1:16" x14ac:dyDescent="0.25">
      <c r="A99" s="2"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INDEX(products!$A$1:$G$49,MATCH('Working sheet'!$D99,products!$A$1:$A$49,0),MATCH('Working sheet'!I$1,products!$A$1:$E$1,0))</f>
        <v>Ara</v>
      </c>
      <c r="J99" t="str">
        <f t="shared" si="3"/>
        <v>Arabica</v>
      </c>
      <c r="K99" t="str">
        <f>INDEX(products!$A$1:$G$49,MATCH('Working sheet'!$D99,products!$A$1:$A$49,0),MATCH('Working sheet'!K$1,products!$A$1:$E$1,0))</f>
        <v>M</v>
      </c>
      <c r="L99" t="str">
        <f t="shared" si="4"/>
        <v>Medium</v>
      </c>
      <c r="M99" s="5">
        <f>INDEX(products!$A$1:$G$49,MATCH('Working sheet'!$D99,products!$A$1:$A$49,0),MATCH('Working sheet'!M$1,products!$A$1:$E$1,0))</f>
        <v>0.5</v>
      </c>
      <c r="N99" s="6">
        <f>INDEX(products!$A$1:$G$49,MATCH('Working sheet'!$D99,products!$A$1:$A$49,0),MATCH('Working sheet'!N$1,products!$A$1:$E$1,0))</f>
        <v>6.75</v>
      </c>
      <c r="O99" s="6">
        <f t="shared" si="5"/>
        <v>13.5</v>
      </c>
      <c r="P99" t="str">
        <f>_xlfn.XLOOKUP(Orders[[#This Row],[Customer ID]],customers!$A$1:$A$1001,customers!$I$1:$I$1001,,0)</f>
        <v>No</v>
      </c>
    </row>
    <row r="100" spans="1:16" x14ac:dyDescent="0.25">
      <c r="A100" s="2"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INDEX(products!$A$1:$G$49,MATCH('Working sheet'!$D100,products!$A$1:$A$49,0),MATCH('Working sheet'!I$1,products!$A$1:$E$1,0))</f>
        <v>Ara</v>
      </c>
      <c r="J100" t="str">
        <f t="shared" si="3"/>
        <v>Arabica</v>
      </c>
      <c r="K100" t="str">
        <f>INDEX(products!$A$1:$G$49,MATCH('Working sheet'!$D100,products!$A$1:$A$49,0),MATCH('Working sheet'!K$1,products!$A$1:$E$1,0))</f>
        <v>D</v>
      </c>
      <c r="L100" t="str">
        <f t="shared" si="4"/>
        <v>Dark</v>
      </c>
      <c r="M100" s="5">
        <f>INDEX(products!$A$1:$G$49,MATCH('Working sheet'!$D100,products!$A$1:$A$49,0),MATCH('Working sheet'!M$1,products!$A$1:$E$1,0))</f>
        <v>0.2</v>
      </c>
      <c r="N100" s="6">
        <f>INDEX(products!$A$1:$G$49,MATCH('Working sheet'!$D100,products!$A$1:$A$49,0),MATCH('Working sheet'!N$1,products!$A$1:$E$1,0))</f>
        <v>2.9849999999999999</v>
      </c>
      <c r="O100" s="6">
        <f t="shared" si="5"/>
        <v>2.9849999999999999</v>
      </c>
      <c r="P100" t="str">
        <f>_xlfn.XLOOKUP(Orders[[#This Row],[Customer ID]],customers!$A$1:$A$1001,customers!$I$1:$I$1001,,0)</f>
        <v>No</v>
      </c>
    </row>
    <row r="101" spans="1:16" x14ac:dyDescent="0.25">
      <c r="A101" s="2"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INDEX(products!$A$1:$G$49,MATCH('Working sheet'!$D101,products!$A$1:$A$49,0),MATCH('Working sheet'!I$1,products!$A$1:$E$1,0))</f>
        <v>Lib</v>
      </c>
      <c r="J101" t="str">
        <f t="shared" si="3"/>
        <v>Liberica</v>
      </c>
      <c r="K101" t="str">
        <f>INDEX(products!$A$1:$G$49,MATCH('Working sheet'!$D101,products!$A$1:$A$49,0),MATCH('Working sheet'!K$1,products!$A$1:$E$1,0))</f>
        <v>M</v>
      </c>
      <c r="L101" t="str">
        <f t="shared" si="4"/>
        <v>Medium</v>
      </c>
      <c r="M101" s="5">
        <f>INDEX(products!$A$1:$G$49,MATCH('Working sheet'!$D101,products!$A$1:$A$49,0),MATCH('Working sheet'!M$1,products!$A$1:$E$1,0))</f>
        <v>0.2</v>
      </c>
      <c r="N101" s="6">
        <f>INDEX(products!$A$1:$G$49,MATCH('Working sheet'!$D101,products!$A$1:$A$49,0),MATCH('Working sheet'!N$1,products!$A$1:$E$1,0))</f>
        <v>4.3650000000000002</v>
      </c>
      <c r="O101" s="6">
        <f t="shared" si="5"/>
        <v>13.095000000000001</v>
      </c>
      <c r="P101" t="str">
        <f>_xlfn.XLOOKUP(Orders[[#This Row],[Customer ID]],customers!$A$1:$A$1001,customers!$I$1:$I$1001,,0)</f>
        <v>Yes</v>
      </c>
    </row>
    <row r="102" spans="1:16" x14ac:dyDescent="0.25">
      <c r="A102" s="2"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INDEX(products!$A$1:$G$49,MATCH('Working sheet'!$D102,products!$A$1:$A$49,0),MATCH('Working sheet'!I$1,products!$A$1:$E$1,0))</f>
        <v>Ara</v>
      </c>
      <c r="J102" t="str">
        <f t="shared" si="3"/>
        <v>Arabica</v>
      </c>
      <c r="K102" t="str">
        <f>INDEX(products!$A$1:$G$49,MATCH('Working sheet'!$D102,products!$A$1:$A$49,0),MATCH('Working sheet'!K$1,products!$A$1:$E$1,0))</f>
        <v>L</v>
      </c>
      <c r="L102" t="str">
        <f t="shared" si="4"/>
        <v>Light</v>
      </c>
      <c r="M102" s="5">
        <f>INDEX(products!$A$1:$G$49,MATCH('Working sheet'!$D102,products!$A$1:$A$49,0),MATCH('Working sheet'!M$1,products!$A$1:$E$1,0))</f>
        <v>0.2</v>
      </c>
      <c r="N102" s="6">
        <f>INDEX(products!$A$1:$G$49,MATCH('Working sheet'!$D102,products!$A$1:$A$49,0),MATCH('Working sheet'!N$1,products!$A$1:$E$1,0))</f>
        <v>3.8849999999999998</v>
      </c>
      <c r="O102" s="6">
        <f t="shared" si="5"/>
        <v>7.77</v>
      </c>
      <c r="P102" t="str">
        <f>_xlfn.XLOOKUP(Orders[[#This Row],[Customer ID]],customers!$A$1:$A$1001,customers!$I$1:$I$1001,,0)</f>
        <v>Yes</v>
      </c>
    </row>
    <row r="103" spans="1:16" x14ac:dyDescent="0.25">
      <c r="A103" s="2"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INDEX(products!$A$1:$G$49,MATCH('Working sheet'!$D103,products!$A$1:$A$49,0),MATCH('Working sheet'!I$1,products!$A$1:$E$1,0))</f>
        <v>Lib</v>
      </c>
      <c r="J103" t="str">
        <f t="shared" si="3"/>
        <v>Liberica</v>
      </c>
      <c r="K103" t="str">
        <f>INDEX(products!$A$1:$G$49,MATCH('Working sheet'!$D103,products!$A$1:$A$49,0),MATCH('Working sheet'!K$1,products!$A$1:$E$1,0))</f>
        <v>D</v>
      </c>
      <c r="L103" t="str">
        <f t="shared" si="4"/>
        <v>Dark</v>
      </c>
      <c r="M103" s="5">
        <f>INDEX(products!$A$1:$G$49,MATCH('Working sheet'!$D103,products!$A$1:$A$49,0),MATCH('Working sheet'!M$1,products!$A$1:$E$1,0))</f>
        <v>2.5</v>
      </c>
      <c r="N103" s="6">
        <f>INDEX(products!$A$1:$G$49,MATCH('Working sheet'!$D103,products!$A$1:$A$49,0),MATCH('Working sheet'!N$1,products!$A$1:$E$1,0))</f>
        <v>29.784999999999997</v>
      </c>
      <c r="O103" s="6">
        <f t="shared" si="5"/>
        <v>148.92499999999998</v>
      </c>
      <c r="P103" t="str">
        <f>_xlfn.XLOOKUP(Orders[[#This Row],[Customer ID]],customers!$A$1:$A$1001,customers!$I$1:$I$1001,,0)</f>
        <v>Yes</v>
      </c>
    </row>
    <row r="104" spans="1:16" x14ac:dyDescent="0.25">
      <c r="A104" s="2"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INDEX(products!$A$1:$G$49,MATCH('Working sheet'!$D104,products!$A$1:$A$49,0),MATCH('Working sheet'!I$1,products!$A$1:$E$1,0))</f>
        <v>Lib</v>
      </c>
      <c r="J104" t="str">
        <f t="shared" si="3"/>
        <v>Liberica</v>
      </c>
      <c r="K104" t="str">
        <f>INDEX(products!$A$1:$G$49,MATCH('Working sheet'!$D104,products!$A$1:$A$49,0),MATCH('Working sheet'!K$1,products!$A$1:$E$1,0))</f>
        <v>D</v>
      </c>
      <c r="L104" t="str">
        <f t="shared" si="4"/>
        <v>Dark</v>
      </c>
      <c r="M104" s="5">
        <f>INDEX(products!$A$1:$G$49,MATCH('Working sheet'!$D104,products!$A$1:$A$49,0),MATCH('Working sheet'!M$1,products!$A$1:$E$1,0))</f>
        <v>1</v>
      </c>
      <c r="N104" s="6">
        <f>INDEX(products!$A$1:$G$49,MATCH('Working sheet'!$D104,products!$A$1:$A$49,0),MATCH('Working sheet'!N$1,products!$A$1:$E$1,0))</f>
        <v>12.95</v>
      </c>
      <c r="O104" s="6">
        <f t="shared" si="5"/>
        <v>38.849999999999994</v>
      </c>
      <c r="P104" t="str">
        <f>_xlfn.XLOOKUP(Orders[[#This Row],[Customer ID]],customers!$A$1:$A$1001,customers!$I$1:$I$1001,,0)</f>
        <v>Yes</v>
      </c>
    </row>
    <row r="105" spans="1:16" x14ac:dyDescent="0.25">
      <c r="A105" s="2"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INDEX(products!$A$1:$G$49,MATCH('Working sheet'!$D105,products!$A$1:$A$49,0),MATCH('Working sheet'!I$1,products!$A$1:$E$1,0))</f>
        <v>Rob</v>
      </c>
      <c r="J105" t="str">
        <f t="shared" si="3"/>
        <v>Robusta</v>
      </c>
      <c r="K105" t="str">
        <f>INDEX(products!$A$1:$G$49,MATCH('Working sheet'!$D105,products!$A$1:$A$49,0),MATCH('Working sheet'!K$1,products!$A$1:$E$1,0))</f>
        <v>M</v>
      </c>
      <c r="L105" t="str">
        <f t="shared" si="4"/>
        <v>Medium</v>
      </c>
      <c r="M105" s="5">
        <f>INDEX(products!$A$1:$G$49,MATCH('Working sheet'!$D105,products!$A$1:$A$49,0),MATCH('Working sheet'!M$1,products!$A$1:$E$1,0))</f>
        <v>0.2</v>
      </c>
      <c r="N105" s="6">
        <f>INDEX(products!$A$1:$G$49,MATCH('Working sheet'!$D105,products!$A$1:$A$49,0),MATCH('Working sheet'!N$1,products!$A$1:$E$1,0))</f>
        <v>2.9849999999999999</v>
      </c>
      <c r="O105" s="6">
        <f t="shared" si="5"/>
        <v>11.94</v>
      </c>
      <c r="P105" t="str">
        <f>_xlfn.XLOOKUP(Orders[[#This Row],[Customer ID]],customers!$A$1:$A$1001,customers!$I$1:$I$1001,,0)</f>
        <v>No</v>
      </c>
    </row>
    <row r="106" spans="1:16" x14ac:dyDescent="0.25">
      <c r="A106" s="2"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INDEX(products!$A$1:$G$49,MATCH('Working sheet'!$D106,products!$A$1:$A$49,0),MATCH('Working sheet'!I$1,products!$A$1:$E$1,0))</f>
        <v>Lib</v>
      </c>
      <c r="J106" t="str">
        <f t="shared" si="3"/>
        <v>Liberica</v>
      </c>
      <c r="K106" t="str">
        <f>INDEX(products!$A$1:$G$49,MATCH('Working sheet'!$D106,products!$A$1:$A$49,0),MATCH('Working sheet'!K$1,products!$A$1:$E$1,0))</f>
        <v>M</v>
      </c>
      <c r="L106" t="str">
        <f t="shared" si="4"/>
        <v>Medium</v>
      </c>
      <c r="M106" s="5">
        <f>INDEX(products!$A$1:$G$49,MATCH('Working sheet'!$D106,products!$A$1:$A$49,0),MATCH('Working sheet'!M$1,products!$A$1:$E$1,0))</f>
        <v>1</v>
      </c>
      <c r="N106" s="6">
        <f>INDEX(products!$A$1:$G$49,MATCH('Working sheet'!$D106,products!$A$1:$A$49,0),MATCH('Working sheet'!N$1,products!$A$1:$E$1,0))</f>
        <v>14.55</v>
      </c>
      <c r="O106" s="6">
        <f t="shared" si="5"/>
        <v>87.300000000000011</v>
      </c>
      <c r="P106" t="str">
        <f>_xlfn.XLOOKUP(Orders[[#This Row],[Customer ID]],customers!$A$1:$A$1001,customers!$I$1:$I$1001,,0)</f>
        <v>No</v>
      </c>
    </row>
    <row r="107" spans="1:16" x14ac:dyDescent="0.25">
      <c r="A107" s="2"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INDEX(products!$A$1:$G$49,MATCH('Working sheet'!$D107,products!$A$1:$A$49,0),MATCH('Working sheet'!I$1,products!$A$1:$E$1,0))</f>
        <v>Ara</v>
      </c>
      <c r="J107" t="str">
        <f t="shared" si="3"/>
        <v>Arabica</v>
      </c>
      <c r="K107" t="str">
        <f>INDEX(products!$A$1:$G$49,MATCH('Working sheet'!$D107,products!$A$1:$A$49,0),MATCH('Working sheet'!K$1,products!$A$1:$E$1,0))</f>
        <v>M</v>
      </c>
      <c r="L107" t="str">
        <f t="shared" si="4"/>
        <v>Medium</v>
      </c>
      <c r="M107" s="5">
        <f>INDEX(products!$A$1:$G$49,MATCH('Working sheet'!$D107,products!$A$1:$A$49,0),MATCH('Working sheet'!M$1,products!$A$1:$E$1,0))</f>
        <v>0.5</v>
      </c>
      <c r="N107" s="6">
        <f>INDEX(products!$A$1:$G$49,MATCH('Working sheet'!$D107,products!$A$1:$A$49,0),MATCH('Working sheet'!N$1,products!$A$1:$E$1,0))</f>
        <v>6.75</v>
      </c>
      <c r="O107" s="6">
        <f t="shared" si="5"/>
        <v>40.5</v>
      </c>
      <c r="P107" t="str">
        <f>_xlfn.XLOOKUP(Orders[[#This Row],[Customer ID]],customers!$A$1:$A$1001,customers!$I$1:$I$1001,,0)</f>
        <v>Yes</v>
      </c>
    </row>
    <row r="108" spans="1:16" x14ac:dyDescent="0.25">
      <c r="A108" s="2"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INDEX(products!$A$1:$G$49,MATCH('Working sheet'!$D108,products!$A$1:$A$49,0),MATCH('Working sheet'!I$1,products!$A$1:$E$1,0))</f>
        <v>Exc</v>
      </c>
      <c r="J108" t="str">
        <f t="shared" si="3"/>
        <v>Excelsa</v>
      </c>
      <c r="K108" t="str">
        <f>INDEX(products!$A$1:$G$49,MATCH('Working sheet'!$D108,products!$A$1:$A$49,0),MATCH('Working sheet'!K$1,products!$A$1:$E$1,0))</f>
        <v>D</v>
      </c>
      <c r="L108" t="str">
        <f t="shared" si="4"/>
        <v>Dark</v>
      </c>
      <c r="M108" s="5">
        <f>INDEX(products!$A$1:$G$49,MATCH('Working sheet'!$D108,products!$A$1:$A$49,0),MATCH('Working sheet'!M$1,products!$A$1:$E$1,0))</f>
        <v>1</v>
      </c>
      <c r="N108" s="6">
        <f>INDEX(products!$A$1:$G$49,MATCH('Working sheet'!$D108,products!$A$1:$A$49,0),MATCH('Working sheet'!N$1,products!$A$1:$E$1,0))</f>
        <v>12.15</v>
      </c>
      <c r="O108" s="6">
        <f t="shared" si="5"/>
        <v>24.3</v>
      </c>
      <c r="P108" t="str">
        <f>_xlfn.XLOOKUP(Orders[[#This Row],[Customer ID]],customers!$A$1:$A$1001,customers!$I$1:$I$1001,,0)</f>
        <v>No</v>
      </c>
    </row>
    <row r="109" spans="1:16" x14ac:dyDescent="0.25">
      <c r="A109" s="2"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INDEX(products!$A$1:$G$49,MATCH('Working sheet'!$D109,products!$A$1:$A$49,0),MATCH('Working sheet'!I$1,products!$A$1:$E$1,0))</f>
        <v>Rob</v>
      </c>
      <c r="J109" t="str">
        <f t="shared" si="3"/>
        <v>Robusta</v>
      </c>
      <c r="K109" t="str">
        <f>INDEX(products!$A$1:$G$49,MATCH('Working sheet'!$D109,products!$A$1:$A$49,0),MATCH('Working sheet'!K$1,products!$A$1:$E$1,0))</f>
        <v>M</v>
      </c>
      <c r="L109" t="str">
        <f t="shared" si="4"/>
        <v>Medium</v>
      </c>
      <c r="M109" s="5">
        <f>INDEX(products!$A$1:$G$49,MATCH('Working sheet'!$D109,products!$A$1:$A$49,0),MATCH('Working sheet'!M$1,products!$A$1:$E$1,0))</f>
        <v>0.5</v>
      </c>
      <c r="N109" s="6">
        <f>INDEX(products!$A$1:$G$49,MATCH('Working sheet'!$D109,products!$A$1:$A$49,0),MATCH('Working sheet'!N$1,products!$A$1:$E$1,0))</f>
        <v>5.97</v>
      </c>
      <c r="O109" s="6">
        <f t="shared" si="5"/>
        <v>17.91</v>
      </c>
      <c r="P109" t="str">
        <f>_xlfn.XLOOKUP(Orders[[#This Row],[Customer ID]],customers!$A$1:$A$1001,customers!$I$1:$I$1001,,0)</f>
        <v>Yes</v>
      </c>
    </row>
    <row r="110" spans="1:16" x14ac:dyDescent="0.25">
      <c r="A110" s="2"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INDEX(products!$A$1:$G$49,MATCH('Working sheet'!$D110,products!$A$1:$A$49,0),MATCH('Working sheet'!I$1,products!$A$1:$E$1,0))</f>
        <v>Ara</v>
      </c>
      <c r="J110" t="str">
        <f t="shared" si="3"/>
        <v>Arabica</v>
      </c>
      <c r="K110" t="str">
        <f>INDEX(products!$A$1:$G$49,MATCH('Working sheet'!$D110,products!$A$1:$A$49,0),MATCH('Working sheet'!K$1,products!$A$1:$E$1,0))</f>
        <v>M</v>
      </c>
      <c r="L110" t="str">
        <f t="shared" si="4"/>
        <v>Medium</v>
      </c>
      <c r="M110" s="5">
        <f>INDEX(products!$A$1:$G$49,MATCH('Working sheet'!$D110,products!$A$1:$A$49,0),MATCH('Working sheet'!M$1,products!$A$1:$E$1,0))</f>
        <v>0.5</v>
      </c>
      <c r="N110" s="6">
        <f>INDEX(products!$A$1:$G$49,MATCH('Working sheet'!$D110,products!$A$1:$A$49,0),MATCH('Working sheet'!N$1,products!$A$1:$E$1,0))</f>
        <v>6.75</v>
      </c>
      <c r="O110" s="6">
        <f t="shared" si="5"/>
        <v>27</v>
      </c>
      <c r="P110" t="str">
        <f>_xlfn.XLOOKUP(Orders[[#This Row],[Customer ID]],customers!$A$1:$A$1001,customers!$I$1:$I$1001,,0)</f>
        <v>No</v>
      </c>
    </row>
    <row r="111" spans="1:16" x14ac:dyDescent="0.25">
      <c r="A111" s="2"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INDEX(products!$A$1:$G$49,MATCH('Working sheet'!$D111,products!$A$1:$A$49,0),MATCH('Working sheet'!I$1,products!$A$1:$E$1,0))</f>
        <v>Lib</v>
      </c>
      <c r="J111" t="str">
        <f t="shared" si="3"/>
        <v>Liberica</v>
      </c>
      <c r="K111" t="str">
        <f>INDEX(products!$A$1:$G$49,MATCH('Working sheet'!$D111,products!$A$1:$A$49,0),MATCH('Working sheet'!K$1,products!$A$1:$E$1,0))</f>
        <v>D</v>
      </c>
      <c r="L111" t="str">
        <f t="shared" si="4"/>
        <v>Dark</v>
      </c>
      <c r="M111" s="5">
        <f>INDEX(products!$A$1:$G$49,MATCH('Working sheet'!$D111,products!$A$1:$A$49,0),MATCH('Working sheet'!M$1,products!$A$1:$E$1,0))</f>
        <v>0.5</v>
      </c>
      <c r="N111" s="6">
        <f>INDEX(products!$A$1:$G$49,MATCH('Working sheet'!$D111,products!$A$1:$A$49,0),MATCH('Working sheet'!N$1,products!$A$1:$E$1,0))</f>
        <v>7.77</v>
      </c>
      <c r="O111" s="6">
        <f t="shared" si="5"/>
        <v>7.77</v>
      </c>
      <c r="P111" t="str">
        <f>_xlfn.XLOOKUP(Orders[[#This Row],[Customer ID]],customers!$A$1:$A$1001,customers!$I$1:$I$1001,,0)</f>
        <v>Yes</v>
      </c>
    </row>
    <row r="112" spans="1:16" x14ac:dyDescent="0.25">
      <c r="A112" s="2"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INDEX(products!$A$1:$G$49,MATCH('Working sheet'!$D112,products!$A$1:$A$49,0),MATCH('Working sheet'!I$1,products!$A$1:$E$1,0))</f>
        <v>Exc</v>
      </c>
      <c r="J112" t="str">
        <f t="shared" si="3"/>
        <v>Excelsa</v>
      </c>
      <c r="K112" t="str">
        <f>INDEX(products!$A$1:$G$49,MATCH('Working sheet'!$D112,products!$A$1:$A$49,0),MATCH('Working sheet'!K$1,products!$A$1:$E$1,0))</f>
        <v>L</v>
      </c>
      <c r="L112" t="str">
        <f t="shared" si="4"/>
        <v>Light</v>
      </c>
      <c r="M112" s="5">
        <f>INDEX(products!$A$1:$G$49,MATCH('Working sheet'!$D112,products!$A$1:$A$49,0),MATCH('Working sheet'!M$1,products!$A$1:$E$1,0))</f>
        <v>0.2</v>
      </c>
      <c r="N112" s="6">
        <f>INDEX(products!$A$1:$G$49,MATCH('Working sheet'!$D112,products!$A$1:$A$49,0),MATCH('Working sheet'!N$1,products!$A$1:$E$1,0))</f>
        <v>4.4550000000000001</v>
      </c>
      <c r="O112" s="6">
        <f t="shared" si="5"/>
        <v>13.365</v>
      </c>
      <c r="P112" t="str">
        <f>_xlfn.XLOOKUP(Orders[[#This Row],[Customer ID]],customers!$A$1:$A$1001,customers!$I$1:$I$1001,,0)</f>
        <v>Yes</v>
      </c>
    </row>
    <row r="113" spans="1:16" x14ac:dyDescent="0.25">
      <c r="A113" s="2"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INDEX(products!$A$1:$G$49,MATCH('Working sheet'!$D113,products!$A$1:$A$49,0),MATCH('Working sheet'!I$1,products!$A$1:$E$1,0))</f>
        <v>Rob</v>
      </c>
      <c r="J113" t="str">
        <f t="shared" si="3"/>
        <v>Robusta</v>
      </c>
      <c r="K113" t="str">
        <f>INDEX(products!$A$1:$G$49,MATCH('Working sheet'!$D113,products!$A$1:$A$49,0),MATCH('Working sheet'!K$1,products!$A$1:$E$1,0))</f>
        <v>D</v>
      </c>
      <c r="L113" t="str">
        <f t="shared" si="4"/>
        <v>Dark</v>
      </c>
      <c r="M113" s="5">
        <f>INDEX(products!$A$1:$G$49,MATCH('Working sheet'!$D113,products!$A$1:$A$49,0),MATCH('Working sheet'!M$1,products!$A$1:$E$1,0))</f>
        <v>0.5</v>
      </c>
      <c r="N113" s="6">
        <f>INDEX(products!$A$1:$G$49,MATCH('Working sheet'!$D113,products!$A$1:$A$49,0),MATCH('Working sheet'!N$1,products!$A$1:$E$1,0))</f>
        <v>5.3699999999999992</v>
      </c>
      <c r="O113" s="6">
        <f t="shared" si="5"/>
        <v>26.849999999999994</v>
      </c>
      <c r="P113" t="str">
        <f>_xlfn.XLOOKUP(Orders[[#This Row],[Customer ID]],customers!$A$1:$A$1001,customers!$I$1:$I$1001,,0)</f>
        <v>No</v>
      </c>
    </row>
    <row r="114" spans="1:16" x14ac:dyDescent="0.25">
      <c r="A114" s="2"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INDEX(products!$A$1:$G$49,MATCH('Working sheet'!$D114,products!$A$1:$A$49,0),MATCH('Working sheet'!I$1,products!$A$1:$E$1,0))</f>
        <v>Ara</v>
      </c>
      <c r="J114" t="str">
        <f t="shared" si="3"/>
        <v>Arabica</v>
      </c>
      <c r="K114" t="str">
        <f>INDEX(products!$A$1:$G$49,MATCH('Working sheet'!$D114,products!$A$1:$A$49,0),MATCH('Working sheet'!K$1,products!$A$1:$E$1,0))</f>
        <v>M</v>
      </c>
      <c r="L114" t="str">
        <f t="shared" si="4"/>
        <v>Medium</v>
      </c>
      <c r="M114" s="5">
        <f>INDEX(products!$A$1:$G$49,MATCH('Working sheet'!$D114,products!$A$1:$A$49,0),MATCH('Working sheet'!M$1,products!$A$1:$E$1,0))</f>
        <v>1</v>
      </c>
      <c r="N114" s="6">
        <f>INDEX(products!$A$1:$G$49,MATCH('Working sheet'!$D114,products!$A$1:$A$49,0),MATCH('Working sheet'!N$1,products!$A$1:$E$1,0))</f>
        <v>11.25</v>
      </c>
      <c r="O114" s="6">
        <f t="shared" si="5"/>
        <v>11.25</v>
      </c>
      <c r="P114" t="str">
        <f>_xlfn.XLOOKUP(Orders[[#This Row],[Customer ID]],customers!$A$1:$A$1001,customers!$I$1:$I$1001,,0)</f>
        <v>No</v>
      </c>
    </row>
    <row r="115" spans="1:16" x14ac:dyDescent="0.25">
      <c r="A115" s="2"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INDEX(products!$A$1:$G$49,MATCH('Working sheet'!$D115,products!$A$1:$A$49,0),MATCH('Working sheet'!I$1,products!$A$1:$E$1,0))</f>
        <v>Lib</v>
      </c>
      <c r="J115" t="str">
        <f t="shared" si="3"/>
        <v>Liberica</v>
      </c>
      <c r="K115" t="str">
        <f>INDEX(products!$A$1:$G$49,MATCH('Working sheet'!$D115,products!$A$1:$A$49,0),MATCH('Working sheet'!K$1,products!$A$1:$E$1,0))</f>
        <v>M</v>
      </c>
      <c r="L115" t="str">
        <f t="shared" si="4"/>
        <v>Medium</v>
      </c>
      <c r="M115" s="5">
        <f>INDEX(products!$A$1:$G$49,MATCH('Working sheet'!$D115,products!$A$1:$A$49,0),MATCH('Working sheet'!M$1,products!$A$1:$E$1,0))</f>
        <v>1</v>
      </c>
      <c r="N115" s="6">
        <f>INDEX(products!$A$1:$G$49,MATCH('Working sheet'!$D115,products!$A$1:$A$49,0),MATCH('Working sheet'!N$1,products!$A$1:$E$1,0))</f>
        <v>14.55</v>
      </c>
      <c r="O115" s="6">
        <f t="shared" si="5"/>
        <v>14.55</v>
      </c>
      <c r="P115" t="str">
        <f>_xlfn.XLOOKUP(Orders[[#This Row],[Customer ID]],customers!$A$1:$A$1001,customers!$I$1:$I$1001,,0)</f>
        <v>No</v>
      </c>
    </row>
    <row r="116" spans="1:16" x14ac:dyDescent="0.25">
      <c r="A116" s="2"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INDEX(products!$A$1:$G$49,MATCH('Working sheet'!$D116,products!$A$1:$A$49,0),MATCH('Working sheet'!I$1,products!$A$1:$E$1,0))</f>
        <v>Rob</v>
      </c>
      <c r="J116" t="str">
        <f t="shared" si="3"/>
        <v>Robusta</v>
      </c>
      <c r="K116" t="str">
        <f>INDEX(products!$A$1:$G$49,MATCH('Working sheet'!$D116,products!$A$1:$A$49,0),MATCH('Working sheet'!K$1,products!$A$1:$E$1,0))</f>
        <v>L</v>
      </c>
      <c r="L116" t="str">
        <f t="shared" si="4"/>
        <v>Light</v>
      </c>
      <c r="M116" s="5">
        <f>INDEX(products!$A$1:$G$49,MATCH('Working sheet'!$D116,products!$A$1:$A$49,0),MATCH('Working sheet'!M$1,products!$A$1:$E$1,0))</f>
        <v>0.2</v>
      </c>
      <c r="N116" s="6">
        <f>INDEX(products!$A$1:$G$49,MATCH('Working sheet'!$D116,products!$A$1:$A$49,0),MATCH('Working sheet'!N$1,products!$A$1:$E$1,0))</f>
        <v>3.5849999999999995</v>
      </c>
      <c r="O116" s="6">
        <f t="shared" si="5"/>
        <v>14.339999999999998</v>
      </c>
      <c r="P116" t="str">
        <f>_xlfn.XLOOKUP(Orders[[#This Row],[Customer ID]],customers!$A$1:$A$1001,customers!$I$1:$I$1001,,0)</f>
        <v>No</v>
      </c>
    </row>
    <row r="117" spans="1:16" x14ac:dyDescent="0.25">
      <c r="A117" s="2"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INDEX(products!$A$1:$G$49,MATCH('Working sheet'!$D117,products!$A$1:$A$49,0),MATCH('Working sheet'!I$1,products!$A$1:$E$1,0))</f>
        <v>Lib</v>
      </c>
      <c r="J117" t="str">
        <f t="shared" si="3"/>
        <v>Liberica</v>
      </c>
      <c r="K117" t="str">
        <f>INDEX(products!$A$1:$G$49,MATCH('Working sheet'!$D117,products!$A$1:$A$49,0),MATCH('Working sheet'!K$1,products!$A$1:$E$1,0))</f>
        <v>L</v>
      </c>
      <c r="L117" t="str">
        <f t="shared" si="4"/>
        <v>Light</v>
      </c>
      <c r="M117" s="5">
        <f>INDEX(products!$A$1:$G$49,MATCH('Working sheet'!$D117,products!$A$1:$A$49,0),MATCH('Working sheet'!M$1,products!$A$1:$E$1,0))</f>
        <v>1</v>
      </c>
      <c r="N117" s="6">
        <f>INDEX(products!$A$1:$G$49,MATCH('Working sheet'!$D117,products!$A$1:$A$49,0),MATCH('Working sheet'!N$1,products!$A$1:$E$1,0))</f>
        <v>15.85</v>
      </c>
      <c r="O117" s="6">
        <f t="shared" si="5"/>
        <v>15.85</v>
      </c>
      <c r="P117" t="str">
        <f>_xlfn.XLOOKUP(Orders[[#This Row],[Customer ID]],customers!$A$1:$A$1001,customers!$I$1:$I$1001,,0)</f>
        <v>No</v>
      </c>
    </row>
    <row r="118" spans="1:16" x14ac:dyDescent="0.25">
      <c r="A118" s="2"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INDEX(products!$A$1:$G$49,MATCH('Working sheet'!$D118,products!$A$1:$A$49,0),MATCH('Working sheet'!I$1,products!$A$1:$E$1,0))</f>
        <v>Lib</v>
      </c>
      <c r="J118" t="str">
        <f t="shared" si="3"/>
        <v>Liberica</v>
      </c>
      <c r="K118" t="str">
        <f>INDEX(products!$A$1:$G$49,MATCH('Working sheet'!$D118,products!$A$1:$A$49,0),MATCH('Working sheet'!K$1,products!$A$1:$E$1,0))</f>
        <v>L</v>
      </c>
      <c r="L118" t="str">
        <f t="shared" si="4"/>
        <v>Light</v>
      </c>
      <c r="M118" s="5">
        <f>INDEX(products!$A$1:$G$49,MATCH('Working sheet'!$D118,products!$A$1:$A$49,0),MATCH('Working sheet'!M$1,products!$A$1:$E$1,0))</f>
        <v>0.2</v>
      </c>
      <c r="N118" s="6">
        <f>INDEX(products!$A$1:$G$49,MATCH('Working sheet'!$D118,products!$A$1:$A$49,0),MATCH('Working sheet'!N$1,products!$A$1:$E$1,0))</f>
        <v>4.7549999999999999</v>
      </c>
      <c r="O118" s="6">
        <f t="shared" si="5"/>
        <v>19.02</v>
      </c>
      <c r="P118" t="str">
        <f>_xlfn.XLOOKUP(Orders[[#This Row],[Customer ID]],customers!$A$1:$A$1001,customers!$I$1:$I$1001,,0)</f>
        <v>Yes</v>
      </c>
    </row>
    <row r="119" spans="1:16" x14ac:dyDescent="0.25">
      <c r="A119" s="2"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INDEX(products!$A$1:$G$49,MATCH('Working sheet'!$D119,products!$A$1:$A$49,0),MATCH('Working sheet'!I$1,products!$A$1:$E$1,0))</f>
        <v>Lib</v>
      </c>
      <c r="J119" t="str">
        <f t="shared" si="3"/>
        <v>Liberica</v>
      </c>
      <c r="K119" t="str">
        <f>INDEX(products!$A$1:$G$49,MATCH('Working sheet'!$D119,products!$A$1:$A$49,0),MATCH('Working sheet'!K$1,products!$A$1:$E$1,0))</f>
        <v>L</v>
      </c>
      <c r="L119" t="str">
        <f t="shared" si="4"/>
        <v>Light</v>
      </c>
      <c r="M119" s="5">
        <f>INDEX(products!$A$1:$G$49,MATCH('Working sheet'!$D119,products!$A$1:$A$49,0),MATCH('Working sheet'!M$1,products!$A$1:$E$1,0))</f>
        <v>0.5</v>
      </c>
      <c r="N119" s="6">
        <f>INDEX(products!$A$1:$G$49,MATCH('Working sheet'!$D119,products!$A$1:$A$49,0),MATCH('Working sheet'!N$1,products!$A$1:$E$1,0))</f>
        <v>9.51</v>
      </c>
      <c r="O119" s="6">
        <f t="shared" si="5"/>
        <v>38.04</v>
      </c>
      <c r="P119" t="str">
        <f>_xlfn.XLOOKUP(Orders[[#This Row],[Customer ID]],customers!$A$1:$A$1001,customers!$I$1:$I$1001,,0)</f>
        <v>No</v>
      </c>
    </row>
    <row r="120" spans="1:16" x14ac:dyDescent="0.25">
      <c r="A120" s="2"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INDEX(products!$A$1:$G$49,MATCH('Working sheet'!$D120,products!$A$1:$A$49,0),MATCH('Working sheet'!I$1,products!$A$1:$E$1,0))</f>
        <v>Exc</v>
      </c>
      <c r="J120" t="str">
        <f t="shared" si="3"/>
        <v>Excelsa</v>
      </c>
      <c r="K120" t="str">
        <f>INDEX(products!$A$1:$G$49,MATCH('Working sheet'!$D120,products!$A$1:$A$49,0),MATCH('Working sheet'!K$1,products!$A$1:$E$1,0))</f>
        <v>D</v>
      </c>
      <c r="L120" t="str">
        <f t="shared" si="4"/>
        <v>Dark</v>
      </c>
      <c r="M120" s="5">
        <f>INDEX(products!$A$1:$G$49,MATCH('Working sheet'!$D120,products!$A$1:$A$49,0),MATCH('Working sheet'!M$1,products!$A$1:$E$1,0))</f>
        <v>0.5</v>
      </c>
      <c r="N120" s="6">
        <f>INDEX(products!$A$1:$G$49,MATCH('Working sheet'!$D120,products!$A$1:$A$49,0),MATCH('Working sheet'!N$1,products!$A$1:$E$1,0))</f>
        <v>7.29</v>
      </c>
      <c r="O120" s="6">
        <f t="shared" si="5"/>
        <v>21.87</v>
      </c>
      <c r="P120" t="str">
        <f>_xlfn.XLOOKUP(Orders[[#This Row],[Customer ID]],customers!$A$1:$A$1001,customers!$I$1:$I$1001,,0)</f>
        <v>Yes</v>
      </c>
    </row>
    <row r="121" spans="1:16" x14ac:dyDescent="0.25">
      <c r="A121" s="2"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INDEX(products!$A$1:$G$49,MATCH('Working sheet'!$D121,products!$A$1:$A$49,0),MATCH('Working sheet'!I$1,products!$A$1:$E$1,0))</f>
        <v>Exc</v>
      </c>
      <c r="J121" t="str">
        <f t="shared" si="3"/>
        <v>Excelsa</v>
      </c>
      <c r="K121" t="str">
        <f>INDEX(products!$A$1:$G$49,MATCH('Working sheet'!$D121,products!$A$1:$A$49,0),MATCH('Working sheet'!K$1,products!$A$1:$E$1,0))</f>
        <v>M</v>
      </c>
      <c r="L121" t="str">
        <f t="shared" si="4"/>
        <v>Medium</v>
      </c>
      <c r="M121" s="5">
        <f>INDEX(products!$A$1:$G$49,MATCH('Working sheet'!$D121,products!$A$1:$A$49,0),MATCH('Working sheet'!M$1,products!$A$1:$E$1,0))</f>
        <v>0.2</v>
      </c>
      <c r="N121" s="6">
        <f>INDEX(products!$A$1:$G$49,MATCH('Working sheet'!$D121,products!$A$1:$A$49,0),MATCH('Working sheet'!N$1,products!$A$1:$E$1,0))</f>
        <v>4.125</v>
      </c>
      <c r="O121" s="6">
        <f t="shared" si="5"/>
        <v>4.125</v>
      </c>
      <c r="P121" t="str">
        <f>_xlfn.XLOOKUP(Orders[[#This Row],[Customer ID]],customers!$A$1:$A$1001,customers!$I$1:$I$1001,,0)</f>
        <v>No</v>
      </c>
    </row>
    <row r="122" spans="1:16" x14ac:dyDescent="0.25">
      <c r="A122" s="2"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INDEX(products!$A$1:$G$49,MATCH('Working sheet'!$D122,products!$A$1:$A$49,0),MATCH('Working sheet'!I$1,products!$A$1:$E$1,0))</f>
        <v>Ara</v>
      </c>
      <c r="J122" t="str">
        <f t="shared" si="3"/>
        <v>Arabica</v>
      </c>
      <c r="K122" t="str">
        <f>INDEX(products!$A$1:$G$49,MATCH('Working sheet'!$D122,products!$A$1:$A$49,0),MATCH('Working sheet'!K$1,products!$A$1:$E$1,0))</f>
        <v>L</v>
      </c>
      <c r="L122" t="str">
        <f t="shared" si="4"/>
        <v>Light</v>
      </c>
      <c r="M122" s="5">
        <f>INDEX(products!$A$1:$G$49,MATCH('Working sheet'!$D122,products!$A$1:$A$49,0),MATCH('Working sheet'!M$1,products!$A$1:$E$1,0))</f>
        <v>0.2</v>
      </c>
      <c r="N122" s="6">
        <f>INDEX(products!$A$1:$G$49,MATCH('Working sheet'!$D122,products!$A$1:$A$49,0),MATCH('Working sheet'!N$1,products!$A$1:$E$1,0))</f>
        <v>3.8849999999999998</v>
      </c>
      <c r="O122" s="6">
        <f t="shared" si="5"/>
        <v>3.8849999999999998</v>
      </c>
      <c r="P122" t="str">
        <f>_xlfn.XLOOKUP(Orders[[#This Row],[Customer ID]],customers!$A$1:$A$1001,customers!$I$1:$I$1001,,0)</f>
        <v>No</v>
      </c>
    </row>
    <row r="123" spans="1:16" x14ac:dyDescent="0.25">
      <c r="A123" s="2"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INDEX(products!$A$1:$G$49,MATCH('Working sheet'!$D123,products!$A$1:$A$49,0),MATCH('Working sheet'!I$1,products!$A$1:$E$1,0))</f>
        <v>Exc</v>
      </c>
      <c r="J123" t="str">
        <f t="shared" si="3"/>
        <v>Excelsa</v>
      </c>
      <c r="K123" t="str">
        <f>INDEX(products!$A$1:$G$49,MATCH('Working sheet'!$D123,products!$A$1:$A$49,0),MATCH('Working sheet'!K$1,products!$A$1:$E$1,0))</f>
        <v>M</v>
      </c>
      <c r="L123" t="str">
        <f t="shared" si="4"/>
        <v>Medium</v>
      </c>
      <c r="M123" s="5">
        <f>INDEX(products!$A$1:$G$49,MATCH('Working sheet'!$D123,products!$A$1:$A$49,0),MATCH('Working sheet'!M$1,products!$A$1:$E$1,0))</f>
        <v>1</v>
      </c>
      <c r="N123" s="6">
        <f>INDEX(products!$A$1:$G$49,MATCH('Working sheet'!$D123,products!$A$1:$A$49,0),MATCH('Working sheet'!N$1,products!$A$1:$E$1,0))</f>
        <v>13.75</v>
      </c>
      <c r="O123" s="6">
        <f t="shared" si="5"/>
        <v>68.75</v>
      </c>
      <c r="P123" t="str">
        <f>_xlfn.XLOOKUP(Orders[[#This Row],[Customer ID]],customers!$A$1:$A$1001,customers!$I$1:$I$1001,,0)</f>
        <v>No</v>
      </c>
    </row>
    <row r="124" spans="1:16" x14ac:dyDescent="0.25">
      <c r="A124" s="2"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INDEX(products!$A$1:$G$49,MATCH('Working sheet'!$D124,products!$A$1:$A$49,0),MATCH('Working sheet'!I$1,products!$A$1:$E$1,0))</f>
        <v>Ara</v>
      </c>
      <c r="J124" t="str">
        <f t="shared" si="3"/>
        <v>Arabica</v>
      </c>
      <c r="K124" t="str">
        <f>INDEX(products!$A$1:$G$49,MATCH('Working sheet'!$D124,products!$A$1:$A$49,0),MATCH('Working sheet'!K$1,products!$A$1:$E$1,0))</f>
        <v>D</v>
      </c>
      <c r="L124" t="str">
        <f t="shared" si="4"/>
        <v>Dark</v>
      </c>
      <c r="M124" s="5">
        <f>INDEX(products!$A$1:$G$49,MATCH('Working sheet'!$D124,products!$A$1:$A$49,0),MATCH('Working sheet'!M$1,products!$A$1:$E$1,0))</f>
        <v>0.5</v>
      </c>
      <c r="N124" s="6">
        <f>INDEX(products!$A$1:$G$49,MATCH('Working sheet'!$D124,products!$A$1:$A$49,0),MATCH('Working sheet'!N$1,products!$A$1:$E$1,0))</f>
        <v>5.97</v>
      </c>
      <c r="O124" s="6">
        <f t="shared" si="5"/>
        <v>23.88</v>
      </c>
      <c r="P124" t="str">
        <f>_xlfn.XLOOKUP(Orders[[#This Row],[Customer ID]],customers!$A$1:$A$1001,customers!$I$1:$I$1001,,0)</f>
        <v>Yes</v>
      </c>
    </row>
    <row r="125" spans="1:16" x14ac:dyDescent="0.25">
      <c r="A125" s="2"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INDEX(products!$A$1:$G$49,MATCH('Working sheet'!$D125,products!$A$1:$A$49,0),MATCH('Working sheet'!I$1,products!$A$1:$E$1,0))</f>
        <v>Lib</v>
      </c>
      <c r="J125" t="str">
        <f t="shared" si="3"/>
        <v>Liberica</v>
      </c>
      <c r="K125" t="str">
        <f>INDEX(products!$A$1:$G$49,MATCH('Working sheet'!$D125,products!$A$1:$A$49,0),MATCH('Working sheet'!K$1,products!$A$1:$E$1,0))</f>
        <v>L</v>
      </c>
      <c r="L125" t="str">
        <f t="shared" si="4"/>
        <v>Light</v>
      </c>
      <c r="M125" s="5">
        <f>INDEX(products!$A$1:$G$49,MATCH('Working sheet'!$D125,products!$A$1:$A$49,0),MATCH('Working sheet'!M$1,products!$A$1:$E$1,0))</f>
        <v>2.5</v>
      </c>
      <c r="N125" s="6">
        <f>INDEX(products!$A$1:$G$49,MATCH('Working sheet'!$D125,products!$A$1:$A$49,0),MATCH('Working sheet'!N$1,products!$A$1:$E$1,0))</f>
        <v>36.454999999999998</v>
      </c>
      <c r="O125" s="6">
        <f t="shared" si="5"/>
        <v>145.82</v>
      </c>
      <c r="P125" t="str">
        <f>_xlfn.XLOOKUP(Orders[[#This Row],[Customer ID]],customers!$A$1:$A$1001,customers!$I$1:$I$1001,,0)</f>
        <v>No</v>
      </c>
    </row>
    <row r="126" spans="1:16" x14ac:dyDescent="0.25">
      <c r="A126" s="2"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INDEX(products!$A$1:$G$49,MATCH('Working sheet'!$D126,products!$A$1:$A$49,0),MATCH('Working sheet'!I$1,products!$A$1:$E$1,0))</f>
        <v>Lib</v>
      </c>
      <c r="J126" t="str">
        <f t="shared" si="3"/>
        <v>Liberica</v>
      </c>
      <c r="K126" t="str">
        <f>INDEX(products!$A$1:$G$49,MATCH('Working sheet'!$D126,products!$A$1:$A$49,0),MATCH('Working sheet'!K$1,products!$A$1:$E$1,0))</f>
        <v>M</v>
      </c>
      <c r="L126" t="str">
        <f t="shared" si="4"/>
        <v>Medium</v>
      </c>
      <c r="M126" s="5">
        <f>INDEX(products!$A$1:$G$49,MATCH('Working sheet'!$D126,products!$A$1:$A$49,0),MATCH('Working sheet'!M$1,products!$A$1:$E$1,0))</f>
        <v>0.2</v>
      </c>
      <c r="N126" s="6">
        <f>INDEX(products!$A$1:$G$49,MATCH('Working sheet'!$D126,products!$A$1:$A$49,0),MATCH('Working sheet'!N$1,products!$A$1:$E$1,0))</f>
        <v>4.3650000000000002</v>
      </c>
      <c r="O126" s="6">
        <f t="shared" si="5"/>
        <v>21.825000000000003</v>
      </c>
      <c r="P126" t="str">
        <f>_xlfn.XLOOKUP(Orders[[#This Row],[Customer ID]],customers!$A$1:$A$1001,customers!$I$1:$I$1001,,0)</f>
        <v>Yes</v>
      </c>
    </row>
    <row r="127" spans="1:16" x14ac:dyDescent="0.25">
      <c r="A127" s="2"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INDEX(products!$A$1:$G$49,MATCH('Working sheet'!$D127,products!$A$1:$A$49,0),MATCH('Working sheet'!I$1,products!$A$1:$E$1,0))</f>
        <v>Lib</v>
      </c>
      <c r="J127" t="str">
        <f t="shared" si="3"/>
        <v>Liberica</v>
      </c>
      <c r="K127" t="str">
        <f>INDEX(products!$A$1:$G$49,MATCH('Working sheet'!$D127,products!$A$1:$A$49,0),MATCH('Working sheet'!K$1,products!$A$1:$E$1,0))</f>
        <v>M</v>
      </c>
      <c r="L127" t="str">
        <f t="shared" si="4"/>
        <v>Medium</v>
      </c>
      <c r="M127" s="5">
        <f>INDEX(products!$A$1:$G$49,MATCH('Working sheet'!$D127,products!$A$1:$A$49,0),MATCH('Working sheet'!M$1,products!$A$1:$E$1,0))</f>
        <v>0.5</v>
      </c>
      <c r="N127" s="6">
        <f>INDEX(products!$A$1:$G$49,MATCH('Working sheet'!$D127,products!$A$1:$A$49,0),MATCH('Working sheet'!N$1,products!$A$1:$E$1,0))</f>
        <v>8.73</v>
      </c>
      <c r="O127" s="6">
        <f t="shared" si="5"/>
        <v>26.19</v>
      </c>
      <c r="P127" t="str">
        <f>_xlfn.XLOOKUP(Orders[[#This Row],[Customer ID]],customers!$A$1:$A$1001,customers!$I$1:$I$1001,,0)</f>
        <v>Yes</v>
      </c>
    </row>
    <row r="128" spans="1:16" x14ac:dyDescent="0.25">
      <c r="A128" s="2"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INDEX(products!$A$1:$G$49,MATCH('Working sheet'!$D128,products!$A$1:$A$49,0),MATCH('Working sheet'!I$1,products!$A$1:$E$1,0))</f>
        <v>Ara</v>
      </c>
      <c r="J128" t="str">
        <f t="shared" si="3"/>
        <v>Arabica</v>
      </c>
      <c r="K128" t="str">
        <f>INDEX(products!$A$1:$G$49,MATCH('Working sheet'!$D128,products!$A$1:$A$49,0),MATCH('Working sheet'!K$1,products!$A$1:$E$1,0))</f>
        <v>M</v>
      </c>
      <c r="L128" t="str">
        <f t="shared" si="4"/>
        <v>Medium</v>
      </c>
      <c r="M128" s="5">
        <f>INDEX(products!$A$1:$G$49,MATCH('Working sheet'!$D128,products!$A$1:$A$49,0),MATCH('Working sheet'!M$1,products!$A$1:$E$1,0))</f>
        <v>1</v>
      </c>
      <c r="N128" s="6">
        <f>INDEX(products!$A$1:$G$49,MATCH('Working sheet'!$D128,products!$A$1:$A$49,0),MATCH('Working sheet'!N$1,products!$A$1:$E$1,0))</f>
        <v>11.25</v>
      </c>
      <c r="O128" s="6">
        <f t="shared" si="5"/>
        <v>11.25</v>
      </c>
      <c r="P128" t="str">
        <f>_xlfn.XLOOKUP(Orders[[#This Row],[Customer ID]],customers!$A$1:$A$1001,customers!$I$1:$I$1001,,0)</f>
        <v>No</v>
      </c>
    </row>
    <row r="129" spans="1:16" x14ac:dyDescent="0.25">
      <c r="A129" s="2"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INDEX(products!$A$1:$G$49,MATCH('Working sheet'!$D129,products!$A$1:$A$49,0),MATCH('Working sheet'!I$1,products!$A$1:$E$1,0))</f>
        <v>Lib</v>
      </c>
      <c r="J129" t="str">
        <f t="shared" si="3"/>
        <v>Liberica</v>
      </c>
      <c r="K129" t="str">
        <f>INDEX(products!$A$1:$G$49,MATCH('Working sheet'!$D129,products!$A$1:$A$49,0),MATCH('Working sheet'!K$1,products!$A$1:$E$1,0))</f>
        <v>D</v>
      </c>
      <c r="L129" t="str">
        <f t="shared" si="4"/>
        <v>Dark</v>
      </c>
      <c r="M129" s="5">
        <f>INDEX(products!$A$1:$G$49,MATCH('Working sheet'!$D129,products!$A$1:$A$49,0),MATCH('Working sheet'!M$1,products!$A$1:$E$1,0))</f>
        <v>1</v>
      </c>
      <c r="N129" s="6">
        <f>INDEX(products!$A$1:$G$49,MATCH('Working sheet'!$D129,products!$A$1:$A$49,0),MATCH('Working sheet'!N$1,products!$A$1:$E$1,0))</f>
        <v>12.95</v>
      </c>
      <c r="O129" s="6">
        <f t="shared" si="5"/>
        <v>77.699999999999989</v>
      </c>
      <c r="P129" t="str">
        <f>_xlfn.XLOOKUP(Orders[[#This Row],[Customer ID]],customers!$A$1:$A$1001,customers!$I$1:$I$1001,,0)</f>
        <v>No</v>
      </c>
    </row>
    <row r="130" spans="1:16" x14ac:dyDescent="0.25">
      <c r="A130" s="2"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INDEX(products!$A$1:$G$49,MATCH('Working sheet'!$D130,products!$A$1:$A$49,0),MATCH('Working sheet'!I$1,products!$A$1:$E$1,0))</f>
        <v>Ara</v>
      </c>
      <c r="J130" t="str">
        <f t="shared" ref="J130:J193" si="6">IF(I130="Rob","Robusta",IF(I130="Exc","Excelsa",IF(I130="Ara","Arabica",IF(I130="Lib","Liberica"))))</f>
        <v>Arabica</v>
      </c>
      <c r="K130" t="str">
        <f>INDEX(products!$A$1:$G$49,MATCH('Working sheet'!$D130,products!$A$1:$A$49,0),MATCH('Working sheet'!K$1,products!$A$1:$E$1,0))</f>
        <v>M</v>
      </c>
      <c r="L130" t="str">
        <f t="shared" ref="L130:L193" si="7">IF(K130="L","Light",IF(K130="M","Medium",IF(K130="D","Dark")))</f>
        <v>Medium</v>
      </c>
      <c r="M130" s="5">
        <f>INDEX(products!$A$1:$G$49,MATCH('Working sheet'!$D130,products!$A$1:$A$49,0),MATCH('Working sheet'!M$1,products!$A$1:$E$1,0))</f>
        <v>0.5</v>
      </c>
      <c r="N130" s="6">
        <f>INDEX(products!$A$1:$G$49,MATCH('Working sheet'!$D130,products!$A$1:$A$49,0),MATCH('Working sheet'!N$1,products!$A$1:$E$1,0))</f>
        <v>6.75</v>
      </c>
      <c r="O130" s="6">
        <f t="shared" ref="O130:O193" si="8">N130*E130</f>
        <v>6.75</v>
      </c>
      <c r="P130" t="str">
        <f>_xlfn.XLOOKUP(Orders[[#This Row],[Customer ID]],customers!$A$1:$A$1001,customers!$I$1:$I$1001,,0)</f>
        <v>No</v>
      </c>
    </row>
    <row r="131" spans="1:16" x14ac:dyDescent="0.25">
      <c r="A131" s="2"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INDEX(products!$A$1:$G$49,MATCH('Working sheet'!$D131,products!$A$1:$A$49,0),MATCH('Working sheet'!I$1,products!$A$1:$E$1,0))</f>
        <v>Exc</v>
      </c>
      <c r="J131" t="str">
        <f t="shared" si="6"/>
        <v>Excelsa</v>
      </c>
      <c r="K131" t="str">
        <f>INDEX(products!$A$1:$G$49,MATCH('Working sheet'!$D131,products!$A$1:$A$49,0),MATCH('Working sheet'!K$1,products!$A$1:$E$1,0))</f>
        <v>D</v>
      </c>
      <c r="L131" t="str">
        <f t="shared" si="7"/>
        <v>Dark</v>
      </c>
      <c r="M131" s="5">
        <f>INDEX(products!$A$1:$G$49,MATCH('Working sheet'!$D131,products!$A$1:$A$49,0),MATCH('Working sheet'!M$1,products!$A$1:$E$1,0))</f>
        <v>1</v>
      </c>
      <c r="N131" s="6">
        <f>INDEX(products!$A$1:$G$49,MATCH('Working sheet'!$D131,products!$A$1:$A$49,0),MATCH('Working sheet'!N$1,products!$A$1:$E$1,0))</f>
        <v>12.15</v>
      </c>
      <c r="O131" s="6">
        <f t="shared" si="8"/>
        <v>12.15</v>
      </c>
      <c r="P131" t="str">
        <f>_xlfn.XLOOKUP(Orders[[#This Row],[Customer ID]],customers!$A$1:$A$1001,customers!$I$1:$I$1001,,0)</f>
        <v>Yes</v>
      </c>
    </row>
    <row r="132" spans="1:16" x14ac:dyDescent="0.25">
      <c r="A132" s="2"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INDEX(products!$A$1:$G$49,MATCH('Working sheet'!$D132,products!$A$1:$A$49,0),MATCH('Working sheet'!I$1,products!$A$1:$E$1,0))</f>
        <v>Ara</v>
      </c>
      <c r="J132" t="str">
        <f t="shared" si="6"/>
        <v>Arabica</v>
      </c>
      <c r="K132" t="str">
        <f>INDEX(products!$A$1:$G$49,MATCH('Working sheet'!$D132,products!$A$1:$A$49,0),MATCH('Working sheet'!K$1,products!$A$1:$E$1,0))</f>
        <v>L</v>
      </c>
      <c r="L132" t="str">
        <f t="shared" si="7"/>
        <v>Light</v>
      </c>
      <c r="M132" s="5">
        <f>INDEX(products!$A$1:$G$49,MATCH('Working sheet'!$D132,products!$A$1:$A$49,0),MATCH('Working sheet'!M$1,products!$A$1:$E$1,0))</f>
        <v>2.5</v>
      </c>
      <c r="N132" s="6">
        <f>INDEX(products!$A$1:$G$49,MATCH('Working sheet'!$D132,products!$A$1:$A$49,0),MATCH('Working sheet'!N$1,products!$A$1:$E$1,0))</f>
        <v>29.784999999999997</v>
      </c>
      <c r="O132" s="6">
        <f t="shared" si="8"/>
        <v>148.92499999999998</v>
      </c>
      <c r="P132" t="str">
        <f>_xlfn.XLOOKUP(Orders[[#This Row],[Customer ID]],customers!$A$1:$A$1001,customers!$I$1:$I$1001,,0)</f>
        <v>Yes</v>
      </c>
    </row>
    <row r="133" spans="1:16" x14ac:dyDescent="0.25">
      <c r="A133" s="2"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INDEX(products!$A$1:$G$49,MATCH('Working sheet'!$D133,products!$A$1:$A$49,0),MATCH('Working sheet'!I$1,products!$A$1:$E$1,0))</f>
        <v>Exc</v>
      </c>
      <c r="J133" t="str">
        <f t="shared" si="6"/>
        <v>Excelsa</v>
      </c>
      <c r="K133" t="str">
        <f>INDEX(products!$A$1:$G$49,MATCH('Working sheet'!$D133,products!$A$1:$A$49,0),MATCH('Working sheet'!K$1,products!$A$1:$E$1,0))</f>
        <v>D</v>
      </c>
      <c r="L133" t="str">
        <f t="shared" si="7"/>
        <v>Dark</v>
      </c>
      <c r="M133" s="5">
        <f>INDEX(products!$A$1:$G$49,MATCH('Working sheet'!$D133,products!$A$1:$A$49,0),MATCH('Working sheet'!M$1,products!$A$1:$E$1,0))</f>
        <v>0.5</v>
      </c>
      <c r="N133" s="6">
        <f>INDEX(products!$A$1:$G$49,MATCH('Working sheet'!$D133,products!$A$1:$A$49,0),MATCH('Working sheet'!N$1,products!$A$1:$E$1,0))</f>
        <v>7.29</v>
      </c>
      <c r="O133" s="6">
        <f t="shared" si="8"/>
        <v>14.58</v>
      </c>
      <c r="P133" t="str">
        <f>_xlfn.XLOOKUP(Orders[[#This Row],[Customer ID]],customers!$A$1:$A$1001,customers!$I$1:$I$1001,,0)</f>
        <v>Yes</v>
      </c>
    </row>
    <row r="134" spans="1:16" x14ac:dyDescent="0.25">
      <c r="A134" s="2"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INDEX(products!$A$1:$G$49,MATCH('Working sheet'!$D134,products!$A$1:$A$49,0),MATCH('Working sheet'!I$1,products!$A$1:$E$1,0))</f>
        <v>Ara</v>
      </c>
      <c r="J134" t="str">
        <f t="shared" si="6"/>
        <v>Arabica</v>
      </c>
      <c r="K134" t="str">
        <f>INDEX(products!$A$1:$G$49,MATCH('Working sheet'!$D134,products!$A$1:$A$49,0),MATCH('Working sheet'!K$1,products!$A$1:$E$1,0))</f>
        <v>L</v>
      </c>
      <c r="L134" t="str">
        <f t="shared" si="7"/>
        <v>Light</v>
      </c>
      <c r="M134" s="5">
        <f>INDEX(products!$A$1:$G$49,MATCH('Working sheet'!$D134,products!$A$1:$A$49,0),MATCH('Working sheet'!M$1,products!$A$1:$E$1,0))</f>
        <v>2.5</v>
      </c>
      <c r="N134" s="6">
        <f>INDEX(products!$A$1:$G$49,MATCH('Working sheet'!$D134,products!$A$1:$A$49,0),MATCH('Working sheet'!N$1,products!$A$1:$E$1,0))</f>
        <v>29.784999999999997</v>
      </c>
      <c r="O134" s="6">
        <f t="shared" si="8"/>
        <v>148.92499999999998</v>
      </c>
      <c r="P134" t="str">
        <f>_xlfn.XLOOKUP(Orders[[#This Row],[Customer ID]],customers!$A$1:$A$1001,customers!$I$1:$I$1001,,0)</f>
        <v>Yes</v>
      </c>
    </row>
    <row r="135" spans="1:16" x14ac:dyDescent="0.25">
      <c r="A135" s="2"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INDEX(products!$A$1:$G$49,MATCH('Working sheet'!$D135,products!$A$1:$A$49,0),MATCH('Working sheet'!I$1,products!$A$1:$E$1,0))</f>
        <v>Lib</v>
      </c>
      <c r="J135" t="str">
        <f t="shared" si="6"/>
        <v>Liberica</v>
      </c>
      <c r="K135" t="str">
        <f>INDEX(products!$A$1:$G$49,MATCH('Working sheet'!$D135,products!$A$1:$A$49,0),MATCH('Working sheet'!K$1,products!$A$1:$E$1,0))</f>
        <v>D</v>
      </c>
      <c r="L135" t="str">
        <f t="shared" si="7"/>
        <v>Dark</v>
      </c>
      <c r="M135" s="5">
        <f>INDEX(products!$A$1:$G$49,MATCH('Working sheet'!$D135,products!$A$1:$A$49,0),MATCH('Working sheet'!M$1,products!$A$1:$E$1,0))</f>
        <v>1</v>
      </c>
      <c r="N135" s="6">
        <f>INDEX(products!$A$1:$G$49,MATCH('Working sheet'!$D135,products!$A$1:$A$49,0),MATCH('Working sheet'!N$1,products!$A$1:$E$1,0))</f>
        <v>12.95</v>
      </c>
      <c r="O135" s="6">
        <f t="shared" si="8"/>
        <v>12.95</v>
      </c>
      <c r="P135" t="str">
        <f>_xlfn.XLOOKUP(Orders[[#This Row],[Customer ID]],customers!$A$1:$A$1001,customers!$I$1:$I$1001,,0)</f>
        <v>No</v>
      </c>
    </row>
    <row r="136" spans="1:16" x14ac:dyDescent="0.25">
      <c r="A136" s="2"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INDEX(products!$A$1:$G$49,MATCH('Working sheet'!$D136,products!$A$1:$A$49,0),MATCH('Working sheet'!I$1,products!$A$1:$E$1,0))</f>
        <v>Exc</v>
      </c>
      <c r="J136" t="str">
        <f t="shared" si="6"/>
        <v>Excelsa</v>
      </c>
      <c r="K136" t="str">
        <f>INDEX(products!$A$1:$G$49,MATCH('Working sheet'!$D136,products!$A$1:$A$49,0),MATCH('Working sheet'!K$1,products!$A$1:$E$1,0))</f>
        <v>M</v>
      </c>
      <c r="L136" t="str">
        <f t="shared" si="7"/>
        <v>Medium</v>
      </c>
      <c r="M136" s="5">
        <f>INDEX(products!$A$1:$G$49,MATCH('Working sheet'!$D136,products!$A$1:$A$49,0),MATCH('Working sheet'!M$1,products!$A$1:$E$1,0))</f>
        <v>2.5</v>
      </c>
      <c r="N136" s="6">
        <f>INDEX(products!$A$1:$G$49,MATCH('Working sheet'!$D136,products!$A$1:$A$49,0),MATCH('Working sheet'!N$1,products!$A$1:$E$1,0))</f>
        <v>31.624999999999996</v>
      </c>
      <c r="O136" s="6">
        <f t="shared" si="8"/>
        <v>94.874999999999986</v>
      </c>
      <c r="P136" t="str">
        <f>_xlfn.XLOOKUP(Orders[[#This Row],[Customer ID]],customers!$A$1:$A$1001,customers!$I$1:$I$1001,,0)</f>
        <v>Yes</v>
      </c>
    </row>
    <row r="137" spans="1:16" x14ac:dyDescent="0.25">
      <c r="A137" s="2"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INDEX(products!$A$1:$G$49,MATCH('Working sheet'!$D137,products!$A$1:$A$49,0),MATCH('Working sheet'!I$1,products!$A$1:$E$1,0))</f>
        <v>Ara</v>
      </c>
      <c r="J137" t="str">
        <f t="shared" si="6"/>
        <v>Arabica</v>
      </c>
      <c r="K137" t="str">
        <f>INDEX(products!$A$1:$G$49,MATCH('Working sheet'!$D137,products!$A$1:$A$49,0),MATCH('Working sheet'!K$1,products!$A$1:$E$1,0))</f>
        <v>L</v>
      </c>
      <c r="L137" t="str">
        <f t="shared" si="7"/>
        <v>Light</v>
      </c>
      <c r="M137" s="5">
        <f>INDEX(products!$A$1:$G$49,MATCH('Working sheet'!$D137,products!$A$1:$A$49,0),MATCH('Working sheet'!M$1,products!$A$1:$E$1,0))</f>
        <v>0.5</v>
      </c>
      <c r="N137" s="6">
        <f>INDEX(products!$A$1:$G$49,MATCH('Working sheet'!$D137,products!$A$1:$A$49,0),MATCH('Working sheet'!N$1,products!$A$1:$E$1,0))</f>
        <v>7.77</v>
      </c>
      <c r="O137" s="6">
        <f t="shared" si="8"/>
        <v>38.849999999999994</v>
      </c>
      <c r="P137" t="str">
        <f>_xlfn.XLOOKUP(Orders[[#This Row],[Customer ID]],customers!$A$1:$A$1001,customers!$I$1:$I$1001,,0)</f>
        <v>Yes</v>
      </c>
    </row>
    <row r="138" spans="1:16" x14ac:dyDescent="0.25">
      <c r="A138" s="2"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INDEX(products!$A$1:$G$49,MATCH('Working sheet'!$D138,products!$A$1:$A$49,0),MATCH('Working sheet'!I$1,products!$A$1:$E$1,0))</f>
        <v>Ara</v>
      </c>
      <c r="J138" t="str">
        <f t="shared" si="6"/>
        <v>Arabica</v>
      </c>
      <c r="K138" t="str">
        <f>INDEX(products!$A$1:$G$49,MATCH('Working sheet'!$D138,products!$A$1:$A$49,0),MATCH('Working sheet'!K$1,products!$A$1:$E$1,0))</f>
        <v>D</v>
      </c>
      <c r="L138" t="str">
        <f t="shared" si="7"/>
        <v>Dark</v>
      </c>
      <c r="M138" s="5">
        <f>INDEX(products!$A$1:$G$49,MATCH('Working sheet'!$D138,products!$A$1:$A$49,0),MATCH('Working sheet'!M$1,products!$A$1:$E$1,0))</f>
        <v>0.2</v>
      </c>
      <c r="N138" s="6">
        <f>INDEX(products!$A$1:$G$49,MATCH('Working sheet'!$D138,products!$A$1:$A$49,0),MATCH('Working sheet'!N$1,products!$A$1:$E$1,0))</f>
        <v>2.9849999999999999</v>
      </c>
      <c r="O138" s="6">
        <f t="shared" si="8"/>
        <v>11.94</v>
      </c>
      <c r="P138" t="str">
        <f>_xlfn.XLOOKUP(Orders[[#This Row],[Customer ID]],customers!$A$1:$A$1001,customers!$I$1:$I$1001,,0)</f>
        <v>No</v>
      </c>
    </row>
    <row r="139" spans="1:16" x14ac:dyDescent="0.25">
      <c r="A139" s="2"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INDEX(products!$A$1:$G$49,MATCH('Working sheet'!$D139,products!$A$1:$A$49,0),MATCH('Working sheet'!I$1,products!$A$1:$E$1,0))</f>
        <v>Exc</v>
      </c>
      <c r="J139" t="str">
        <f t="shared" si="6"/>
        <v>Excelsa</v>
      </c>
      <c r="K139" t="str">
        <f>INDEX(products!$A$1:$G$49,MATCH('Working sheet'!$D139,products!$A$1:$A$49,0),MATCH('Working sheet'!K$1,products!$A$1:$E$1,0))</f>
        <v>L</v>
      </c>
      <c r="L139" t="str">
        <f t="shared" si="7"/>
        <v>Light</v>
      </c>
      <c r="M139" s="5">
        <f>INDEX(products!$A$1:$G$49,MATCH('Working sheet'!$D139,products!$A$1:$A$49,0),MATCH('Working sheet'!M$1,products!$A$1:$E$1,0))</f>
        <v>2.5</v>
      </c>
      <c r="N139" s="6">
        <f>INDEX(products!$A$1:$G$49,MATCH('Working sheet'!$D139,products!$A$1:$A$49,0),MATCH('Working sheet'!N$1,products!$A$1:$E$1,0))</f>
        <v>34.154999999999994</v>
      </c>
      <c r="O139" s="6">
        <f t="shared" si="8"/>
        <v>102.46499999999997</v>
      </c>
      <c r="P139" t="str">
        <f>_xlfn.XLOOKUP(Orders[[#This Row],[Customer ID]],customers!$A$1:$A$1001,customers!$I$1:$I$1001,,0)</f>
        <v>No</v>
      </c>
    </row>
    <row r="140" spans="1:16" x14ac:dyDescent="0.25">
      <c r="A140" s="2"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INDEX(products!$A$1:$G$49,MATCH('Working sheet'!$D140,products!$A$1:$A$49,0),MATCH('Working sheet'!I$1,products!$A$1:$E$1,0))</f>
        <v>Exc</v>
      </c>
      <c r="J140" t="str">
        <f t="shared" si="6"/>
        <v>Excelsa</v>
      </c>
      <c r="K140" t="str">
        <f>INDEX(products!$A$1:$G$49,MATCH('Working sheet'!$D140,products!$A$1:$A$49,0),MATCH('Working sheet'!K$1,products!$A$1:$E$1,0))</f>
        <v>D</v>
      </c>
      <c r="L140" t="str">
        <f t="shared" si="7"/>
        <v>Dark</v>
      </c>
      <c r="M140" s="5">
        <f>INDEX(products!$A$1:$G$49,MATCH('Working sheet'!$D140,products!$A$1:$A$49,0),MATCH('Working sheet'!M$1,products!$A$1:$E$1,0))</f>
        <v>1</v>
      </c>
      <c r="N140" s="6">
        <f>INDEX(products!$A$1:$G$49,MATCH('Working sheet'!$D140,products!$A$1:$A$49,0),MATCH('Working sheet'!N$1,products!$A$1:$E$1,0))</f>
        <v>12.15</v>
      </c>
      <c r="O140" s="6">
        <f t="shared" si="8"/>
        <v>48.6</v>
      </c>
      <c r="P140" t="str">
        <f>_xlfn.XLOOKUP(Orders[[#This Row],[Customer ID]],customers!$A$1:$A$1001,customers!$I$1:$I$1001,,0)</f>
        <v>No</v>
      </c>
    </row>
    <row r="141" spans="1:16" x14ac:dyDescent="0.25">
      <c r="A141" s="2"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INDEX(products!$A$1:$G$49,MATCH('Working sheet'!$D141,products!$A$1:$A$49,0),MATCH('Working sheet'!I$1,products!$A$1:$E$1,0))</f>
        <v>Lib</v>
      </c>
      <c r="J141" t="str">
        <f t="shared" si="6"/>
        <v>Liberica</v>
      </c>
      <c r="K141" t="str">
        <f>INDEX(products!$A$1:$G$49,MATCH('Working sheet'!$D141,products!$A$1:$A$49,0),MATCH('Working sheet'!K$1,products!$A$1:$E$1,0))</f>
        <v>D</v>
      </c>
      <c r="L141" t="str">
        <f t="shared" si="7"/>
        <v>Dark</v>
      </c>
      <c r="M141" s="5">
        <f>INDEX(products!$A$1:$G$49,MATCH('Working sheet'!$D141,products!$A$1:$A$49,0),MATCH('Working sheet'!M$1,products!$A$1:$E$1,0))</f>
        <v>1</v>
      </c>
      <c r="N141" s="6">
        <f>INDEX(products!$A$1:$G$49,MATCH('Working sheet'!$D141,products!$A$1:$A$49,0),MATCH('Working sheet'!N$1,products!$A$1:$E$1,0))</f>
        <v>12.95</v>
      </c>
      <c r="O141" s="6">
        <f t="shared" si="8"/>
        <v>77.699999999999989</v>
      </c>
      <c r="P141" t="str">
        <f>_xlfn.XLOOKUP(Orders[[#This Row],[Customer ID]],customers!$A$1:$A$1001,customers!$I$1:$I$1001,,0)</f>
        <v>Yes</v>
      </c>
    </row>
    <row r="142" spans="1:16" x14ac:dyDescent="0.25">
      <c r="A142" s="2"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INDEX(products!$A$1:$G$49,MATCH('Working sheet'!$D142,products!$A$1:$A$49,0),MATCH('Working sheet'!I$1,products!$A$1:$E$1,0))</f>
        <v>Lib</v>
      </c>
      <c r="J142" t="str">
        <f t="shared" si="6"/>
        <v>Liberica</v>
      </c>
      <c r="K142" t="str">
        <f>INDEX(products!$A$1:$G$49,MATCH('Working sheet'!$D142,products!$A$1:$A$49,0),MATCH('Working sheet'!K$1,products!$A$1:$E$1,0))</f>
        <v>D</v>
      </c>
      <c r="L142" t="str">
        <f t="shared" si="7"/>
        <v>Dark</v>
      </c>
      <c r="M142" s="5">
        <f>INDEX(products!$A$1:$G$49,MATCH('Working sheet'!$D142,products!$A$1:$A$49,0),MATCH('Working sheet'!M$1,products!$A$1:$E$1,0))</f>
        <v>2.5</v>
      </c>
      <c r="N142" s="6">
        <f>INDEX(products!$A$1:$G$49,MATCH('Working sheet'!$D142,products!$A$1:$A$49,0),MATCH('Working sheet'!N$1,products!$A$1:$E$1,0))</f>
        <v>29.784999999999997</v>
      </c>
      <c r="O142" s="6">
        <f t="shared" si="8"/>
        <v>29.784999999999997</v>
      </c>
      <c r="P142" t="str">
        <f>_xlfn.XLOOKUP(Orders[[#This Row],[Customer ID]],customers!$A$1:$A$1001,customers!$I$1:$I$1001,,0)</f>
        <v>Yes</v>
      </c>
    </row>
    <row r="143" spans="1:16" x14ac:dyDescent="0.25">
      <c r="A143" s="2"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INDEX(products!$A$1:$G$49,MATCH('Working sheet'!$D143,products!$A$1:$A$49,0),MATCH('Working sheet'!I$1,products!$A$1:$E$1,0))</f>
        <v>Ara</v>
      </c>
      <c r="J143" t="str">
        <f t="shared" si="6"/>
        <v>Arabica</v>
      </c>
      <c r="K143" t="str">
        <f>INDEX(products!$A$1:$G$49,MATCH('Working sheet'!$D143,products!$A$1:$A$49,0),MATCH('Working sheet'!K$1,products!$A$1:$E$1,0))</f>
        <v>L</v>
      </c>
      <c r="L143" t="str">
        <f t="shared" si="7"/>
        <v>Light</v>
      </c>
      <c r="M143" s="5">
        <f>INDEX(products!$A$1:$G$49,MATCH('Working sheet'!$D143,products!$A$1:$A$49,0),MATCH('Working sheet'!M$1,products!$A$1:$E$1,0))</f>
        <v>0.2</v>
      </c>
      <c r="N143" s="6">
        <f>INDEX(products!$A$1:$G$49,MATCH('Working sheet'!$D143,products!$A$1:$A$49,0),MATCH('Working sheet'!N$1,products!$A$1:$E$1,0))</f>
        <v>3.8849999999999998</v>
      </c>
      <c r="O143" s="6">
        <f t="shared" si="8"/>
        <v>15.54</v>
      </c>
      <c r="P143" t="str">
        <f>_xlfn.XLOOKUP(Orders[[#This Row],[Customer ID]],customers!$A$1:$A$1001,customers!$I$1:$I$1001,,0)</f>
        <v>Yes</v>
      </c>
    </row>
    <row r="144" spans="1:16" x14ac:dyDescent="0.25">
      <c r="A144" s="2"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INDEX(products!$A$1:$G$49,MATCH('Working sheet'!$D144,products!$A$1:$A$49,0),MATCH('Working sheet'!I$1,products!$A$1:$E$1,0))</f>
        <v>Exc</v>
      </c>
      <c r="J144" t="str">
        <f t="shared" si="6"/>
        <v>Excelsa</v>
      </c>
      <c r="K144" t="str">
        <f>INDEX(products!$A$1:$G$49,MATCH('Working sheet'!$D144,products!$A$1:$A$49,0),MATCH('Working sheet'!K$1,products!$A$1:$E$1,0))</f>
        <v>L</v>
      </c>
      <c r="L144" t="str">
        <f t="shared" si="7"/>
        <v>Light</v>
      </c>
      <c r="M144" s="5">
        <f>INDEX(products!$A$1:$G$49,MATCH('Working sheet'!$D144,products!$A$1:$A$49,0),MATCH('Working sheet'!M$1,products!$A$1:$E$1,0))</f>
        <v>2.5</v>
      </c>
      <c r="N144" s="6">
        <f>INDEX(products!$A$1:$G$49,MATCH('Working sheet'!$D144,products!$A$1:$A$49,0),MATCH('Working sheet'!N$1,products!$A$1:$E$1,0))</f>
        <v>34.154999999999994</v>
      </c>
      <c r="O144" s="6">
        <f t="shared" si="8"/>
        <v>136.61999999999998</v>
      </c>
      <c r="P144" t="str">
        <f>_xlfn.XLOOKUP(Orders[[#This Row],[Customer ID]],customers!$A$1:$A$1001,customers!$I$1:$I$1001,,0)</f>
        <v>Yes</v>
      </c>
    </row>
    <row r="145" spans="1:16" x14ac:dyDescent="0.25">
      <c r="A145" s="2"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INDEX(products!$A$1:$G$49,MATCH('Working sheet'!$D145,products!$A$1:$A$49,0),MATCH('Working sheet'!I$1,products!$A$1:$E$1,0))</f>
        <v>Lib</v>
      </c>
      <c r="J145" t="str">
        <f t="shared" si="6"/>
        <v>Liberica</v>
      </c>
      <c r="K145" t="str">
        <f>INDEX(products!$A$1:$G$49,MATCH('Working sheet'!$D145,products!$A$1:$A$49,0),MATCH('Working sheet'!K$1,products!$A$1:$E$1,0))</f>
        <v>M</v>
      </c>
      <c r="L145" t="str">
        <f t="shared" si="7"/>
        <v>Medium</v>
      </c>
      <c r="M145" s="5">
        <f>INDEX(products!$A$1:$G$49,MATCH('Working sheet'!$D145,products!$A$1:$A$49,0),MATCH('Working sheet'!M$1,products!$A$1:$E$1,0))</f>
        <v>0.5</v>
      </c>
      <c r="N145" s="6">
        <f>INDEX(products!$A$1:$G$49,MATCH('Working sheet'!$D145,products!$A$1:$A$49,0),MATCH('Working sheet'!N$1,products!$A$1:$E$1,0))</f>
        <v>8.73</v>
      </c>
      <c r="O145" s="6">
        <f t="shared" si="8"/>
        <v>17.46</v>
      </c>
      <c r="P145" t="str">
        <f>_xlfn.XLOOKUP(Orders[[#This Row],[Customer ID]],customers!$A$1:$A$1001,customers!$I$1:$I$1001,,0)</f>
        <v>No</v>
      </c>
    </row>
    <row r="146" spans="1:16" x14ac:dyDescent="0.25">
      <c r="A146" s="2"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INDEX(products!$A$1:$G$49,MATCH('Working sheet'!$D146,products!$A$1:$A$49,0),MATCH('Working sheet'!I$1,products!$A$1:$E$1,0))</f>
        <v>Exc</v>
      </c>
      <c r="J146" t="str">
        <f t="shared" si="6"/>
        <v>Excelsa</v>
      </c>
      <c r="K146" t="str">
        <f>INDEX(products!$A$1:$G$49,MATCH('Working sheet'!$D146,products!$A$1:$A$49,0),MATCH('Working sheet'!K$1,products!$A$1:$E$1,0))</f>
        <v>L</v>
      </c>
      <c r="L146" t="str">
        <f t="shared" si="7"/>
        <v>Light</v>
      </c>
      <c r="M146" s="5">
        <f>INDEX(products!$A$1:$G$49,MATCH('Working sheet'!$D146,products!$A$1:$A$49,0),MATCH('Working sheet'!M$1,products!$A$1:$E$1,0))</f>
        <v>2.5</v>
      </c>
      <c r="N146" s="6">
        <f>INDEX(products!$A$1:$G$49,MATCH('Working sheet'!$D146,products!$A$1:$A$49,0),MATCH('Working sheet'!N$1,products!$A$1:$E$1,0))</f>
        <v>34.154999999999994</v>
      </c>
      <c r="O146" s="6">
        <f t="shared" si="8"/>
        <v>68.309999999999988</v>
      </c>
      <c r="P146" t="str">
        <f>_xlfn.XLOOKUP(Orders[[#This Row],[Customer ID]],customers!$A$1:$A$1001,customers!$I$1:$I$1001,,0)</f>
        <v>Yes</v>
      </c>
    </row>
    <row r="147" spans="1:16" x14ac:dyDescent="0.25">
      <c r="A147" s="2"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INDEX(products!$A$1:$G$49,MATCH('Working sheet'!$D147,products!$A$1:$A$49,0),MATCH('Working sheet'!I$1,products!$A$1:$E$1,0))</f>
        <v>Lib</v>
      </c>
      <c r="J147" t="str">
        <f t="shared" si="6"/>
        <v>Liberica</v>
      </c>
      <c r="K147" t="str">
        <f>INDEX(products!$A$1:$G$49,MATCH('Working sheet'!$D147,products!$A$1:$A$49,0),MATCH('Working sheet'!K$1,products!$A$1:$E$1,0))</f>
        <v>M</v>
      </c>
      <c r="L147" t="str">
        <f t="shared" si="7"/>
        <v>Medium</v>
      </c>
      <c r="M147" s="5">
        <f>INDEX(products!$A$1:$G$49,MATCH('Working sheet'!$D147,products!$A$1:$A$49,0),MATCH('Working sheet'!M$1,products!$A$1:$E$1,0))</f>
        <v>0.2</v>
      </c>
      <c r="N147" s="6">
        <f>INDEX(products!$A$1:$G$49,MATCH('Working sheet'!$D147,products!$A$1:$A$49,0),MATCH('Working sheet'!N$1,products!$A$1:$E$1,0))</f>
        <v>4.3650000000000002</v>
      </c>
      <c r="O147" s="6">
        <f t="shared" si="8"/>
        <v>17.46</v>
      </c>
      <c r="P147" t="str">
        <f>_xlfn.XLOOKUP(Orders[[#This Row],[Customer ID]],customers!$A$1:$A$1001,customers!$I$1:$I$1001,,0)</f>
        <v>No</v>
      </c>
    </row>
    <row r="148" spans="1:16" x14ac:dyDescent="0.25">
      <c r="A148" s="2"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INDEX(products!$A$1:$G$49,MATCH('Working sheet'!$D148,products!$A$1:$A$49,0),MATCH('Working sheet'!I$1,products!$A$1:$E$1,0))</f>
        <v>Lib</v>
      </c>
      <c r="J148" t="str">
        <f t="shared" si="6"/>
        <v>Liberica</v>
      </c>
      <c r="K148" t="str">
        <f>INDEX(products!$A$1:$G$49,MATCH('Working sheet'!$D148,products!$A$1:$A$49,0),MATCH('Working sheet'!K$1,products!$A$1:$E$1,0))</f>
        <v>M</v>
      </c>
      <c r="L148" t="str">
        <f t="shared" si="7"/>
        <v>Medium</v>
      </c>
      <c r="M148" s="5">
        <f>INDEX(products!$A$1:$G$49,MATCH('Working sheet'!$D148,products!$A$1:$A$49,0),MATCH('Working sheet'!M$1,products!$A$1:$E$1,0))</f>
        <v>1</v>
      </c>
      <c r="N148" s="6">
        <f>INDEX(products!$A$1:$G$49,MATCH('Working sheet'!$D148,products!$A$1:$A$49,0),MATCH('Working sheet'!N$1,products!$A$1:$E$1,0))</f>
        <v>14.55</v>
      </c>
      <c r="O148" s="6">
        <f t="shared" si="8"/>
        <v>43.650000000000006</v>
      </c>
      <c r="P148" t="str">
        <f>_xlfn.XLOOKUP(Orders[[#This Row],[Customer ID]],customers!$A$1:$A$1001,customers!$I$1:$I$1001,,0)</f>
        <v>No</v>
      </c>
    </row>
    <row r="149" spans="1:16" x14ac:dyDescent="0.25">
      <c r="A149" s="2"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INDEX(products!$A$1:$G$49,MATCH('Working sheet'!$D149,products!$A$1:$A$49,0),MATCH('Working sheet'!I$1,products!$A$1:$E$1,0))</f>
        <v>Exc</v>
      </c>
      <c r="J149" t="str">
        <f t="shared" si="6"/>
        <v>Excelsa</v>
      </c>
      <c r="K149" t="str">
        <f>INDEX(products!$A$1:$G$49,MATCH('Working sheet'!$D149,products!$A$1:$A$49,0),MATCH('Working sheet'!K$1,products!$A$1:$E$1,0))</f>
        <v>M</v>
      </c>
      <c r="L149" t="str">
        <f t="shared" si="7"/>
        <v>Medium</v>
      </c>
      <c r="M149" s="5">
        <f>INDEX(products!$A$1:$G$49,MATCH('Working sheet'!$D149,products!$A$1:$A$49,0),MATCH('Working sheet'!M$1,products!$A$1:$E$1,0))</f>
        <v>1</v>
      </c>
      <c r="N149" s="6">
        <f>INDEX(products!$A$1:$G$49,MATCH('Working sheet'!$D149,products!$A$1:$A$49,0),MATCH('Working sheet'!N$1,products!$A$1:$E$1,0))</f>
        <v>13.75</v>
      </c>
      <c r="O149" s="6">
        <f t="shared" si="8"/>
        <v>27.5</v>
      </c>
      <c r="P149" t="str">
        <f>_xlfn.XLOOKUP(Orders[[#This Row],[Customer ID]],customers!$A$1:$A$1001,customers!$I$1:$I$1001,,0)</f>
        <v>No</v>
      </c>
    </row>
    <row r="150" spans="1:16" x14ac:dyDescent="0.25">
      <c r="A150" s="2"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INDEX(products!$A$1:$G$49,MATCH('Working sheet'!$D150,products!$A$1:$A$49,0),MATCH('Working sheet'!I$1,products!$A$1:$E$1,0))</f>
        <v>Exc</v>
      </c>
      <c r="J150" t="str">
        <f t="shared" si="6"/>
        <v>Excelsa</v>
      </c>
      <c r="K150" t="str">
        <f>INDEX(products!$A$1:$G$49,MATCH('Working sheet'!$D150,products!$A$1:$A$49,0),MATCH('Working sheet'!K$1,products!$A$1:$E$1,0))</f>
        <v>D</v>
      </c>
      <c r="L150" t="str">
        <f t="shared" si="7"/>
        <v>Dark</v>
      </c>
      <c r="M150" s="5">
        <f>INDEX(products!$A$1:$G$49,MATCH('Working sheet'!$D150,products!$A$1:$A$49,0),MATCH('Working sheet'!M$1,products!$A$1:$E$1,0))</f>
        <v>0.2</v>
      </c>
      <c r="N150" s="6">
        <f>INDEX(products!$A$1:$G$49,MATCH('Working sheet'!$D150,products!$A$1:$A$49,0),MATCH('Working sheet'!N$1,products!$A$1:$E$1,0))</f>
        <v>3.645</v>
      </c>
      <c r="O150" s="6">
        <f t="shared" si="8"/>
        <v>18.225000000000001</v>
      </c>
      <c r="P150" t="str">
        <f>_xlfn.XLOOKUP(Orders[[#This Row],[Customer ID]],customers!$A$1:$A$1001,customers!$I$1:$I$1001,,0)</f>
        <v>Yes</v>
      </c>
    </row>
    <row r="151" spans="1:16" x14ac:dyDescent="0.25">
      <c r="A151" s="2"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INDEX(products!$A$1:$G$49,MATCH('Working sheet'!$D151,products!$A$1:$A$49,0),MATCH('Working sheet'!I$1,products!$A$1:$E$1,0))</f>
        <v>Ara</v>
      </c>
      <c r="J151" t="str">
        <f t="shared" si="6"/>
        <v>Arabica</v>
      </c>
      <c r="K151" t="str">
        <f>INDEX(products!$A$1:$G$49,MATCH('Working sheet'!$D151,products!$A$1:$A$49,0),MATCH('Working sheet'!K$1,products!$A$1:$E$1,0))</f>
        <v>M</v>
      </c>
      <c r="L151" t="str">
        <f t="shared" si="7"/>
        <v>Medium</v>
      </c>
      <c r="M151" s="5">
        <f>INDEX(products!$A$1:$G$49,MATCH('Working sheet'!$D151,products!$A$1:$A$49,0),MATCH('Working sheet'!M$1,products!$A$1:$E$1,0))</f>
        <v>2.5</v>
      </c>
      <c r="N151" s="6">
        <f>INDEX(products!$A$1:$G$49,MATCH('Working sheet'!$D151,products!$A$1:$A$49,0),MATCH('Working sheet'!N$1,products!$A$1:$E$1,0))</f>
        <v>25.874999999999996</v>
      </c>
      <c r="O151" s="6">
        <f t="shared" si="8"/>
        <v>51.749999999999993</v>
      </c>
      <c r="P151" t="str">
        <f>_xlfn.XLOOKUP(Orders[[#This Row],[Customer ID]],customers!$A$1:$A$1001,customers!$I$1:$I$1001,,0)</f>
        <v>Yes</v>
      </c>
    </row>
    <row r="152" spans="1:16" x14ac:dyDescent="0.25">
      <c r="A152" s="2"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INDEX(products!$A$1:$G$49,MATCH('Working sheet'!$D152,products!$A$1:$A$49,0),MATCH('Working sheet'!I$1,products!$A$1:$E$1,0))</f>
        <v>Lib</v>
      </c>
      <c r="J152" t="str">
        <f t="shared" si="6"/>
        <v>Liberica</v>
      </c>
      <c r="K152" t="str">
        <f>INDEX(products!$A$1:$G$49,MATCH('Working sheet'!$D152,products!$A$1:$A$49,0),MATCH('Working sheet'!K$1,products!$A$1:$E$1,0))</f>
        <v>D</v>
      </c>
      <c r="L152" t="str">
        <f t="shared" si="7"/>
        <v>Dark</v>
      </c>
      <c r="M152" s="5">
        <f>INDEX(products!$A$1:$G$49,MATCH('Working sheet'!$D152,products!$A$1:$A$49,0),MATCH('Working sheet'!M$1,products!$A$1:$E$1,0))</f>
        <v>1</v>
      </c>
      <c r="N152" s="6">
        <f>INDEX(products!$A$1:$G$49,MATCH('Working sheet'!$D152,products!$A$1:$A$49,0),MATCH('Working sheet'!N$1,products!$A$1:$E$1,0))</f>
        <v>12.95</v>
      </c>
      <c r="O152" s="6">
        <f t="shared" si="8"/>
        <v>12.95</v>
      </c>
      <c r="P152" t="str">
        <f>_xlfn.XLOOKUP(Orders[[#This Row],[Customer ID]],customers!$A$1:$A$1001,customers!$I$1:$I$1001,,0)</f>
        <v>Yes</v>
      </c>
    </row>
    <row r="153" spans="1:16" x14ac:dyDescent="0.25">
      <c r="A153" s="2"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INDEX(products!$A$1:$G$49,MATCH('Working sheet'!$D153,products!$A$1:$A$49,0),MATCH('Working sheet'!I$1,products!$A$1:$E$1,0))</f>
        <v>Ara</v>
      </c>
      <c r="J153" t="str">
        <f t="shared" si="6"/>
        <v>Arabica</v>
      </c>
      <c r="K153" t="str">
        <f>INDEX(products!$A$1:$G$49,MATCH('Working sheet'!$D153,products!$A$1:$A$49,0),MATCH('Working sheet'!K$1,products!$A$1:$E$1,0))</f>
        <v>M</v>
      </c>
      <c r="L153" t="str">
        <f t="shared" si="7"/>
        <v>Medium</v>
      </c>
      <c r="M153" s="5">
        <f>INDEX(products!$A$1:$G$49,MATCH('Working sheet'!$D153,products!$A$1:$A$49,0),MATCH('Working sheet'!M$1,products!$A$1:$E$1,0))</f>
        <v>1</v>
      </c>
      <c r="N153" s="6">
        <f>INDEX(products!$A$1:$G$49,MATCH('Working sheet'!$D153,products!$A$1:$A$49,0),MATCH('Working sheet'!N$1,products!$A$1:$E$1,0))</f>
        <v>11.25</v>
      </c>
      <c r="O153" s="6">
        <f t="shared" si="8"/>
        <v>33.75</v>
      </c>
      <c r="P153" t="str">
        <f>_xlfn.XLOOKUP(Orders[[#This Row],[Customer ID]],customers!$A$1:$A$1001,customers!$I$1:$I$1001,,0)</f>
        <v>Yes</v>
      </c>
    </row>
    <row r="154" spans="1:16" x14ac:dyDescent="0.25">
      <c r="A154" s="2"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INDEX(products!$A$1:$G$49,MATCH('Working sheet'!$D154,products!$A$1:$A$49,0),MATCH('Working sheet'!I$1,products!$A$1:$E$1,0))</f>
        <v>Rob</v>
      </c>
      <c r="J154" t="str">
        <f t="shared" si="6"/>
        <v>Robusta</v>
      </c>
      <c r="K154" t="str">
        <f>INDEX(products!$A$1:$G$49,MATCH('Working sheet'!$D154,products!$A$1:$A$49,0),MATCH('Working sheet'!K$1,products!$A$1:$E$1,0))</f>
        <v>M</v>
      </c>
      <c r="L154" t="str">
        <f t="shared" si="7"/>
        <v>Medium</v>
      </c>
      <c r="M154" s="5">
        <f>INDEX(products!$A$1:$G$49,MATCH('Working sheet'!$D154,products!$A$1:$A$49,0),MATCH('Working sheet'!M$1,products!$A$1:$E$1,0))</f>
        <v>2.5</v>
      </c>
      <c r="N154" s="6">
        <f>INDEX(products!$A$1:$G$49,MATCH('Working sheet'!$D154,products!$A$1:$A$49,0),MATCH('Working sheet'!N$1,products!$A$1:$E$1,0))</f>
        <v>22.884999999999998</v>
      </c>
      <c r="O154" s="6">
        <f t="shared" si="8"/>
        <v>68.655000000000001</v>
      </c>
      <c r="P154" t="str">
        <f>_xlfn.XLOOKUP(Orders[[#This Row],[Customer ID]],customers!$A$1:$A$1001,customers!$I$1:$I$1001,,0)</f>
        <v>Yes</v>
      </c>
    </row>
    <row r="155" spans="1:16" x14ac:dyDescent="0.25">
      <c r="A155" s="2"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INDEX(products!$A$1:$G$49,MATCH('Working sheet'!$D155,products!$A$1:$A$49,0),MATCH('Working sheet'!I$1,products!$A$1:$E$1,0))</f>
        <v>Rob</v>
      </c>
      <c r="J155" t="str">
        <f t="shared" si="6"/>
        <v>Robusta</v>
      </c>
      <c r="K155" t="str">
        <f>INDEX(products!$A$1:$G$49,MATCH('Working sheet'!$D155,products!$A$1:$A$49,0),MATCH('Working sheet'!K$1,products!$A$1:$E$1,0))</f>
        <v>D</v>
      </c>
      <c r="L155" t="str">
        <f t="shared" si="7"/>
        <v>Dark</v>
      </c>
      <c r="M155" s="5">
        <f>INDEX(products!$A$1:$G$49,MATCH('Working sheet'!$D155,products!$A$1:$A$49,0),MATCH('Working sheet'!M$1,products!$A$1:$E$1,0))</f>
        <v>0.2</v>
      </c>
      <c r="N155" s="6">
        <f>INDEX(products!$A$1:$G$49,MATCH('Working sheet'!$D155,products!$A$1:$A$49,0),MATCH('Working sheet'!N$1,products!$A$1:$E$1,0))</f>
        <v>2.6849999999999996</v>
      </c>
      <c r="O155" s="6">
        <f t="shared" si="8"/>
        <v>2.6849999999999996</v>
      </c>
      <c r="P155" t="str">
        <f>_xlfn.XLOOKUP(Orders[[#This Row],[Customer ID]],customers!$A$1:$A$1001,customers!$I$1:$I$1001,,0)</f>
        <v>No</v>
      </c>
    </row>
    <row r="156" spans="1:16" x14ac:dyDescent="0.25">
      <c r="A156" s="2"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INDEX(products!$A$1:$G$49,MATCH('Working sheet'!$D156,products!$A$1:$A$49,0),MATCH('Working sheet'!I$1,products!$A$1:$E$1,0))</f>
        <v>Ara</v>
      </c>
      <c r="J156" t="str">
        <f t="shared" si="6"/>
        <v>Arabica</v>
      </c>
      <c r="K156" t="str">
        <f>INDEX(products!$A$1:$G$49,MATCH('Working sheet'!$D156,products!$A$1:$A$49,0),MATCH('Working sheet'!K$1,products!$A$1:$E$1,0))</f>
        <v>D</v>
      </c>
      <c r="L156" t="str">
        <f t="shared" si="7"/>
        <v>Dark</v>
      </c>
      <c r="M156" s="5">
        <f>INDEX(products!$A$1:$G$49,MATCH('Working sheet'!$D156,products!$A$1:$A$49,0),MATCH('Working sheet'!M$1,products!$A$1:$E$1,0))</f>
        <v>2.5</v>
      </c>
      <c r="N156" s="6">
        <f>INDEX(products!$A$1:$G$49,MATCH('Working sheet'!$D156,products!$A$1:$A$49,0),MATCH('Working sheet'!N$1,products!$A$1:$E$1,0))</f>
        <v>22.884999999999998</v>
      </c>
      <c r="O156" s="6">
        <f t="shared" si="8"/>
        <v>114.42499999999998</v>
      </c>
      <c r="P156" t="str">
        <f>_xlfn.XLOOKUP(Orders[[#This Row],[Customer ID]],customers!$A$1:$A$1001,customers!$I$1:$I$1001,,0)</f>
        <v>No</v>
      </c>
    </row>
    <row r="157" spans="1:16" x14ac:dyDescent="0.25">
      <c r="A157" s="2"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INDEX(products!$A$1:$G$49,MATCH('Working sheet'!$D157,products!$A$1:$A$49,0),MATCH('Working sheet'!I$1,products!$A$1:$E$1,0))</f>
        <v>Ara</v>
      </c>
      <c r="J157" t="str">
        <f t="shared" si="6"/>
        <v>Arabica</v>
      </c>
      <c r="K157" t="str">
        <f>INDEX(products!$A$1:$G$49,MATCH('Working sheet'!$D157,products!$A$1:$A$49,0),MATCH('Working sheet'!K$1,products!$A$1:$E$1,0))</f>
        <v>M</v>
      </c>
      <c r="L157" t="str">
        <f t="shared" si="7"/>
        <v>Medium</v>
      </c>
      <c r="M157" s="5">
        <f>INDEX(products!$A$1:$G$49,MATCH('Working sheet'!$D157,products!$A$1:$A$49,0),MATCH('Working sheet'!M$1,products!$A$1:$E$1,0))</f>
        <v>2.5</v>
      </c>
      <c r="N157" s="6">
        <f>INDEX(products!$A$1:$G$49,MATCH('Working sheet'!$D157,products!$A$1:$A$49,0),MATCH('Working sheet'!N$1,products!$A$1:$E$1,0))</f>
        <v>25.874999999999996</v>
      </c>
      <c r="O157" s="6">
        <f t="shared" si="8"/>
        <v>155.24999999999997</v>
      </c>
      <c r="P157" t="str">
        <f>_xlfn.XLOOKUP(Orders[[#This Row],[Customer ID]],customers!$A$1:$A$1001,customers!$I$1:$I$1001,,0)</f>
        <v>Yes</v>
      </c>
    </row>
    <row r="158" spans="1:16" x14ac:dyDescent="0.25">
      <c r="A158" s="2"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INDEX(products!$A$1:$G$49,MATCH('Working sheet'!$D158,products!$A$1:$A$49,0),MATCH('Working sheet'!I$1,products!$A$1:$E$1,0))</f>
        <v>Ara</v>
      </c>
      <c r="J158" t="str">
        <f t="shared" si="6"/>
        <v>Arabica</v>
      </c>
      <c r="K158" t="str">
        <f>INDEX(products!$A$1:$G$49,MATCH('Working sheet'!$D158,products!$A$1:$A$49,0),MATCH('Working sheet'!K$1,products!$A$1:$E$1,0))</f>
        <v>M</v>
      </c>
      <c r="L158" t="str">
        <f t="shared" si="7"/>
        <v>Medium</v>
      </c>
      <c r="M158" s="5">
        <f>INDEX(products!$A$1:$G$49,MATCH('Working sheet'!$D158,products!$A$1:$A$49,0),MATCH('Working sheet'!M$1,products!$A$1:$E$1,0))</f>
        <v>2.5</v>
      </c>
      <c r="N158" s="6">
        <f>INDEX(products!$A$1:$G$49,MATCH('Working sheet'!$D158,products!$A$1:$A$49,0),MATCH('Working sheet'!N$1,products!$A$1:$E$1,0))</f>
        <v>25.874999999999996</v>
      </c>
      <c r="O158" s="6">
        <f t="shared" si="8"/>
        <v>77.624999999999986</v>
      </c>
      <c r="P158" t="str">
        <f>_xlfn.XLOOKUP(Orders[[#This Row],[Customer ID]],customers!$A$1:$A$1001,customers!$I$1:$I$1001,,0)</f>
        <v>Yes</v>
      </c>
    </row>
    <row r="159" spans="1:16" x14ac:dyDescent="0.25">
      <c r="A159" s="2"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INDEX(products!$A$1:$G$49,MATCH('Working sheet'!$D159,products!$A$1:$A$49,0),MATCH('Working sheet'!I$1,products!$A$1:$E$1,0))</f>
        <v>Rob</v>
      </c>
      <c r="J159" t="str">
        <f t="shared" si="6"/>
        <v>Robusta</v>
      </c>
      <c r="K159" t="str">
        <f>INDEX(products!$A$1:$G$49,MATCH('Working sheet'!$D159,products!$A$1:$A$49,0),MATCH('Working sheet'!K$1,products!$A$1:$E$1,0))</f>
        <v>D</v>
      </c>
      <c r="L159" t="str">
        <f t="shared" si="7"/>
        <v>Dark</v>
      </c>
      <c r="M159" s="5">
        <f>INDEX(products!$A$1:$G$49,MATCH('Working sheet'!$D159,products!$A$1:$A$49,0),MATCH('Working sheet'!M$1,products!$A$1:$E$1,0))</f>
        <v>2.5</v>
      </c>
      <c r="N159" s="6">
        <f>INDEX(products!$A$1:$G$49,MATCH('Working sheet'!$D159,products!$A$1:$A$49,0),MATCH('Working sheet'!N$1,products!$A$1:$E$1,0))</f>
        <v>20.584999999999997</v>
      </c>
      <c r="O159" s="6">
        <f t="shared" si="8"/>
        <v>61.754999999999995</v>
      </c>
      <c r="P159" t="str">
        <f>_xlfn.XLOOKUP(Orders[[#This Row],[Customer ID]],customers!$A$1:$A$1001,customers!$I$1:$I$1001,,0)</f>
        <v>No</v>
      </c>
    </row>
    <row r="160" spans="1:16" x14ac:dyDescent="0.25">
      <c r="A160" s="2"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INDEX(products!$A$1:$G$49,MATCH('Working sheet'!$D160,products!$A$1:$A$49,0),MATCH('Working sheet'!I$1,products!$A$1:$E$1,0))</f>
        <v>Rob</v>
      </c>
      <c r="J160" t="str">
        <f t="shared" si="6"/>
        <v>Robusta</v>
      </c>
      <c r="K160" t="str">
        <f>INDEX(products!$A$1:$G$49,MATCH('Working sheet'!$D160,products!$A$1:$A$49,0),MATCH('Working sheet'!K$1,products!$A$1:$E$1,0))</f>
        <v>D</v>
      </c>
      <c r="L160" t="str">
        <f t="shared" si="7"/>
        <v>Dark</v>
      </c>
      <c r="M160" s="5">
        <f>INDEX(products!$A$1:$G$49,MATCH('Working sheet'!$D160,products!$A$1:$A$49,0),MATCH('Working sheet'!M$1,products!$A$1:$E$1,0))</f>
        <v>2.5</v>
      </c>
      <c r="N160" s="6">
        <f>INDEX(products!$A$1:$G$49,MATCH('Working sheet'!$D160,products!$A$1:$A$49,0),MATCH('Working sheet'!N$1,products!$A$1:$E$1,0))</f>
        <v>20.584999999999997</v>
      </c>
      <c r="O160" s="6">
        <f t="shared" si="8"/>
        <v>123.50999999999999</v>
      </c>
      <c r="P160" t="str">
        <f>_xlfn.XLOOKUP(Orders[[#This Row],[Customer ID]],customers!$A$1:$A$1001,customers!$I$1:$I$1001,,0)</f>
        <v>Yes</v>
      </c>
    </row>
    <row r="161" spans="1:16" x14ac:dyDescent="0.25">
      <c r="A161" s="2"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INDEX(products!$A$1:$G$49,MATCH('Working sheet'!$D161,products!$A$1:$A$49,0),MATCH('Working sheet'!I$1,products!$A$1:$E$1,0))</f>
        <v>Lib</v>
      </c>
      <c r="J161" t="str">
        <f t="shared" si="6"/>
        <v>Liberica</v>
      </c>
      <c r="K161" t="str">
        <f>INDEX(products!$A$1:$G$49,MATCH('Working sheet'!$D161,products!$A$1:$A$49,0),MATCH('Working sheet'!K$1,products!$A$1:$E$1,0))</f>
        <v>L</v>
      </c>
      <c r="L161" t="str">
        <f t="shared" si="7"/>
        <v>Light</v>
      </c>
      <c r="M161" s="5">
        <f>INDEX(products!$A$1:$G$49,MATCH('Working sheet'!$D161,products!$A$1:$A$49,0),MATCH('Working sheet'!M$1,products!$A$1:$E$1,0))</f>
        <v>2.5</v>
      </c>
      <c r="N161" s="6">
        <f>INDEX(products!$A$1:$G$49,MATCH('Working sheet'!$D161,products!$A$1:$A$49,0),MATCH('Working sheet'!N$1,products!$A$1:$E$1,0))</f>
        <v>36.454999999999998</v>
      </c>
      <c r="O161" s="6">
        <f t="shared" si="8"/>
        <v>218.73</v>
      </c>
      <c r="P161" t="str">
        <f>_xlfn.XLOOKUP(Orders[[#This Row],[Customer ID]],customers!$A$1:$A$1001,customers!$I$1:$I$1001,,0)</f>
        <v>No</v>
      </c>
    </row>
    <row r="162" spans="1:16" x14ac:dyDescent="0.25">
      <c r="A162" s="2"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INDEX(products!$A$1:$G$49,MATCH('Working sheet'!$D162,products!$A$1:$A$49,0),MATCH('Working sheet'!I$1,products!$A$1:$E$1,0))</f>
        <v>Exc</v>
      </c>
      <c r="J162" t="str">
        <f t="shared" si="6"/>
        <v>Excelsa</v>
      </c>
      <c r="K162" t="str">
        <f>INDEX(products!$A$1:$G$49,MATCH('Working sheet'!$D162,products!$A$1:$A$49,0),MATCH('Working sheet'!K$1,products!$A$1:$E$1,0))</f>
        <v>M</v>
      </c>
      <c r="L162" t="str">
        <f t="shared" si="7"/>
        <v>Medium</v>
      </c>
      <c r="M162" s="5">
        <f>INDEX(products!$A$1:$G$49,MATCH('Working sheet'!$D162,products!$A$1:$A$49,0),MATCH('Working sheet'!M$1,products!$A$1:$E$1,0))</f>
        <v>0.5</v>
      </c>
      <c r="N162" s="6">
        <f>INDEX(products!$A$1:$G$49,MATCH('Working sheet'!$D162,products!$A$1:$A$49,0),MATCH('Working sheet'!N$1,products!$A$1:$E$1,0))</f>
        <v>8.25</v>
      </c>
      <c r="O162" s="6">
        <f t="shared" si="8"/>
        <v>33</v>
      </c>
      <c r="P162" t="str">
        <f>_xlfn.XLOOKUP(Orders[[#This Row],[Customer ID]],customers!$A$1:$A$1001,customers!$I$1:$I$1001,,0)</f>
        <v>No</v>
      </c>
    </row>
    <row r="163" spans="1:16" x14ac:dyDescent="0.25">
      <c r="A163" s="2"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INDEX(products!$A$1:$G$49,MATCH('Working sheet'!$D163,products!$A$1:$A$49,0),MATCH('Working sheet'!I$1,products!$A$1:$E$1,0))</f>
        <v>Ara</v>
      </c>
      <c r="J163" t="str">
        <f t="shared" si="6"/>
        <v>Arabica</v>
      </c>
      <c r="K163" t="str">
        <f>INDEX(products!$A$1:$G$49,MATCH('Working sheet'!$D163,products!$A$1:$A$49,0),MATCH('Working sheet'!K$1,products!$A$1:$E$1,0))</f>
        <v>L</v>
      </c>
      <c r="L163" t="str">
        <f t="shared" si="7"/>
        <v>Light</v>
      </c>
      <c r="M163" s="5">
        <f>INDEX(products!$A$1:$G$49,MATCH('Working sheet'!$D163,products!$A$1:$A$49,0),MATCH('Working sheet'!M$1,products!$A$1:$E$1,0))</f>
        <v>0.5</v>
      </c>
      <c r="N163" s="6">
        <f>INDEX(products!$A$1:$G$49,MATCH('Working sheet'!$D163,products!$A$1:$A$49,0),MATCH('Working sheet'!N$1,products!$A$1:$E$1,0))</f>
        <v>7.77</v>
      </c>
      <c r="O163" s="6">
        <f t="shared" si="8"/>
        <v>23.31</v>
      </c>
      <c r="P163" t="str">
        <f>_xlfn.XLOOKUP(Orders[[#This Row],[Customer ID]],customers!$A$1:$A$1001,customers!$I$1:$I$1001,,0)</f>
        <v>No</v>
      </c>
    </row>
    <row r="164" spans="1:16" x14ac:dyDescent="0.25">
      <c r="A164" s="2"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INDEX(products!$A$1:$G$49,MATCH('Working sheet'!$D164,products!$A$1:$A$49,0),MATCH('Working sheet'!I$1,products!$A$1:$E$1,0))</f>
        <v>Exc</v>
      </c>
      <c r="J164" t="str">
        <f t="shared" si="6"/>
        <v>Excelsa</v>
      </c>
      <c r="K164" t="str">
        <f>INDEX(products!$A$1:$G$49,MATCH('Working sheet'!$D164,products!$A$1:$A$49,0),MATCH('Working sheet'!K$1,products!$A$1:$E$1,0))</f>
        <v>D</v>
      </c>
      <c r="L164" t="str">
        <f t="shared" si="7"/>
        <v>Dark</v>
      </c>
      <c r="M164" s="5">
        <f>INDEX(products!$A$1:$G$49,MATCH('Working sheet'!$D164,products!$A$1:$A$49,0),MATCH('Working sheet'!M$1,products!$A$1:$E$1,0))</f>
        <v>0.5</v>
      </c>
      <c r="N164" s="6">
        <f>INDEX(products!$A$1:$G$49,MATCH('Working sheet'!$D164,products!$A$1:$A$49,0),MATCH('Working sheet'!N$1,products!$A$1:$E$1,0))</f>
        <v>7.29</v>
      </c>
      <c r="O164" s="6">
        <f t="shared" si="8"/>
        <v>21.87</v>
      </c>
      <c r="P164" t="str">
        <f>_xlfn.XLOOKUP(Orders[[#This Row],[Customer ID]],customers!$A$1:$A$1001,customers!$I$1:$I$1001,,0)</f>
        <v>Yes</v>
      </c>
    </row>
    <row r="165" spans="1:16" x14ac:dyDescent="0.25">
      <c r="A165" s="2"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INDEX(products!$A$1:$G$49,MATCH('Working sheet'!$D165,products!$A$1:$A$49,0),MATCH('Working sheet'!I$1,products!$A$1:$E$1,0))</f>
        <v>Rob</v>
      </c>
      <c r="J165" t="str">
        <f t="shared" si="6"/>
        <v>Robusta</v>
      </c>
      <c r="K165" t="str">
        <f>INDEX(products!$A$1:$G$49,MATCH('Working sheet'!$D165,products!$A$1:$A$49,0),MATCH('Working sheet'!K$1,products!$A$1:$E$1,0))</f>
        <v>D</v>
      </c>
      <c r="L165" t="str">
        <f t="shared" si="7"/>
        <v>Dark</v>
      </c>
      <c r="M165" s="5">
        <f>INDEX(products!$A$1:$G$49,MATCH('Working sheet'!$D165,products!$A$1:$A$49,0),MATCH('Working sheet'!M$1,products!$A$1:$E$1,0))</f>
        <v>0.2</v>
      </c>
      <c r="N165" s="6">
        <f>INDEX(products!$A$1:$G$49,MATCH('Working sheet'!$D165,products!$A$1:$A$49,0),MATCH('Working sheet'!N$1,products!$A$1:$E$1,0))</f>
        <v>2.6849999999999996</v>
      </c>
      <c r="O165" s="6">
        <f t="shared" si="8"/>
        <v>16.11</v>
      </c>
      <c r="P165" t="str">
        <f>_xlfn.XLOOKUP(Orders[[#This Row],[Customer ID]],customers!$A$1:$A$1001,customers!$I$1:$I$1001,,0)</f>
        <v>No</v>
      </c>
    </row>
    <row r="166" spans="1:16" x14ac:dyDescent="0.25">
      <c r="A166" s="2"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INDEX(products!$A$1:$G$49,MATCH('Working sheet'!$D166,products!$A$1:$A$49,0),MATCH('Working sheet'!I$1,products!$A$1:$E$1,0))</f>
        <v>Exc</v>
      </c>
      <c r="J166" t="str">
        <f t="shared" si="6"/>
        <v>Excelsa</v>
      </c>
      <c r="K166" t="str">
        <f>INDEX(products!$A$1:$G$49,MATCH('Working sheet'!$D166,products!$A$1:$A$49,0),MATCH('Working sheet'!K$1,products!$A$1:$E$1,0))</f>
        <v>D</v>
      </c>
      <c r="L166" t="str">
        <f t="shared" si="7"/>
        <v>Dark</v>
      </c>
      <c r="M166" s="5">
        <f>INDEX(products!$A$1:$G$49,MATCH('Working sheet'!$D166,products!$A$1:$A$49,0),MATCH('Working sheet'!M$1,products!$A$1:$E$1,0))</f>
        <v>0.5</v>
      </c>
      <c r="N166" s="6">
        <f>INDEX(products!$A$1:$G$49,MATCH('Working sheet'!$D166,products!$A$1:$A$49,0),MATCH('Working sheet'!N$1,products!$A$1:$E$1,0))</f>
        <v>7.29</v>
      </c>
      <c r="O166" s="6">
        <f t="shared" si="8"/>
        <v>29.16</v>
      </c>
      <c r="P166" t="str">
        <f>_xlfn.XLOOKUP(Orders[[#This Row],[Customer ID]],customers!$A$1:$A$1001,customers!$I$1:$I$1001,,0)</f>
        <v>No</v>
      </c>
    </row>
    <row r="167" spans="1:16" x14ac:dyDescent="0.25">
      <c r="A167" s="2"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INDEX(products!$A$1:$G$49,MATCH('Working sheet'!$D167,products!$A$1:$A$49,0),MATCH('Working sheet'!I$1,products!$A$1:$E$1,0))</f>
        <v>Rob</v>
      </c>
      <c r="J167" t="str">
        <f t="shared" si="6"/>
        <v>Robusta</v>
      </c>
      <c r="K167" t="str">
        <f>INDEX(products!$A$1:$G$49,MATCH('Working sheet'!$D167,products!$A$1:$A$49,0),MATCH('Working sheet'!K$1,products!$A$1:$E$1,0))</f>
        <v>D</v>
      </c>
      <c r="L167" t="str">
        <f t="shared" si="7"/>
        <v>Dark</v>
      </c>
      <c r="M167" s="5">
        <f>INDEX(products!$A$1:$G$49,MATCH('Working sheet'!$D167,products!$A$1:$A$49,0),MATCH('Working sheet'!M$1,products!$A$1:$E$1,0))</f>
        <v>1</v>
      </c>
      <c r="N167" s="6">
        <f>INDEX(products!$A$1:$G$49,MATCH('Working sheet'!$D167,products!$A$1:$A$49,0),MATCH('Working sheet'!N$1,products!$A$1:$E$1,0))</f>
        <v>8.9499999999999993</v>
      </c>
      <c r="O167" s="6">
        <f t="shared" si="8"/>
        <v>53.699999999999996</v>
      </c>
      <c r="P167" t="str">
        <f>_xlfn.XLOOKUP(Orders[[#This Row],[Customer ID]],customers!$A$1:$A$1001,customers!$I$1:$I$1001,,0)</f>
        <v>Yes</v>
      </c>
    </row>
    <row r="168" spans="1:16" x14ac:dyDescent="0.25">
      <c r="A168" s="2"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INDEX(products!$A$1:$G$49,MATCH('Working sheet'!$D168,products!$A$1:$A$49,0),MATCH('Working sheet'!I$1,products!$A$1:$E$1,0))</f>
        <v>Rob</v>
      </c>
      <c r="J168" t="str">
        <f t="shared" si="6"/>
        <v>Robusta</v>
      </c>
      <c r="K168" t="str">
        <f>INDEX(products!$A$1:$G$49,MATCH('Working sheet'!$D168,products!$A$1:$A$49,0),MATCH('Working sheet'!K$1,products!$A$1:$E$1,0))</f>
        <v>D</v>
      </c>
      <c r="L168" t="str">
        <f t="shared" si="7"/>
        <v>Dark</v>
      </c>
      <c r="M168" s="5">
        <f>INDEX(products!$A$1:$G$49,MATCH('Working sheet'!$D168,products!$A$1:$A$49,0),MATCH('Working sheet'!M$1,products!$A$1:$E$1,0))</f>
        <v>0.5</v>
      </c>
      <c r="N168" s="6">
        <f>INDEX(products!$A$1:$G$49,MATCH('Working sheet'!$D168,products!$A$1:$A$49,0),MATCH('Working sheet'!N$1,products!$A$1:$E$1,0))</f>
        <v>5.3699999999999992</v>
      </c>
      <c r="O168" s="6">
        <f t="shared" si="8"/>
        <v>26.849999999999994</v>
      </c>
      <c r="P168" t="str">
        <f>_xlfn.XLOOKUP(Orders[[#This Row],[Customer ID]],customers!$A$1:$A$1001,customers!$I$1:$I$1001,,0)</f>
        <v>Yes</v>
      </c>
    </row>
    <row r="169" spans="1:16" x14ac:dyDescent="0.25">
      <c r="A169" s="2"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INDEX(products!$A$1:$G$49,MATCH('Working sheet'!$D169,products!$A$1:$A$49,0),MATCH('Working sheet'!I$1,products!$A$1:$E$1,0))</f>
        <v>Exc</v>
      </c>
      <c r="J169" t="str">
        <f t="shared" si="6"/>
        <v>Excelsa</v>
      </c>
      <c r="K169" t="str">
        <f>INDEX(products!$A$1:$G$49,MATCH('Working sheet'!$D169,products!$A$1:$A$49,0),MATCH('Working sheet'!K$1,products!$A$1:$E$1,0))</f>
        <v>M</v>
      </c>
      <c r="L169" t="str">
        <f t="shared" si="7"/>
        <v>Medium</v>
      </c>
      <c r="M169" s="5">
        <f>INDEX(products!$A$1:$G$49,MATCH('Working sheet'!$D169,products!$A$1:$A$49,0),MATCH('Working sheet'!M$1,products!$A$1:$E$1,0))</f>
        <v>0.5</v>
      </c>
      <c r="N169" s="6">
        <f>INDEX(products!$A$1:$G$49,MATCH('Working sheet'!$D169,products!$A$1:$A$49,0),MATCH('Working sheet'!N$1,products!$A$1:$E$1,0))</f>
        <v>8.25</v>
      </c>
      <c r="O169" s="6">
        <f t="shared" si="8"/>
        <v>41.25</v>
      </c>
      <c r="P169" t="str">
        <f>_xlfn.XLOOKUP(Orders[[#This Row],[Customer ID]],customers!$A$1:$A$1001,customers!$I$1:$I$1001,,0)</f>
        <v>Yes</v>
      </c>
    </row>
    <row r="170" spans="1:16" x14ac:dyDescent="0.25">
      <c r="A170" s="2"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INDEX(products!$A$1:$G$49,MATCH('Working sheet'!$D170,products!$A$1:$A$49,0),MATCH('Working sheet'!I$1,products!$A$1:$E$1,0))</f>
        <v>Ara</v>
      </c>
      <c r="J170" t="str">
        <f t="shared" si="6"/>
        <v>Arabica</v>
      </c>
      <c r="K170" t="str">
        <f>INDEX(products!$A$1:$G$49,MATCH('Working sheet'!$D170,products!$A$1:$A$49,0),MATCH('Working sheet'!K$1,products!$A$1:$E$1,0))</f>
        <v>M</v>
      </c>
      <c r="L170" t="str">
        <f t="shared" si="7"/>
        <v>Medium</v>
      </c>
      <c r="M170" s="5">
        <f>INDEX(products!$A$1:$G$49,MATCH('Working sheet'!$D170,products!$A$1:$A$49,0),MATCH('Working sheet'!M$1,products!$A$1:$E$1,0))</f>
        <v>0.5</v>
      </c>
      <c r="N170" s="6">
        <f>INDEX(products!$A$1:$G$49,MATCH('Working sheet'!$D170,products!$A$1:$A$49,0),MATCH('Working sheet'!N$1,products!$A$1:$E$1,0))</f>
        <v>6.75</v>
      </c>
      <c r="O170" s="6">
        <f t="shared" si="8"/>
        <v>40.5</v>
      </c>
      <c r="P170" t="str">
        <f>_xlfn.XLOOKUP(Orders[[#This Row],[Customer ID]],customers!$A$1:$A$1001,customers!$I$1:$I$1001,,0)</f>
        <v>No</v>
      </c>
    </row>
    <row r="171" spans="1:16" x14ac:dyDescent="0.25">
      <c r="A171" s="2"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INDEX(products!$A$1:$G$49,MATCH('Working sheet'!$D171,products!$A$1:$A$49,0),MATCH('Working sheet'!I$1,products!$A$1:$E$1,0))</f>
        <v>Rob</v>
      </c>
      <c r="J171" t="str">
        <f t="shared" si="6"/>
        <v>Robusta</v>
      </c>
      <c r="K171" t="str">
        <f>INDEX(products!$A$1:$G$49,MATCH('Working sheet'!$D171,products!$A$1:$A$49,0),MATCH('Working sheet'!K$1,products!$A$1:$E$1,0))</f>
        <v>D</v>
      </c>
      <c r="L171" t="str">
        <f t="shared" si="7"/>
        <v>Dark</v>
      </c>
      <c r="M171" s="5">
        <f>INDEX(products!$A$1:$G$49,MATCH('Working sheet'!$D171,products!$A$1:$A$49,0),MATCH('Working sheet'!M$1,products!$A$1:$E$1,0))</f>
        <v>1</v>
      </c>
      <c r="N171" s="6">
        <f>INDEX(products!$A$1:$G$49,MATCH('Working sheet'!$D171,products!$A$1:$A$49,0),MATCH('Working sheet'!N$1,products!$A$1:$E$1,0))</f>
        <v>8.9499999999999993</v>
      </c>
      <c r="O171" s="6">
        <f t="shared" si="8"/>
        <v>17.899999999999999</v>
      </c>
      <c r="P171" t="str">
        <f>_xlfn.XLOOKUP(Orders[[#This Row],[Customer ID]],customers!$A$1:$A$1001,customers!$I$1:$I$1001,,0)</f>
        <v>No</v>
      </c>
    </row>
    <row r="172" spans="1:16" x14ac:dyDescent="0.25">
      <c r="A172" s="2"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INDEX(products!$A$1:$G$49,MATCH('Working sheet'!$D172,products!$A$1:$A$49,0),MATCH('Working sheet'!I$1,products!$A$1:$E$1,0))</f>
        <v>Exc</v>
      </c>
      <c r="J172" t="str">
        <f t="shared" si="6"/>
        <v>Excelsa</v>
      </c>
      <c r="K172" t="str">
        <f>INDEX(products!$A$1:$G$49,MATCH('Working sheet'!$D172,products!$A$1:$A$49,0),MATCH('Working sheet'!K$1,products!$A$1:$E$1,0))</f>
        <v>L</v>
      </c>
      <c r="L172" t="str">
        <f t="shared" si="7"/>
        <v>Light</v>
      </c>
      <c r="M172" s="5">
        <f>INDEX(products!$A$1:$G$49,MATCH('Working sheet'!$D172,products!$A$1:$A$49,0),MATCH('Working sheet'!M$1,products!$A$1:$E$1,0))</f>
        <v>2.5</v>
      </c>
      <c r="N172" s="6">
        <f>INDEX(products!$A$1:$G$49,MATCH('Working sheet'!$D172,products!$A$1:$A$49,0),MATCH('Working sheet'!N$1,products!$A$1:$E$1,0))</f>
        <v>34.154999999999994</v>
      </c>
      <c r="O172" s="6">
        <f t="shared" si="8"/>
        <v>68.309999999999988</v>
      </c>
      <c r="P172" t="str">
        <f>_xlfn.XLOOKUP(Orders[[#This Row],[Customer ID]],customers!$A$1:$A$1001,customers!$I$1:$I$1001,,0)</f>
        <v>No</v>
      </c>
    </row>
    <row r="173" spans="1:16" x14ac:dyDescent="0.25">
      <c r="A173" s="2"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INDEX(products!$A$1:$G$49,MATCH('Working sheet'!$D173,products!$A$1:$A$49,0),MATCH('Working sheet'!I$1,products!$A$1:$E$1,0))</f>
        <v>Exc</v>
      </c>
      <c r="J173" t="str">
        <f t="shared" si="6"/>
        <v>Excelsa</v>
      </c>
      <c r="K173" t="str">
        <f>INDEX(products!$A$1:$G$49,MATCH('Working sheet'!$D173,products!$A$1:$A$49,0),MATCH('Working sheet'!K$1,products!$A$1:$E$1,0))</f>
        <v>M</v>
      </c>
      <c r="L173" t="str">
        <f t="shared" si="7"/>
        <v>Medium</v>
      </c>
      <c r="M173" s="5">
        <f>INDEX(products!$A$1:$G$49,MATCH('Working sheet'!$D173,products!$A$1:$A$49,0),MATCH('Working sheet'!M$1,products!$A$1:$E$1,0))</f>
        <v>2.5</v>
      </c>
      <c r="N173" s="6">
        <f>INDEX(products!$A$1:$G$49,MATCH('Working sheet'!$D173,products!$A$1:$A$49,0),MATCH('Working sheet'!N$1,products!$A$1:$E$1,0))</f>
        <v>31.624999999999996</v>
      </c>
      <c r="O173" s="6">
        <f t="shared" si="8"/>
        <v>63.249999999999993</v>
      </c>
      <c r="P173" t="str">
        <f>_xlfn.XLOOKUP(Orders[[#This Row],[Customer ID]],customers!$A$1:$A$1001,customers!$I$1:$I$1001,,0)</f>
        <v>Yes</v>
      </c>
    </row>
    <row r="174" spans="1:16" x14ac:dyDescent="0.25">
      <c r="A174" s="2"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INDEX(products!$A$1:$G$49,MATCH('Working sheet'!$D174,products!$A$1:$A$49,0),MATCH('Working sheet'!I$1,products!$A$1:$E$1,0))</f>
        <v>Exc</v>
      </c>
      <c r="J174" t="str">
        <f t="shared" si="6"/>
        <v>Excelsa</v>
      </c>
      <c r="K174" t="str">
        <f>INDEX(products!$A$1:$G$49,MATCH('Working sheet'!$D174,products!$A$1:$A$49,0),MATCH('Working sheet'!K$1,products!$A$1:$E$1,0))</f>
        <v>D</v>
      </c>
      <c r="L174" t="str">
        <f t="shared" si="7"/>
        <v>Dark</v>
      </c>
      <c r="M174" s="5">
        <f>INDEX(products!$A$1:$G$49,MATCH('Working sheet'!$D174,products!$A$1:$A$49,0),MATCH('Working sheet'!M$1,products!$A$1:$E$1,0))</f>
        <v>0.5</v>
      </c>
      <c r="N174" s="6">
        <f>INDEX(products!$A$1:$G$49,MATCH('Working sheet'!$D174,products!$A$1:$A$49,0),MATCH('Working sheet'!N$1,products!$A$1:$E$1,0))</f>
        <v>7.29</v>
      </c>
      <c r="O174" s="6">
        <f t="shared" si="8"/>
        <v>21.87</v>
      </c>
      <c r="P174" t="str">
        <f>_xlfn.XLOOKUP(Orders[[#This Row],[Customer ID]],customers!$A$1:$A$1001,customers!$I$1:$I$1001,,0)</f>
        <v>No</v>
      </c>
    </row>
    <row r="175" spans="1:16" x14ac:dyDescent="0.25">
      <c r="A175" s="2"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INDEX(products!$A$1:$G$49,MATCH('Working sheet'!$D175,products!$A$1:$A$49,0),MATCH('Working sheet'!I$1,products!$A$1:$E$1,0))</f>
        <v>Rob</v>
      </c>
      <c r="J175" t="str">
        <f t="shared" si="6"/>
        <v>Robusta</v>
      </c>
      <c r="K175" t="str">
        <f>INDEX(products!$A$1:$G$49,MATCH('Working sheet'!$D175,products!$A$1:$A$49,0),MATCH('Working sheet'!K$1,products!$A$1:$E$1,0))</f>
        <v>M</v>
      </c>
      <c r="L175" t="str">
        <f t="shared" si="7"/>
        <v>Medium</v>
      </c>
      <c r="M175" s="5">
        <f>INDEX(products!$A$1:$G$49,MATCH('Working sheet'!$D175,products!$A$1:$A$49,0),MATCH('Working sheet'!M$1,products!$A$1:$E$1,0))</f>
        <v>2.5</v>
      </c>
      <c r="N175" s="6">
        <f>INDEX(products!$A$1:$G$49,MATCH('Working sheet'!$D175,products!$A$1:$A$49,0),MATCH('Working sheet'!N$1,products!$A$1:$E$1,0))</f>
        <v>22.884999999999998</v>
      </c>
      <c r="O175" s="6">
        <f t="shared" si="8"/>
        <v>91.539999999999992</v>
      </c>
      <c r="P175" t="str">
        <f>_xlfn.XLOOKUP(Orders[[#This Row],[Customer ID]],customers!$A$1:$A$1001,customers!$I$1:$I$1001,,0)</f>
        <v>No</v>
      </c>
    </row>
    <row r="176" spans="1:16" x14ac:dyDescent="0.25">
      <c r="A176" s="2"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INDEX(products!$A$1:$G$49,MATCH('Working sheet'!$D176,products!$A$1:$A$49,0),MATCH('Working sheet'!I$1,products!$A$1:$E$1,0))</f>
        <v>Exc</v>
      </c>
      <c r="J176" t="str">
        <f t="shared" si="6"/>
        <v>Excelsa</v>
      </c>
      <c r="K176" t="str">
        <f>INDEX(products!$A$1:$G$49,MATCH('Working sheet'!$D176,products!$A$1:$A$49,0),MATCH('Working sheet'!K$1,products!$A$1:$E$1,0))</f>
        <v>L</v>
      </c>
      <c r="L176" t="str">
        <f t="shared" si="7"/>
        <v>Light</v>
      </c>
      <c r="M176" s="5">
        <f>INDEX(products!$A$1:$G$49,MATCH('Working sheet'!$D176,products!$A$1:$A$49,0),MATCH('Working sheet'!M$1,products!$A$1:$E$1,0))</f>
        <v>2.5</v>
      </c>
      <c r="N176" s="6">
        <f>INDEX(products!$A$1:$G$49,MATCH('Working sheet'!$D176,products!$A$1:$A$49,0),MATCH('Working sheet'!N$1,products!$A$1:$E$1,0))</f>
        <v>34.154999999999994</v>
      </c>
      <c r="O176" s="6">
        <f t="shared" si="8"/>
        <v>204.92999999999995</v>
      </c>
      <c r="P176" t="str">
        <f>_xlfn.XLOOKUP(Orders[[#This Row],[Customer ID]],customers!$A$1:$A$1001,customers!$I$1:$I$1001,,0)</f>
        <v>Yes</v>
      </c>
    </row>
    <row r="177" spans="1:16" x14ac:dyDescent="0.25">
      <c r="A177" s="2"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INDEX(products!$A$1:$G$49,MATCH('Working sheet'!$D177,products!$A$1:$A$49,0),MATCH('Working sheet'!I$1,products!$A$1:$E$1,0))</f>
        <v>Exc</v>
      </c>
      <c r="J177" t="str">
        <f t="shared" si="6"/>
        <v>Excelsa</v>
      </c>
      <c r="K177" t="str">
        <f>INDEX(products!$A$1:$G$49,MATCH('Working sheet'!$D177,products!$A$1:$A$49,0),MATCH('Working sheet'!K$1,products!$A$1:$E$1,0))</f>
        <v>M</v>
      </c>
      <c r="L177" t="str">
        <f t="shared" si="7"/>
        <v>Medium</v>
      </c>
      <c r="M177" s="5">
        <f>INDEX(products!$A$1:$G$49,MATCH('Working sheet'!$D177,products!$A$1:$A$49,0),MATCH('Working sheet'!M$1,products!$A$1:$E$1,0))</f>
        <v>2.5</v>
      </c>
      <c r="N177" s="6">
        <f>INDEX(products!$A$1:$G$49,MATCH('Working sheet'!$D177,products!$A$1:$A$49,0),MATCH('Working sheet'!N$1,products!$A$1:$E$1,0))</f>
        <v>31.624999999999996</v>
      </c>
      <c r="O177" s="6">
        <f t="shared" si="8"/>
        <v>63.249999999999993</v>
      </c>
      <c r="P177" t="str">
        <f>_xlfn.XLOOKUP(Orders[[#This Row],[Customer ID]],customers!$A$1:$A$1001,customers!$I$1:$I$1001,,0)</f>
        <v>Yes</v>
      </c>
    </row>
    <row r="178" spans="1:16" x14ac:dyDescent="0.25">
      <c r="A178" s="2"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INDEX(products!$A$1:$G$49,MATCH('Working sheet'!$D178,products!$A$1:$A$49,0),MATCH('Working sheet'!I$1,products!$A$1:$E$1,0))</f>
        <v>Exc</v>
      </c>
      <c r="J178" t="str">
        <f t="shared" si="6"/>
        <v>Excelsa</v>
      </c>
      <c r="K178" t="str">
        <f>INDEX(products!$A$1:$G$49,MATCH('Working sheet'!$D178,products!$A$1:$A$49,0),MATCH('Working sheet'!K$1,products!$A$1:$E$1,0))</f>
        <v>L</v>
      </c>
      <c r="L178" t="str">
        <f t="shared" si="7"/>
        <v>Light</v>
      </c>
      <c r="M178" s="5">
        <f>INDEX(products!$A$1:$G$49,MATCH('Working sheet'!$D178,products!$A$1:$A$49,0),MATCH('Working sheet'!M$1,products!$A$1:$E$1,0))</f>
        <v>2.5</v>
      </c>
      <c r="N178" s="6">
        <f>INDEX(products!$A$1:$G$49,MATCH('Working sheet'!$D178,products!$A$1:$A$49,0),MATCH('Working sheet'!N$1,products!$A$1:$E$1,0))</f>
        <v>34.154999999999994</v>
      </c>
      <c r="O178" s="6">
        <f t="shared" si="8"/>
        <v>34.154999999999994</v>
      </c>
      <c r="P178" t="str">
        <f>_xlfn.XLOOKUP(Orders[[#This Row],[Customer ID]],customers!$A$1:$A$1001,customers!$I$1:$I$1001,,0)</f>
        <v>Yes</v>
      </c>
    </row>
    <row r="179" spans="1:16" x14ac:dyDescent="0.25">
      <c r="A179" s="2"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INDEX(products!$A$1:$G$49,MATCH('Working sheet'!$D179,products!$A$1:$A$49,0),MATCH('Working sheet'!I$1,products!$A$1:$E$1,0))</f>
        <v>Rob</v>
      </c>
      <c r="J179" t="str">
        <f t="shared" si="6"/>
        <v>Robusta</v>
      </c>
      <c r="K179" t="str">
        <f>INDEX(products!$A$1:$G$49,MATCH('Working sheet'!$D179,products!$A$1:$A$49,0),MATCH('Working sheet'!K$1,products!$A$1:$E$1,0))</f>
        <v>L</v>
      </c>
      <c r="L179" t="str">
        <f t="shared" si="7"/>
        <v>Light</v>
      </c>
      <c r="M179" s="5">
        <f>INDEX(products!$A$1:$G$49,MATCH('Working sheet'!$D179,products!$A$1:$A$49,0),MATCH('Working sheet'!M$1,products!$A$1:$E$1,0))</f>
        <v>2.5</v>
      </c>
      <c r="N179" s="6">
        <f>INDEX(products!$A$1:$G$49,MATCH('Working sheet'!$D179,products!$A$1:$A$49,0),MATCH('Working sheet'!N$1,products!$A$1:$E$1,0))</f>
        <v>27.484999999999996</v>
      </c>
      <c r="O179" s="6">
        <f t="shared" si="8"/>
        <v>109.93999999999998</v>
      </c>
      <c r="P179" t="str">
        <f>_xlfn.XLOOKUP(Orders[[#This Row],[Customer ID]],customers!$A$1:$A$1001,customers!$I$1:$I$1001,,0)</f>
        <v>Yes</v>
      </c>
    </row>
    <row r="180" spans="1:16" x14ac:dyDescent="0.25">
      <c r="A180" s="2"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INDEX(products!$A$1:$G$49,MATCH('Working sheet'!$D180,products!$A$1:$A$49,0),MATCH('Working sheet'!I$1,products!$A$1:$E$1,0))</f>
        <v>Ara</v>
      </c>
      <c r="J180" t="str">
        <f t="shared" si="6"/>
        <v>Arabica</v>
      </c>
      <c r="K180" t="str">
        <f>INDEX(products!$A$1:$G$49,MATCH('Working sheet'!$D180,products!$A$1:$A$49,0),MATCH('Working sheet'!K$1,products!$A$1:$E$1,0))</f>
        <v>L</v>
      </c>
      <c r="L180" t="str">
        <f t="shared" si="7"/>
        <v>Light</v>
      </c>
      <c r="M180" s="5">
        <f>INDEX(products!$A$1:$G$49,MATCH('Working sheet'!$D180,products!$A$1:$A$49,0),MATCH('Working sheet'!M$1,products!$A$1:$E$1,0))</f>
        <v>1</v>
      </c>
      <c r="N180" s="6">
        <f>INDEX(products!$A$1:$G$49,MATCH('Working sheet'!$D180,products!$A$1:$A$49,0),MATCH('Working sheet'!N$1,products!$A$1:$E$1,0))</f>
        <v>12.95</v>
      </c>
      <c r="O180" s="6">
        <f t="shared" si="8"/>
        <v>25.9</v>
      </c>
      <c r="P180" t="str">
        <f>_xlfn.XLOOKUP(Orders[[#This Row],[Customer ID]],customers!$A$1:$A$1001,customers!$I$1:$I$1001,,0)</f>
        <v>No</v>
      </c>
    </row>
    <row r="181" spans="1:16" x14ac:dyDescent="0.25">
      <c r="A181" s="2"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INDEX(products!$A$1:$G$49,MATCH('Working sheet'!$D181,products!$A$1:$A$49,0),MATCH('Working sheet'!I$1,products!$A$1:$E$1,0))</f>
        <v>Ara</v>
      </c>
      <c r="J181" t="str">
        <f t="shared" si="6"/>
        <v>Arabica</v>
      </c>
      <c r="K181" t="str">
        <f>INDEX(products!$A$1:$G$49,MATCH('Working sheet'!$D181,products!$A$1:$A$49,0),MATCH('Working sheet'!K$1,products!$A$1:$E$1,0))</f>
        <v>D</v>
      </c>
      <c r="L181" t="str">
        <f t="shared" si="7"/>
        <v>Dark</v>
      </c>
      <c r="M181" s="5">
        <f>INDEX(products!$A$1:$G$49,MATCH('Working sheet'!$D181,products!$A$1:$A$49,0),MATCH('Working sheet'!M$1,products!$A$1:$E$1,0))</f>
        <v>0.2</v>
      </c>
      <c r="N181" s="6">
        <f>INDEX(products!$A$1:$G$49,MATCH('Working sheet'!$D181,products!$A$1:$A$49,0),MATCH('Working sheet'!N$1,products!$A$1:$E$1,0))</f>
        <v>2.9849999999999999</v>
      </c>
      <c r="O181" s="6">
        <f t="shared" si="8"/>
        <v>2.9849999999999999</v>
      </c>
      <c r="P181" t="str">
        <f>_xlfn.XLOOKUP(Orders[[#This Row],[Customer ID]],customers!$A$1:$A$1001,customers!$I$1:$I$1001,,0)</f>
        <v>No</v>
      </c>
    </row>
    <row r="182" spans="1:16" x14ac:dyDescent="0.25">
      <c r="A182" s="2"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INDEX(products!$A$1:$G$49,MATCH('Working sheet'!$D182,products!$A$1:$A$49,0),MATCH('Working sheet'!I$1,products!$A$1:$E$1,0))</f>
        <v>Exc</v>
      </c>
      <c r="J182" t="str">
        <f t="shared" si="6"/>
        <v>Excelsa</v>
      </c>
      <c r="K182" t="str">
        <f>INDEX(products!$A$1:$G$49,MATCH('Working sheet'!$D182,products!$A$1:$A$49,0),MATCH('Working sheet'!K$1,products!$A$1:$E$1,0))</f>
        <v>L</v>
      </c>
      <c r="L182" t="str">
        <f t="shared" si="7"/>
        <v>Light</v>
      </c>
      <c r="M182" s="5">
        <f>INDEX(products!$A$1:$G$49,MATCH('Working sheet'!$D182,products!$A$1:$A$49,0),MATCH('Working sheet'!M$1,products!$A$1:$E$1,0))</f>
        <v>0.2</v>
      </c>
      <c r="N182" s="6">
        <f>INDEX(products!$A$1:$G$49,MATCH('Working sheet'!$D182,products!$A$1:$A$49,0),MATCH('Working sheet'!N$1,products!$A$1:$E$1,0))</f>
        <v>4.4550000000000001</v>
      </c>
      <c r="O182" s="6">
        <f t="shared" si="8"/>
        <v>22.274999999999999</v>
      </c>
      <c r="P182" t="str">
        <f>_xlfn.XLOOKUP(Orders[[#This Row],[Customer ID]],customers!$A$1:$A$1001,customers!$I$1:$I$1001,,0)</f>
        <v>No</v>
      </c>
    </row>
    <row r="183" spans="1:16" x14ac:dyDescent="0.25">
      <c r="A183" s="2"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INDEX(products!$A$1:$G$49,MATCH('Working sheet'!$D183,products!$A$1:$A$49,0),MATCH('Working sheet'!I$1,products!$A$1:$E$1,0))</f>
        <v>Ara</v>
      </c>
      <c r="J183" t="str">
        <f t="shared" si="6"/>
        <v>Arabica</v>
      </c>
      <c r="K183" t="str">
        <f>INDEX(products!$A$1:$G$49,MATCH('Working sheet'!$D183,products!$A$1:$A$49,0),MATCH('Working sheet'!K$1,products!$A$1:$E$1,0))</f>
        <v>D</v>
      </c>
      <c r="L183" t="str">
        <f t="shared" si="7"/>
        <v>Dark</v>
      </c>
      <c r="M183" s="5">
        <f>INDEX(products!$A$1:$G$49,MATCH('Working sheet'!$D183,products!$A$1:$A$49,0),MATCH('Working sheet'!M$1,products!$A$1:$E$1,0))</f>
        <v>0.5</v>
      </c>
      <c r="N183" s="6">
        <f>INDEX(products!$A$1:$G$49,MATCH('Working sheet'!$D183,products!$A$1:$A$49,0),MATCH('Working sheet'!N$1,products!$A$1:$E$1,0))</f>
        <v>5.97</v>
      </c>
      <c r="O183" s="6">
        <f t="shared" si="8"/>
        <v>29.849999999999998</v>
      </c>
      <c r="P183" t="str">
        <f>_xlfn.XLOOKUP(Orders[[#This Row],[Customer ID]],customers!$A$1:$A$1001,customers!$I$1:$I$1001,,0)</f>
        <v>No</v>
      </c>
    </row>
    <row r="184" spans="1:16" x14ac:dyDescent="0.25">
      <c r="A184" s="2"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INDEX(products!$A$1:$G$49,MATCH('Working sheet'!$D184,products!$A$1:$A$49,0),MATCH('Working sheet'!I$1,products!$A$1:$E$1,0))</f>
        <v>Rob</v>
      </c>
      <c r="J184" t="str">
        <f t="shared" si="6"/>
        <v>Robusta</v>
      </c>
      <c r="K184" t="str">
        <f>INDEX(products!$A$1:$G$49,MATCH('Working sheet'!$D184,products!$A$1:$A$49,0),MATCH('Working sheet'!K$1,products!$A$1:$E$1,0))</f>
        <v>D</v>
      </c>
      <c r="L184" t="str">
        <f t="shared" si="7"/>
        <v>Dark</v>
      </c>
      <c r="M184" s="5">
        <f>INDEX(products!$A$1:$G$49,MATCH('Working sheet'!$D184,products!$A$1:$A$49,0),MATCH('Working sheet'!M$1,products!$A$1:$E$1,0))</f>
        <v>0.5</v>
      </c>
      <c r="N184" s="6">
        <f>INDEX(products!$A$1:$G$49,MATCH('Working sheet'!$D184,products!$A$1:$A$49,0),MATCH('Working sheet'!N$1,products!$A$1:$E$1,0))</f>
        <v>5.3699999999999992</v>
      </c>
      <c r="O184" s="6">
        <f t="shared" si="8"/>
        <v>32.22</v>
      </c>
      <c r="P184" t="str">
        <f>_xlfn.XLOOKUP(Orders[[#This Row],[Customer ID]],customers!$A$1:$A$1001,customers!$I$1:$I$1001,,0)</f>
        <v>No</v>
      </c>
    </row>
    <row r="185" spans="1:16" x14ac:dyDescent="0.25">
      <c r="A185" s="2"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INDEX(products!$A$1:$G$49,MATCH('Working sheet'!$D185,products!$A$1:$A$49,0),MATCH('Working sheet'!I$1,products!$A$1:$E$1,0))</f>
        <v>Exc</v>
      </c>
      <c r="J185" t="str">
        <f t="shared" si="6"/>
        <v>Excelsa</v>
      </c>
      <c r="K185" t="str">
        <f>INDEX(products!$A$1:$G$49,MATCH('Working sheet'!$D185,products!$A$1:$A$49,0),MATCH('Working sheet'!K$1,products!$A$1:$E$1,0))</f>
        <v>M</v>
      </c>
      <c r="L185" t="str">
        <f t="shared" si="7"/>
        <v>Medium</v>
      </c>
      <c r="M185" s="5">
        <f>INDEX(products!$A$1:$G$49,MATCH('Working sheet'!$D185,products!$A$1:$A$49,0),MATCH('Working sheet'!M$1,products!$A$1:$E$1,0))</f>
        <v>0.2</v>
      </c>
      <c r="N185" s="6">
        <f>INDEX(products!$A$1:$G$49,MATCH('Working sheet'!$D185,products!$A$1:$A$49,0),MATCH('Working sheet'!N$1,products!$A$1:$E$1,0))</f>
        <v>4.125</v>
      </c>
      <c r="O185" s="6">
        <f t="shared" si="8"/>
        <v>8.25</v>
      </c>
      <c r="P185" t="str">
        <f>_xlfn.XLOOKUP(Orders[[#This Row],[Customer ID]],customers!$A$1:$A$1001,customers!$I$1:$I$1001,,0)</f>
        <v>No</v>
      </c>
    </row>
    <row r="186" spans="1:16" x14ac:dyDescent="0.25">
      <c r="A186" s="2"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INDEX(products!$A$1:$G$49,MATCH('Working sheet'!$D186,products!$A$1:$A$49,0),MATCH('Working sheet'!I$1,products!$A$1:$E$1,0))</f>
        <v>Ara</v>
      </c>
      <c r="J186" t="str">
        <f t="shared" si="6"/>
        <v>Arabica</v>
      </c>
      <c r="K186" t="str">
        <f>INDEX(products!$A$1:$G$49,MATCH('Working sheet'!$D186,products!$A$1:$A$49,0),MATCH('Working sheet'!K$1,products!$A$1:$E$1,0))</f>
        <v>L</v>
      </c>
      <c r="L186" t="str">
        <f t="shared" si="7"/>
        <v>Light</v>
      </c>
      <c r="M186" s="5">
        <f>INDEX(products!$A$1:$G$49,MATCH('Working sheet'!$D186,products!$A$1:$A$49,0),MATCH('Working sheet'!M$1,products!$A$1:$E$1,0))</f>
        <v>0.5</v>
      </c>
      <c r="N186" s="6">
        <f>INDEX(products!$A$1:$G$49,MATCH('Working sheet'!$D186,products!$A$1:$A$49,0),MATCH('Working sheet'!N$1,products!$A$1:$E$1,0))</f>
        <v>7.77</v>
      </c>
      <c r="O186" s="6">
        <f t="shared" si="8"/>
        <v>31.08</v>
      </c>
      <c r="P186" t="str">
        <f>_xlfn.XLOOKUP(Orders[[#This Row],[Customer ID]],customers!$A$1:$A$1001,customers!$I$1:$I$1001,,0)</f>
        <v>No</v>
      </c>
    </row>
    <row r="187" spans="1:16" x14ac:dyDescent="0.25">
      <c r="A187" s="2"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INDEX(products!$A$1:$G$49,MATCH('Working sheet'!$D187,products!$A$1:$A$49,0),MATCH('Working sheet'!I$1,products!$A$1:$E$1,0))</f>
        <v>Exc</v>
      </c>
      <c r="J187" t="str">
        <f t="shared" si="6"/>
        <v>Excelsa</v>
      </c>
      <c r="K187" t="str">
        <f>INDEX(products!$A$1:$G$49,MATCH('Working sheet'!$D187,products!$A$1:$A$49,0),MATCH('Working sheet'!K$1,products!$A$1:$E$1,0))</f>
        <v>D</v>
      </c>
      <c r="L187" t="str">
        <f t="shared" si="7"/>
        <v>Dark</v>
      </c>
      <c r="M187" s="5">
        <f>INDEX(products!$A$1:$G$49,MATCH('Working sheet'!$D187,products!$A$1:$A$49,0),MATCH('Working sheet'!M$1,products!$A$1:$E$1,0))</f>
        <v>0.5</v>
      </c>
      <c r="N187" s="6">
        <f>INDEX(products!$A$1:$G$49,MATCH('Working sheet'!$D187,products!$A$1:$A$49,0),MATCH('Working sheet'!N$1,products!$A$1:$E$1,0))</f>
        <v>7.29</v>
      </c>
      <c r="O187" s="6">
        <f t="shared" si="8"/>
        <v>36.450000000000003</v>
      </c>
      <c r="P187" t="str">
        <f>_xlfn.XLOOKUP(Orders[[#This Row],[Customer ID]],customers!$A$1:$A$1001,customers!$I$1:$I$1001,,0)</f>
        <v>Yes</v>
      </c>
    </row>
    <row r="188" spans="1:16" x14ac:dyDescent="0.25">
      <c r="A188" s="2"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INDEX(products!$A$1:$G$49,MATCH('Working sheet'!$D188,products!$A$1:$A$49,0),MATCH('Working sheet'!I$1,products!$A$1:$E$1,0))</f>
        <v>Rob</v>
      </c>
      <c r="J188" t="str">
        <f t="shared" si="6"/>
        <v>Robusta</v>
      </c>
      <c r="K188" t="str">
        <f>INDEX(products!$A$1:$G$49,MATCH('Working sheet'!$D188,products!$A$1:$A$49,0),MATCH('Working sheet'!K$1,products!$A$1:$E$1,0))</f>
        <v>M</v>
      </c>
      <c r="L188" t="str">
        <f t="shared" si="7"/>
        <v>Medium</v>
      </c>
      <c r="M188" s="5">
        <f>INDEX(products!$A$1:$G$49,MATCH('Working sheet'!$D188,products!$A$1:$A$49,0),MATCH('Working sheet'!M$1,products!$A$1:$E$1,0))</f>
        <v>2.5</v>
      </c>
      <c r="N188" s="6">
        <f>INDEX(products!$A$1:$G$49,MATCH('Working sheet'!$D188,products!$A$1:$A$49,0),MATCH('Working sheet'!N$1,products!$A$1:$E$1,0))</f>
        <v>22.884999999999998</v>
      </c>
      <c r="O188" s="6">
        <f t="shared" si="8"/>
        <v>68.655000000000001</v>
      </c>
      <c r="P188" t="str">
        <f>_xlfn.XLOOKUP(Orders[[#This Row],[Customer ID]],customers!$A$1:$A$1001,customers!$I$1:$I$1001,,0)</f>
        <v>No</v>
      </c>
    </row>
    <row r="189" spans="1:16" x14ac:dyDescent="0.25">
      <c r="A189" s="2"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INDEX(products!$A$1:$G$49,MATCH('Working sheet'!$D189,products!$A$1:$A$49,0),MATCH('Working sheet'!I$1,products!$A$1:$E$1,0))</f>
        <v>Lib</v>
      </c>
      <c r="J189" t="str">
        <f t="shared" si="6"/>
        <v>Liberica</v>
      </c>
      <c r="K189" t="str">
        <f>INDEX(products!$A$1:$G$49,MATCH('Working sheet'!$D189,products!$A$1:$A$49,0),MATCH('Working sheet'!K$1,products!$A$1:$E$1,0))</f>
        <v>M</v>
      </c>
      <c r="L189" t="str">
        <f t="shared" si="7"/>
        <v>Medium</v>
      </c>
      <c r="M189" s="5">
        <f>INDEX(products!$A$1:$G$49,MATCH('Working sheet'!$D189,products!$A$1:$A$49,0),MATCH('Working sheet'!M$1,products!$A$1:$E$1,0))</f>
        <v>0.5</v>
      </c>
      <c r="N189" s="6">
        <f>INDEX(products!$A$1:$G$49,MATCH('Working sheet'!$D189,products!$A$1:$A$49,0),MATCH('Working sheet'!N$1,products!$A$1:$E$1,0))</f>
        <v>8.73</v>
      </c>
      <c r="O189" s="6">
        <f t="shared" si="8"/>
        <v>43.650000000000006</v>
      </c>
      <c r="P189" t="str">
        <f>_xlfn.XLOOKUP(Orders[[#This Row],[Customer ID]],customers!$A$1:$A$1001,customers!$I$1:$I$1001,,0)</f>
        <v>Yes</v>
      </c>
    </row>
    <row r="190" spans="1:16" x14ac:dyDescent="0.25">
      <c r="A190" s="2"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INDEX(products!$A$1:$G$49,MATCH('Working sheet'!$D190,products!$A$1:$A$49,0),MATCH('Working sheet'!I$1,products!$A$1:$E$1,0))</f>
        <v>Exc</v>
      </c>
      <c r="J190" t="str">
        <f t="shared" si="6"/>
        <v>Excelsa</v>
      </c>
      <c r="K190" t="str">
        <f>INDEX(products!$A$1:$G$49,MATCH('Working sheet'!$D190,products!$A$1:$A$49,0),MATCH('Working sheet'!K$1,products!$A$1:$E$1,0))</f>
        <v>L</v>
      </c>
      <c r="L190" t="str">
        <f t="shared" si="7"/>
        <v>Light</v>
      </c>
      <c r="M190" s="5">
        <f>INDEX(products!$A$1:$G$49,MATCH('Working sheet'!$D190,products!$A$1:$A$49,0),MATCH('Working sheet'!M$1,products!$A$1:$E$1,0))</f>
        <v>0.2</v>
      </c>
      <c r="N190" s="6">
        <f>INDEX(products!$A$1:$G$49,MATCH('Working sheet'!$D190,products!$A$1:$A$49,0),MATCH('Working sheet'!N$1,products!$A$1:$E$1,0))</f>
        <v>4.4550000000000001</v>
      </c>
      <c r="O190" s="6">
        <f t="shared" si="8"/>
        <v>4.4550000000000001</v>
      </c>
      <c r="P190" t="str">
        <f>_xlfn.XLOOKUP(Orders[[#This Row],[Customer ID]],customers!$A$1:$A$1001,customers!$I$1:$I$1001,,0)</f>
        <v>Yes</v>
      </c>
    </row>
    <row r="191" spans="1:16" x14ac:dyDescent="0.25">
      <c r="A191" s="2"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INDEX(products!$A$1:$G$49,MATCH('Working sheet'!$D191,products!$A$1:$A$49,0),MATCH('Working sheet'!I$1,products!$A$1:$E$1,0))</f>
        <v>Lib</v>
      </c>
      <c r="J191" t="str">
        <f t="shared" si="6"/>
        <v>Liberica</v>
      </c>
      <c r="K191" t="str">
        <f>INDEX(products!$A$1:$G$49,MATCH('Working sheet'!$D191,products!$A$1:$A$49,0),MATCH('Working sheet'!K$1,products!$A$1:$E$1,0))</f>
        <v>M</v>
      </c>
      <c r="L191" t="str">
        <f t="shared" si="7"/>
        <v>Medium</v>
      </c>
      <c r="M191" s="5">
        <f>INDEX(products!$A$1:$G$49,MATCH('Working sheet'!$D191,products!$A$1:$A$49,0),MATCH('Working sheet'!M$1,products!$A$1:$E$1,0))</f>
        <v>1</v>
      </c>
      <c r="N191" s="6">
        <f>INDEX(products!$A$1:$G$49,MATCH('Working sheet'!$D191,products!$A$1:$A$49,0),MATCH('Working sheet'!N$1,products!$A$1:$E$1,0))</f>
        <v>14.55</v>
      </c>
      <c r="O191" s="6">
        <f t="shared" si="8"/>
        <v>43.650000000000006</v>
      </c>
      <c r="P191" t="str">
        <f>_xlfn.XLOOKUP(Orders[[#This Row],[Customer ID]],customers!$A$1:$A$1001,customers!$I$1:$I$1001,,0)</f>
        <v>Yes</v>
      </c>
    </row>
    <row r="192" spans="1:16" x14ac:dyDescent="0.25">
      <c r="A192" s="2"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INDEX(products!$A$1:$G$49,MATCH('Working sheet'!$D192,products!$A$1:$A$49,0),MATCH('Working sheet'!I$1,products!$A$1:$E$1,0))</f>
        <v>Lib</v>
      </c>
      <c r="J192" t="str">
        <f t="shared" si="6"/>
        <v>Liberica</v>
      </c>
      <c r="K192" t="str">
        <f>INDEX(products!$A$1:$G$49,MATCH('Working sheet'!$D192,products!$A$1:$A$49,0),MATCH('Working sheet'!K$1,products!$A$1:$E$1,0))</f>
        <v>M</v>
      </c>
      <c r="L192" t="str">
        <f t="shared" si="7"/>
        <v>Medium</v>
      </c>
      <c r="M192" s="5">
        <f>INDEX(products!$A$1:$G$49,MATCH('Working sheet'!$D192,products!$A$1:$A$49,0),MATCH('Working sheet'!M$1,products!$A$1:$E$1,0))</f>
        <v>2.5</v>
      </c>
      <c r="N192" s="6">
        <f>INDEX(products!$A$1:$G$49,MATCH('Working sheet'!$D192,products!$A$1:$A$49,0),MATCH('Working sheet'!N$1,products!$A$1:$E$1,0))</f>
        <v>33.464999999999996</v>
      </c>
      <c r="O192" s="6">
        <f t="shared" si="8"/>
        <v>33.464999999999996</v>
      </c>
      <c r="P192" t="str">
        <f>_xlfn.XLOOKUP(Orders[[#This Row],[Customer ID]],customers!$A$1:$A$1001,customers!$I$1:$I$1001,,0)</f>
        <v>Yes</v>
      </c>
    </row>
    <row r="193" spans="1:16" x14ac:dyDescent="0.25">
      <c r="A193" s="2"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INDEX(products!$A$1:$G$49,MATCH('Working sheet'!$D193,products!$A$1:$A$49,0),MATCH('Working sheet'!I$1,products!$A$1:$E$1,0))</f>
        <v>Lib</v>
      </c>
      <c r="J193" t="str">
        <f t="shared" si="6"/>
        <v>Liberica</v>
      </c>
      <c r="K193" t="str">
        <f>INDEX(products!$A$1:$G$49,MATCH('Working sheet'!$D193,products!$A$1:$A$49,0),MATCH('Working sheet'!K$1,products!$A$1:$E$1,0))</f>
        <v>D</v>
      </c>
      <c r="L193" t="str">
        <f t="shared" si="7"/>
        <v>Dark</v>
      </c>
      <c r="M193" s="5">
        <f>INDEX(products!$A$1:$G$49,MATCH('Working sheet'!$D193,products!$A$1:$A$49,0),MATCH('Working sheet'!M$1,products!$A$1:$E$1,0))</f>
        <v>0.2</v>
      </c>
      <c r="N193" s="6">
        <f>INDEX(products!$A$1:$G$49,MATCH('Working sheet'!$D193,products!$A$1:$A$49,0),MATCH('Working sheet'!N$1,products!$A$1:$E$1,0))</f>
        <v>3.8849999999999998</v>
      </c>
      <c r="O193" s="6">
        <f t="shared" si="8"/>
        <v>19.424999999999997</v>
      </c>
      <c r="P193" t="str">
        <f>_xlfn.XLOOKUP(Orders[[#This Row],[Customer ID]],customers!$A$1:$A$1001,customers!$I$1:$I$1001,,0)</f>
        <v>Yes</v>
      </c>
    </row>
    <row r="194" spans="1:16" x14ac:dyDescent="0.25">
      <c r="A194" s="2"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INDEX(products!$A$1:$G$49,MATCH('Working sheet'!$D194,products!$A$1:$A$49,0),MATCH('Working sheet'!I$1,products!$A$1:$E$1,0))</f>
        <v>Exc</v>
      </c>
      <c r="J194" t="str">
        <f t="shared" ref="J194:J257" si="9">IF(I194="Rob","Robusta",IF(I194="Exc","Excelsa",IF(I194="Ara","Arabica",IF(I194="Lib","Liberica"))))</f>
        <v>Excelsa</v>
      </c>
      <c r="K194" t="str">
        <f>INDEX(products!$A$1:$G$49,MATCH('Working sheet'!$D194,products!$A$1:$A$49,0),MATCH('Working sheet'!K$1,products!$A$1:$E$1,0))</f>
        <v>D</v>
      </c>
      <c r="L194" t="str">
        <f t="shared" ref="L194:L257" si="10">IF(K194="L","Light",IF(K194="M","Medium",IF(K194="D","Dark")))</f>
        <v>Dark</v>
      </c>
      <c r="M194" s="5">
        <f>INDEX(products!$A$1:$G$49,MATCH('Working sheet'!$D194,products!$A$1:$A$49,0),MATCH('Working sheet'!M$1,products!$A$1:$E$1,0))</f>
        <v>1</v>
      </c>
      <c r="N194" s="6">
        <f>INDEX(products!$A$1:$G$49,MATCH('Working sheet'!$D194,products!$A$1:$A$49,0),MATCH('Working sheet'!N$1,products!$A$1:$E$1,0))</f>
        <v>12.15</v>
      </c>
      <c r="O194" s="6">
        <f t="shared" ref="O194:O257" si="11">N194*E194</f>
        <v>72.900000000000006</v>
      </c>
      <c r="P194" t="str">
        <f>_xlfn.XLOOKUP(Orders[[#This Row],[Customer ID]],customers!$A$1:$A$1001,customers!$I$1:$I$1001,,0)</f>
        <v>Yes</v>
      </c>
    </row>
    <row r="195" spans="1:16" x14ac:dyDescent="0.25">
      <c r="A195" s="2"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INDEX(products!$A$1:$G$49,MATCH('Working sheet'!$D195,products!$A$1:$A$49,0),MATCH('Working sheet'!I$1,products!$A$1:$E$1,0))</f>
        <v>Exc</v>
      </c>
      <c r="J195" t="str">
        <f t="shared" si="9"/>
        <v>Excelsa</v>
      </c>
      <c r="K195" t="str">
        <f>INDEX(products!$A$1:$G$49,MATCH('Working sheet'!$D195,products!$A$1:$A$49,0),MATCH('Working sheet'!K$1,products!$A$1:$E$1,0))</f>
        <v>L</v>
      </c>
      <c r="L195" t="str">
        <f t="shared" si="10"/>
        <v>Light</v>
      </c>
      <c r="M195" s="5">
        <f>INDEX(products!$A$1:$G$49,MATCH('Working sheet'!$D195,products!$A$1:$A$49,0),MATCH('Working sheet'!M$1,products!$A$1:$E$1,0))</f>
        <v>1</v>
      </c>
      <c r="N195" s="6">
        <f>INDEX(products!$A$1:$G$49,MATCH('Working sheet'!$D195,products!$A$1:$A$49,0),MATCH('Working sheet'!N$1,products!$A$1:$E$1,0))</f>
        <v>14.85</v>
      </c>
      <c r="O195" s="6">
        <f t="shared" si="11"/>
        <v>44.55</v>
      </c>
      <c r="P195" t="str">
        <f>_xlfn.XLOOKUP(Orders[[#This Row],[Customer ID]],customers!$A$1:$A$1001,customers!$I$1:$I$1001,,0)</f>
        <v>No</v>
      </c>
    </row>
    <row r="196" spans="1:16" x14ac:dyDescent="0.25">
      <c r="A196" s="2"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INDEX(products!$A$1:$G$49,MATCH('Working sheet'!$D196,products!$A$1:$A$49,0),MATCH('Working sheet'!I$1,products!$A$1:$E$1,0))</f>
        <v>Exc</v>
      </c>
      <c r="J196" t="str">
        <f t="shared" si="9"/>
        <v>Excelsa</v>
      </c>
      <c r="K196" t="str">
        <f>INDEX(products!$A$1:$G$49,MATCH('Working sheet'!$D196,products!$A$1:$A$49,0),MATCH('Working sheet'!K$1,products!$A$1:$E$1,0))</f>
        <v>D</v>
      </c>
      <c r="L196" t="str">
        <f t="shared" si="10"/>
        <v>Dark</v>
      </c>
      <c r="M196" s="5">
        <f>INDEX(products!$A$1:$G$49,MATCH('Working sheet'!$D196,products!$A$1:$A$49,0),MATCH('Working sheet'!M$1,products!$A$1:$E$1,0))</f>
        <v>0.5</v>
      </c>
      <c r="N196" s="6">
        <f>INDEX(products!$A$1:$G$49,MATCH('Working sheet'!$D196,products!$A$1:$A$49,0),MATCH('Working sheet'!N$1,products!$A$1:$E$1,0))</f>
        <v>7.29</v>
      </c>
      <c r="O196" s="6">
        <f t="shared" si="11"/>
        <v>36.450000000000003</v>
      </c>
      <c r="P196" t="str">
        <f>_xlfn.XLOOKUP(Orders[[#This Row],[Customer ID]],customers!$A$1:$A$1001,customers!$I$1:$I$1001,,0)</f>
        <v>No</v>
      </c>
    </row>
    <row r="197" spans="1:16" x14ac:dyDescent="0.25">
      <c r="A197" s="2"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INDEX(products!$A$1:$G$49,MATCH('Working sheet'!$D197,products!$A$1:$A$49,0),MATCH('Working sheet'!I$1,products!$A$1:$E$1,0))</f>
        <v>Ara</v>
      </c>
      <c r="J197" t="str">
        <f t="shared" si="9"/>
        <v>Arabica</v>
      </c>
      <c r="K197" t="str">
        <f>INDEX(products!$A$1:$G$49,MATCH('Working sheet'!$D197,products!$A$1:$A$49,0),MATCH('Working sheet'!K$1,products!$A$1:$E$1,0))</f>
        <v>L</v>
      </c>
      <c r="L197" t="str">
        <f t="shared" si="10"/>
        <v>Light</v>
      </c>
      <c r="M197" s="5">
        <f>INDEX(products!$A$1:$G$49,MATCH('Working sheet'!$D197,products!$A$1:$A$49,0),MATCH('Working sheet'!M$1,products!$A$1:$E$1,0))</f>
        <v>1</v>
      </c>
      <c r="N197" s="6">
        <f>INDEX(products!$A$1:$G$49,MATCH('Working sheet'!$D197,products!$A$1:$A$49,0),MATCH('Working sheet'!N$1,products!$A$1:$E$1,0))</f>
        <v>12.95</v>
      </c>
      <c r="O197" s="6">
        <f t="shared" si="11"/>
        <v>38.849999999999994</v>
      </c>
      <c r="P197" t="str">
        <f>_xlfn.XLOOKUP(Orders[[#This Row],[Customer ID]],customers!$A$1:$A$1001,customers!$I$1:$I$1001,,0)</f>
        <v>No</v>
      </c>
    </row>
    <row r="198" spans="1:16" x14ac:dyDescent="0.25">
      <c r="A198" s="2"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INDEX(products!$A$1:$G$49,MATCH('Working sheet'!$D198,products!$A$1:$A$49,0),MATCH('Working sheet'!I$1,products!$A$1:$E$1,0))</f>
        <v>Exc</v>
      </c>
      <c r="J198" t="str">
        <f t="shared" si="9"/>
        <v>Excelsa</v>
      </c>
      <c r="K198" t="str">
        <f>INDEX(products!$A$1:$G$49,MATCH('Working sheet'!$D198,products!$A$1:$A$49,0),MATCH('Working sheet'!K$1,products!$A$1:$E$1,0))</f>
        <v>L</v>
      </c>
      <c r="L198" t="str">
        <f t="shared" si="10"/>
        <v>Light</v>
      </c>
      <c r="M198" s="5">
        <f>INDEX(products!$A$1:$G$49,MATCH('Working sheet'!$D198,products!$A$1:$A$49,0),MATCH('Working sheet'!M$1,products!$A$1:$E$1,0))</f>
        <v>0.5</v>
      </c>
      <c r="N198" s="6">
        <f>INDEX(products!$A$1:$G$49,MATCH('Working sheet'!$D198,products!$A$1:$A$49,0),MATCH('Working sheet'!N$1,products!$A$1:$E$1,0))</f>
        <v>8.91</v>
      </c>
      <c r="O198" s="6">
        <f t="shared" si="11"/>
        <v>53.46</v>
      </c>
      <c r="P198" t="str">
        <f>_xlfn.XLOOKUP(Orders[[#This Row],[Customer ID]],customers!$A$1:$A$1001,customers!$I$1:$I$1001,,0)</f>
        <v>No</v>
      </c>
    </row>
    <row r="199" spans="1:16" x14ac:dyDescent="0.25">
      <c r="A199" s="2" t="s">
        <v>1596</v>
      </c>
      <c r="B199" s="4">
        <v>44352</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INDEX(products!$A$1:$G$49,MATCH('Working sheet'!$D199,products!$A$1:$A$49,0),MATCH('Working sheet'!I$1,products!$A$1:$E$1,0))</f>
        <v>Lib</v>
      </c>
      <c r="J199" t="str">
        <f t="shared" si="9"/>
        <v>Liberica</v>
      </c>
      <c r="K199" t="str">
        <f>INDEX(products!$A$1:$G$49,MATCH('Working sheet'!$D199,products!$A$1:$A$49,0),MATCH('Working sheet'!K$1,products!$A$1:$E$1,0))</f>
        <v>D</v>
      </c>
      <c r="L199" t="str">
        <f t="shared" si="10"/>
        <v>Dark</v>
      </c>
      <c r="M199" s="5">
        <f>INDEX(products!$A$1:$G$49,MATCH('Working sheet'!$D199,products!$A$1:$A$49,0),MATCH('Working sheet'!M$1,products!$A$1:$E$1,0))</f>
        <v>2.5</v>
      </c>
      <c r="N199" s="6">
        <f>INDEX(products!$A$1:$G$49,MATCH('Working sheet'!$D199,products!$A$1:$A$49,0),MATCH('Working sheet'!N$1,products!$A$1:$E$1,0))</f>
        <v>29.784999999999997</v>
      </c>
      <c r="O199" s="6">
        <f t="shared" si="11"/>
        <v>59.569999999999993</v>
      </c>
      <c r="P199" t="str">
        <f>_xlfn.XLOOKUP(Orders[[#This Row],[Customer ID]],customers!$A$1:$A$1001,customers!$I$1:$I$1001,,0)</f>
        <v>No</v>
      </c>
    </row>
    <row r="200" spans="1:16" x14ac:dyDescent="0.25">
      <c r="A200" s="2"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INDEX(products!$A$1:$G$49,MATCH('Working sheet'!$D200,products!$A$1:$A$49,0),MATCH('Working sheet'!I$1,products!$A$1:$E$1,0))</f>
        <v>Lib</v>
      </c>
      <c r="J200" t="str">
        <f t="shared" si="9"/>
        <v>Liberica</v>
      </c>
      <c r="K200" t="str">
        <f>INDEX(products!$A$1:$G$49,MATCH('Working sheet'!$D200,products!$A$1:$A$49,0),MATCH('Working sheet'!K$1,products!$A$1:$E$1,0))</f>
        <v>D</v>
      </c>
      <c r="L200" t="str">
        <f t="shared" si="10"/>
        <v>Dark</v>
      </c>
      <c r="M200" s="5">
        <f>INDEX(products!$A$1:$G$49,MATCH('Working sheet'!$D200,products!$A$1:$A$49,0),MATCH('Working sheet'!M$1,products!$A$1:$E$1,0))</f>
        <v>2.5</v>
      </c>
      <c r="N200" s="6">
        <f>INDEX(products!$A$1:$G$49,MATCH('Working sheet'!$D200,products!$A$1:$A$49,0),MATCH('Working sheet'!N$1,products!$A$1:$E$1,0))</f>
        <v>29.784999999999997</v>
      </c>
      <c r="O200" s="6">
        <f t="shared" si="11"/>
        <v>89.35499999999999</v>
      </c>
      <c r="P200" t="str">
        <f>_xlfn.XLOOKUP(Orders[[#This Row],[Customer ID]],customers!$A$1:$A$1001,customers!$I$1:$I$1001,,0)</f>
        <v>No</v>
      </c>
    </row>
    <row r="201" spans="1:16" x14ac:dyDescent="0.25">
      <c r="A201" s="2"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INDEX(products!$A$1:$G$49,MATCH('Working sheet'!$D201,products!$A$1:$A$49,0),MATCH('Working sheet'!I$1,products!$A$1:$E$1,0))</f>
        <v>Lib</v>
      </c>
      <c r="J201" t="str">
        <f t="shared" si="9"/>
        <v>Liberica</v>
      </c>
      <c r="K201" t="str">
        <f>INDEX(products!$A$1:$G$49,MATCH('Working sheet'!$D201,products!$A$1:$A$49,0),MATCH('Working sheet'!K$1,products!$A$1:$E$1,0))</f>
        <v>L</v>
      </c>
      <c r="L201" t="str">
        <f t="shared" si="10"/>
        <v>Light</v>
      </c>
      <c r="M201" s="5">
        <f>INDEX(products!$A$1:$G$49,MATCH('Working sheet'!$D201,products!$A$1:$A$49,0),MATCH('Working sheet'!M$1,products!$A$1:$E$1,0))</f>
        <v>0.5</v>
      </c>
      <c r="N201" s="6">
        <f>INDEX(products!$A$1:$G$49,MATCH('Working sheet'!$D201,products!$A$1:$A$49,0),MATCH('Working sheet'!N$1,products!$A$1:$E$1,0))</f>
        <v>9.51</v>
      </c>
      <c r="O201" s="6">
        <f t="shared" si="11"/>
        <v>38.04</v>
      </c>
      <c r="P201" t="str">
        <f>_xlfn.XLOOKUP(Orders[[#This Row],[Customer ID]],customers!$A$1:$A$1001,customers!$I$1:$I$1001,,0)</f>
        <v>No</v>
      </c>
    </row>
    <row r="202" spans="1:16" x14ac:dyDescent="0.25">
      <c r="A202" s="2"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INDEX(products!$A$1:$G$49,MATCH('Working sheet'!$D202,products!$A$1:$A$49,0),MATCH('Working sheet'!I$1,products!$A$1:$E$1,0))</f>
        <v>Exc</v>
      </c>
      <c r="J202" t="str">
        <f t="shared" si="9"/>
        <v>Excelsa</v>
      </c>
      <c r="K202" t="str">
        <f>INDEX(products!$A$1:$G$49,MATCH('Working sheet'!$D202,products!$A$1:$A$49,0),MATCH('Working sheet'!K$1,products!$A$1:$E$1,0))</f>
        <v>M</v>
      </c>
      <c r="L202" t="str">
        <f t="shared" si="10"/>
        <v>Medium</v>
      </c>
      <c r="M202" s="5">
        <f>INDEX(products!$A$1:$G$49,MATCH('Working sheet'!$D202,products!$A$1:$A$49,0),MATCH('Working sheet'!M$1,products!$A$1:$E$1,0))</f>
        <v>1</v>
      </c>
      <c r="N202" s="6">
        <f>INDEX(products!$A$1:$G$49,MATCH('Working sheet'!$D202,products!$A$1:$A$49,0),MATCH('Working sheet'!N$1,products!$A$1:$E$1,0))</f>
        <v>13.75</v>
      </c>
      <c r="O202" s="6">
        <f t="shared" si="11"/>
        <v>41.25</v>
      </c>
      <c r="P202" t="str">
        <f>_xlfn.XLOOKUP(Orders[[#This Row],[Customer ID]],customers!$A$1:$A$1001,customers!$I$1:$I$1001,,0)</f>
        <v>No</v>
      </c>
    </row>
    <row r="203" spans="1:16" x14ac:dyDescent="0.25">
      <c r="A203" s="2"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INDEX(products!$A$1:$G$49,MATCH('Working sheet'!$D203,products!$A$1:$A$49,0),MATCH('Working sheet'!I$1,products!$A$1:$E$1,0))</f>
        <v>Lib</v>
      </c>
      <c r="J203" t="str">
        <f t="shared" si="9"/>
        <v>Liberica</v>
      </c>
      <c r="K203" t="str">
        <f>INDEX(products!$A$1:$G$49,MATCH('Working sheet'!$D203,products!$A$1:$A$49,0),MATCH('Working sheet'!K$1,products!$A$1:$E$1,0))</f>
        <v>L</v>
      </c>
      <c r="L203" t="str">
        <f t="shared" si="10"/>
        <v>Light</v>
      </c>
      <c r="M203" s="5">
        <f>INDEX(products!$A$1:$G$49,MATCH('Working sheet'!$D203,products!$A$1:$A$49,0),MATCH('Working sheet'!M$1,products!$A$1:$E$1,0))</f>
        <v>0.5</v>
      </c>
      <c r="N203" s="6">
        <f>INDEX(products!$A$1:$G$49,MATCH('Working sheet'!$D203,products!$A$1:$A$49,0),MATCH('Working sheet'!N$1,products!$A$1:$E$1,0))</f>
        <v>9.51</v>
      </c>
      <c r="O203" s="6">
        <f t="shared" si="11"/>
        <v>57.06</v>
      </c>
      <c r="P203" t="str">
        <f>_xlfn.XLOOKUP(Orders[[#This Row],[Customer ID]],customers!$A$1:$A$1001,customers!$I$1:$I$1001,,0)</f>
        <v>No</v>
      </c>
    </row>
    <row r="204" spans="1:16" x14ac:dyDescent="0.25">
      <c r="A204" s="2"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INDEX(products!$A$1:$G$49,MATCH('Working sheet'!$D204,products!$A$1:$A$49,0),MATCH('Working sheet'!I$1,products!$A$1:$E$1,0))</f>
        <v>Lib</v>
      </c>
      <c r="J204" t="str">
        <f t="shared" si="9"/>
        <v>Liberica</v>
      </c>
      <c r="K204" t="str">
        <f>INDEX(products!$A$1:$G$49,MATCH('Working sheet'!$D204,products!$A$1:$A$49,0),MATCH('Working sheet'!K$1,products!$A$1:$E$1,0))</f>
        <v>D</v>
      </c>
      <c r="L204" t="str">
        <f t="shared" si="10"/>
        <v>Dark</v>
      </c>
      <c r="M204" s="5">
        <f>INDEX(products!$A$1:$G$49,MATCH('Working sheet'!$D204,products!$A$1:$A$49,0),MATCH('Working sheet'!M$1,products!$A$1:$E$1,0))</f>
        <v>2.5</v>
      </c>
      <c r="N204" s="6">
        <f>INDEX(products!$A$1:$G$49,MATCH('Working sheet'!$D204,products!$A$1:$A$49,0),MATCH('Working sheet'!N$1,products!$A$1:$E$1,0))</f>
        <v>29.784999999999997</v>
      </c>
      <c r="O204" s="6">
        <f t="shared" si="11"/>
        <v>178.70999999999998</v>
      </c>
      <c r="P204" t="str">
        <f>_xlfn.XLOOKUP(Orders[[#This Row],[Customer ID]],customers!$A$1:$A$1001,customers!$I$1:$I$1001,,0)</f>
        <v>Yes</v>
      </c>
    </row>
    <row r="205" spans="1:16" x14ac:dyDescent="0.25">
      <c r="A205" s="2"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INDEX(products!$A$1:$G$49,MATCH('Working sheet'!$D205,products!$A$1:$A$49,0),MATCH('Working sheet'!I$1,products!$A$1:$E$1,0))</f>
        <v>Lib</v>
      </c>
      <c r="J205" t="str">
        <f t="shared" si="9"/>
        <v>Liberica</v>
      </c>
      <c r="K205" t="str">
        <f>INDEX(products!$A$1:$G$49,MATCH('Working sheet'!$D205,products!$A$1:$A$49,0),MATCH('Working sheet'!K$1,products!$A$1:$E$1,0))</f>
        <v>L</v>
      </c>
      <c r="L205" t="str">
        <f t="shared" si="10"/>
        <v>Light</v>
      </c>
      <c r="M205" s="5">
        <f>INDEX(products!$A$1:$G$49,MATCH('Working sheet'!$D205,products!$A$1:$A$49,0),MATCH('Working sheet'!M$1,products!$A$1:$E$1,0))</f>
        <v>0.2</v>
      </c>
      <c r="N205" s="6">
        <f>INDEX(products!$A$1:$G$49,MATCH('Working sheet'!$D205,products!$A$1:$A$49,0),MATCH('Working sheet'!N$1,products!$A$1:$E$1,0))</f>
        <v>4.7549999999999999</v>
      </c>
      <c r="O205" s="6">
        <f t="shared" si="11"/>
        <v>4.7549999999999999</v>
      </c>
      <c r="P205" t="str">
        <f>_xlfn.XLOOKUP(Orders[[#This Row],[Customer ID]],customers!$A$1:$A$1001,customers!$I$1:$I$1001,,0)</f>
        <v>No</v>
      </c>
    </row>
    <row r="206" spans="1:16" x14ac:dyDescent="0.25">
      <c r="A206" s="2"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INDEX(products!$A$1:$G$49,MATCH('Working sheet'!$D206,products!$A$1:$A$49,0),MATCH('Working sheet'!I$1,products!$A$1:$E$1,0))</f>
        <v>Exc</v>
      </c>
      <c r="J206" t="str">
        <f t="shared" si="9"/>
        <v>Excelsa</v>
      </c>
      <c r="K206" t="str">
        <f>INDEX(products!$A$1:$G$49,MATCH('Working sheet'!$D206,products!$A$1:$A$49,0),MATCH('Working sheet'!K$1,products!$A$1:$E$1,0))</f>
        <v>M</v>
      </c>
      <c r="L206" t="str">
        <f t="shared" si="10"/>
        <v>Medium</v>
      </c>
      <c r="M206" s="5">
        <f>INDEX(products!$A$1:$G$49,MATCH('Working sheet'!$D206,products!$A$1:$A$49,0),MATCH('Working sheet'!M$1,products!$A$1:$E$1,0))</f>
        <v>1</v>
      </c>
      <c r="N206" s="6">
        <f>INDEX(products!$A$1:$G$49,MATCH('Working sheet'!$D206,products!$A$1:$A$49,0),MATCH('Working sheet'!N$1,products!$A$1:$E$1,0))</f>
        <v>13.75</v>
      </c>
      <c r="O206" s="6">
        <f t="shared" si="11"/>
        <v>82.5</v>
      </c>
      <c r="P206" t="str">
        <f>_xlfn.XLOOKUP(Orders[[#This Row],[Customer ID]],customers!$A$1:$A$1001,customers!$I$1:$I$1001,,0)</f>
        <v>No</v>
      </c>
    </row>
    <row r="207" spans="1:16" x14ac:dyDescent="0.25">
      <c r="A207" s="2"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INDEX(products!$A$1:$G$49,MATCH('Working sheet'!$D207,products!$A$1:$A$49,0),MATCH('Working sheet'!I$1,products!$A$1:$E$1,0))</f>
        <v>Rob</v>
      </c>
      <c r="J207" t="str">
        <f t="shared" si="9"/>
        <v>Robusta</v>
      </c>
      <c r="K207" t="str">
        <f>INDEX(products!$A$1:$G$49,MATCH('Working sheet'!$D207,products!$A$1:$A$49,0),MATCH('Working sheet'!K$1,products!$A$1:$E$1,0))</f>
        <v>D</v>
      </c>
      <c r="L207" t="str">
        <f t="shared" si="10"/>
        <v>Dark</v>
      </c>
      <c r="M207" s="5">
        <f>INDEX(products!$A$1:$G$49,MATCH('Working sheet'!$D207,products!$A$1:$A$49,0),MATCH('Working sheet'!M$1,products!$A$1:$E$1,0))</f>
        <v>0.2</v>
      </c>
      <c r="N207" s="6">
        <f>INDEX(products!$A$1:$G$49,MATCH('Working sheet'!$D207,products!$A$1:$A$49,0),MATCH('Working sheet'!N$1,products!$A$1:$E$1,0))</f>
        <v>2.6849999999999996</v>
      </c>
      <c r="O207" s="6">
        <f t="shared" si="11"/>
        <v>8.0549999999999997</v>
      </c>
      <c r="P207" t="str">
        <f>_xlfn.XLOOKUP(Orders[[#This Row],[Customer ID]],customers!$A$1:$A$1001,customers!$I$1:$I$1001,,0)</f>
        <v>Yes</v>
      </c>
    </row>
    <row r="208" spans="1:16" x14ac:dyDescent="0.25">
      <c r="A208" s="2"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INDEX(products!$A$1:$G$49,MATCH('Working sheet'!$D208,products!$A$1:$A$49,0),MATCH('Working sheet'!I$1,products!$A$1:$E$1,0))</f>
        <v>Ara</v>
      </c>
      <c r="J208" t="str">
        <f t="shared" si="9"/>
        <v>Arabica</v>
      </c>
      <c r="K208" t="str">
        <f>INDEX(products!$A$1:$G$49,MATCH('Working sheet'!$D208,products!$A$1:$A$49,0),MATCH('Working sheet'!K$1,products!$A$1:$E$1,0))</f>
        <v>M</v>
      </c>
      <c r="L208" t="str">
        <f t="shared" si="10"/>
        <v>Medium</v>
      </c>
      <c r="M208" s="5">
        <f>INDEX(products!$A$1:$G$49,MATCH('Working sheet'!$D208,products!$A$1:$A$49,0),MATCH('Working sheet'!M$1,products!$A$1:$E$1,0))</f>
        <v>1</v>
      </c>
      <c r="N208" s="6">
        <f>INDEX(products!$A$1:$G$49,MATCH('Working sheet'!$D208,products!$A$1:$A$49,0),MATCH('Working sheet'!N$1,products!$A$1:$E$1,0))</f>
        <v>11.25</v>
      </c>
      <c r="O208" s="6">
        <f t="shared" si="11"/>
        <v>22.5</v>
      </c>
      <c r="P208" t="str">
        <f>_xlfn.XLOOKUP(Orders[[#This Row],[Customer ID]],customers!$A$1:$A$1001,customers!$I$1:$I$1001,,0)</f>
        <v>No</v>
      </c>
    </row>
    <row r="209" spans="1:16" x14ac:dyDescent="0.25">
      <c r="A209" s="2"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INDEX(products!$A$1:$G$49,MATCH('Working sheet'!$D209,products!$A$1:$A$49,0),MATCH('Working sheet'!I$1,products!$A$1:$E$1,0))</f>
        <v>Ara</v>
      </c>
      <c r="J209" t="str">
        <f t="shared" si="9"/>
        <v>Arabica</v>
      </c>
      <c r="K209" t="str">
        <f>INDEX(products!$A$1:$G$49,MATCH('Working sheet'!$D209,products!$A$1:$A$49,0),MATCH('Working sheet'!K$1,products!$A$1:$E$1,0))</f>
        <v>M</v>
      </c>
      <c r="L209" t="str">
        <f t="shared" si="10"/>
        <v>Medium</v>
      </c>
      <c r="M209" s="5">
        <f>INDEX(products!$A$1:$G$49,MATCH('Working sheet'!$D209,products!$A$1:$A$49,0),MATCH('Working sheet'!M$1,products!$A$1:$E$1,0))</f>
        <v>0.5</v>
      </c>
      <c r="N209" s="6">
        <f>INDEX(products!$A$1:$G$49,MATCH('Working sheet'!$D209,products!$A$1:$A$49,0),MATCH('Working sheet'!N$1,products!$A$1:$E$1,0))</f>
        <v>6.75</v>
      </c>
      <c r="O209" s="6">
        <f t="shared" si="11"/>
        <v>40.5</v>
      </c>
      <c r="P209" t="str">
        <f>_xlfn.XLOOKUP(Orders[[#This Row],[Customer ID]],customers!$A$1:$A$1001,customers!$I$1:$I$1001,,0)</f>
        <v>Yes</v>
      </c>
    </row>
    <row r="210" spans="1:16" x14ac:dyDescent="0.25">
      <c r="A210" s="2"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INDEX(products!$A$1:$G$49,MATCH('Working sheet'!$D210,products!$A$1:$A$49,0),MATCH('Working sheet'!I$1,products!$A$1:$E$1,0))</f>
        <v>Exc</v>
      </c>
      <c r="J210" t="str">
        <f t="shared" si="9"/>
        <v>Excelsa</v>
      </c>
      <c r="K210" t="str">
        <f>INDEX(products!$A$1:$G$49,MATCH('Working sheet'!$D210,products!$A$1:$A$49,0),MATCH('Working sheet'!K$1,products!$A$1:$E$1,0))</f>
        <v>D</v>
      </c>
      <c r="L210" t="str">
        <f t="shared" si="10"/>
        <v>Dark</v>
      </c>
      <c r="M210" s="5">
        <f>INDEX(products!$A$1:$G$49,MATCH('Working sheet'!$D210,products!$A$1:$A$49,0),MATCH('Working sheet'!M$1,products!$A$1:$E$1,0))</f>
        <v>0.5</v>
      </c>
      <c r="N210" s="6">
        <f>INDEX(products!$A$1:$G$49,MATCH('Working sheet'!$D210,products!$A$1:$A$49,0),MATCH('Working sheet'!N$1,products!$A$1:$E$1,0))</f>
        <v>7.29</v>
      </c>
      <c r="O210" s="6">
        <f t="shared" si="11"/>
        <v>29.16</v>
      </c>
      <c r="P210" t="str">
        <f>_xlfn.XLOOKUP(Orders[[#This Row],[Customer ID]],customers!$A$1:$A$1001,customers!$I$1:$I$1001,,0)</f>
        <v>Yes</v>
      </c>
    </row>
    <row r="211" spans="1:16" x14ac:dyDescent="0.25">
      <c r="A211" s="2"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INDEX(products!$A$1:$G$49,MATCH('Working sheet'!$D211,products!$A$1:$A$49,0),MATCH('Working sheet'!I$1,products!$A$1:$E$1,0))</f>
        <v>Ara</v>
      </c>
      <c r="J211" t="str">
        <f t="shared" si="9"/>
        <v>Arabica</v>
      </c>
      <c r="K211" t="str">
        <f>INDEX(products!$A$1:$G$49,MATCH('Working sheet'!$D211,products!$A$1:$A$49,0),MATCH('Working sheet'!K$1,products!$A$1:$E$1,0))</f>
        <v>M</v>
      </c>
      <c r="L211" t="str">
        <f t="shared" si="10"/>
        <v>Medium</v>
      </c>
      <c r="M211" s="5">
        <f>INDEX(products!$A$1:$G$49,MATCH('Working sheet'!$D211,products!$A$1:$A$49,0),MATCH('Working sheet'!M$1,products!$A$1:$E$1,0))</f>
        <v>0.5</v>
      </c>
      <c r="N211" s="6">
        <f>INDEX(products!$A$1:$G$49,MATCH('Working sheet'!$D211,products!$A$1:$A$49,0),MATCH('Working sheet'!N$1,products!$A$1:$E$1,0))</f>
        <v>6.75</v>
      </c>
      <c r="O211" s="6">
        <f t="shared" si="11"/>
        <v>6.75</v>
      </c>
      <c r="P211" t="str">
        <f>_xlfn.XLOOKUP(Orders[[#This Row],[Customer ID]],customers!$A$1:$A$1001,customers!$I$1:$I$1001,,0)</f>
        <v>No</v>
      </c>
    </row>
    <row r="212" spans="1:16" x14ac:dyDescent="0.25">
      <c r="A212" s="2"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INDEX(products!$A$1:$G$49,MATCH('Working sheet'!$D212,products!$A$1:$A$49,0),MATCH('Working sheet'!I$1,products!$A$1:$E$1,0))</f>
        <v>Lib</v>
      </c>
      <c r="J212" t="str">
        <f t="shared" si="9"/>
        <v>Liberica</v>
      </c>
      <c r="K212" t="str">
        <f>INDEX(products!$A$1:$G$49,MATCH('Working sheet'!$D212,products!$A$1:$A$49,0),MATCH('Working sheet'!K$1,products!$A$1:$E$1,0))</f>
        <v>D</v>
      </c>
      <c r="L212" t="str">
        <f t="shared" si="10"/>
        <v>Dark</v>
      </c>
      <c r="M212" s="5">
        <f>INDEX(products!$A$1:$G$49,MATCH('Working sheet'!$D212,products!$A$1:$A$49,0),MATCH('Working sheet'!M$1,products!$A$1:$E$1,0))</f>
        <v>1</v>
      </c>
      <c r="N212" s="6">
        <f>INDEX(products!$A$1:$G$49,MATCH('Working sheet'!$D212,products!$A$1:$A$49,0),MATCH('Working sheet'!N$1,products!$A$1:$E$1,0))</f>
        <v>12.95</v>
      </c>
      <c r="O212" s="6">
        <f t="shared" si="11"/>
        <v>51.8</v>
      </c>
      <c r="P212" t="str">
        <f>_xlfn.XLOOKUP(Orders[[#This Row],[Customer ID]],customers!$A$1:$A$1001,customers!$I$1:$I$1001,,0)</f>
        <v>Yes</v>
      </c>
    </row>
    <row r="213" spans="1:16" x14ac:dyDescent="0.25">
      <c r="A213" s="2"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INDEX(products!$A$1:$G$49,MATCH('Working sheet'!$D213,products!$A$1:$A$49,0),MATCH('Working sheet'!I$1,products!$A$1:$E$1,0))</f>
        <v>Exc</v>
      </c>
      <c r="J213" t="str">
        <f t="shared" si="9"/>
        <v>Excelsa</v>
      </c>
      <c r="K213" t="str">
        <f>INDEX(products!$A$1:$G$49,MATCH('Working sheet'!$D213,products!$A$1:$A$49,0),MATCH('Working sheet'!K$1,products!$A$1:$E$1,0))</f>
        <v>L</v>
      </c>
      <c r="L213" t="str">
        <f t="shared" si="10"/>
        <v>Light</v>
      </c>
      <c r="M213" s="5">
        <f>INDEX(products!$A$1:$G$49,MATCH('Working sheet'!$D213,products!$A$1:$A$49,0),MATCH('Working sheet'!M$1,products!$A$1:$E$1,0))</f>
        <v>0.5</v>
      </c>
      <c r="N213" s="6">
        <f>INDEX(products!$A$1:$G$49,MATCH('Working sheet'!$D213,products!$A$1:$A$49,0),MATCH('Working sheet'!N$1,products!$A$1:$E$1,0))</f>
        <v>8.91</v>
      </c>
      <c r="O213" s="6">
        <f t="shared" si="11"/>
        <v>53.46</v>
      </c>
      <c r="P213" t="str">
        <f>_xlfn.XLOOKUP(Orders[[#This Row],[Customer ID]],customers!$A$1:$A$1001,customers!$I$1:$I$1001,,0)</f>
        <v>No</v>
      </c>
    </row>
    <row r="214" spans="1:16" x14ac:dyDescent="0.25">
      <c r="A214" s="2"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INDEX(products!$A$1:$G$49,MATCH('Working sheet'!$D214,products!$A$1:$A$49,0),MATCH('Working sheet'!I$1,products!$A$1:$E$1,0))</f>
        <v>Exc</v>
      </c>
      <c r="J214" t="str">
        <f t="shared" si="9"/>
        <v>Excelsa</v>
      </c>
      <c r="K214" t="str">
        <f>INDEX(products!$A$1:$G$49,MATCH('Working sheet'!$D214,products!$A$1:$A$49,0),MATCH('Working sheet'!K$1,products!$A$1:$E$1,0))</f>
        <v>D</v>
      </c>
      <c r="L214" t="str">
        <f t="shared" si="10"/>
        <v>Dark</v>
      </c>
      <c r="M214" s="5">
        <f>INDEX(products!$A$1:$G$49,MATCH('Working sheet'!$D214,products!$A$1:$A$49,0),MATCH('Working sheet'!M$1,products!$A$1:$E$1,0))</f>
        <v>0.2</v>
      </c>
      <c r="N214" s="6">
        <f>INDEX(products!$A$1:$G$49,MATCH('Working sheet'!$D214,products!$A$1:$A$49,0),MATCH('Working sheet'!N$1,products!$A$1:$E$1,0))</f>
        <v>3.645</v>
      </c>
      <c r="O214" s="6">
        <f t="shared" si="11"/>
        <v>14.58</v>
      </c>
      <c r="P214" t="str">
        <f>_xlfn.XLOOKUP(Orders[[#This Row],[Customer ID]],customers!$A$1:$A$1001,customers!$I$1:$I$1001,,0)</f>
        <v>Yes</v>
      </c>
    </row>
    <row r="215" spans="1:16" x14ac:dyDescent="0.25">
      <c r="A215" s="2"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INDEX(products!$A$1:$G$49,MATCH('Working sheet'!$D215,products!$A$1:$A$49,0),MATCH('Working sheet'!I$1,products!$A$1:$E$1,0))</f>
        <v>Rob</v>
      </c>
      <c r="J215" t="str">
        <f t="shared" si="9"/>
        <v>Robusta</v>
      </c>
      <c r="K215" t="str">
        <f>INDEX(products!$A$1:$G$49,MATCH('Working sheet'!$D215,products!$A$1:$A$49,0),MATCH('Working sheet'!K$1,products!$A$1:$E$1,0))</f>
        <v>D</v>
      </c>
      <c r="L215" t="str">
        <f t="shared" si="10"/>
        <v>Dark</v>
      </c>
      <c r="M215" s="5">
        <f>INDEX(products!$A$1:$G$49,MATCH('Working sheet'!$D215,products!$A$1:$A$49,0),MATCH('Working sheet'!M$1,products!$A$1:$E$1,0))</f>
        <v>2.5</v>
      </c>
      <c r="N215" s="6">
        <f>INDEX(products!$A$1:$G$49,MATCH('Working sheet'!$D215,products!$A$1:$A$49,0),MATCH('Working sheet'!N$1,products!$A$1:$E$1,0))</f>
        <v>20.584999999999997</v>
      </c>
      <c r="O215" s="6">
        <f t="shared" si="11"/>
        <v>20.584999999999997</v>
      </c>
      <c r="P215" t="str">
        <f>_xlfn.XLOOKUP(Orders[[#This Row],[Customer ID]],customers!$A$1:$A$1001,customers!$I$1:$I$1001,,0)</f>
        <v>No</v>
      </c>
    </row>
    <row r="216" spans="1:16" x14ac:dyDescent="0.25">
      <c r="A216" s="2"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INDEX(products!$A$1:$G$49,MATCH('Working sheet'!$D216,products!$A$1:$A$49,0),MATCH('Working sheet'!I$1,products!$A$1:$E$1,0))</f>
        <v>Lib</v>
      </c>
      <c r="J216" t="str">
        <f t="shared" si="9"/>
        <v>Liberica</v>
      </c>
      <c r="K216" t="str">
        <f>INDEX(products!$A$1:$G$49,MATCH('Working sheet'!$D216,products!$A$1:$A$49,0),MATCH('Working sheet'!K$1,products!$A$1:$E$1,0))</f>
        <v>L</v>
      </c>
      <c r="L216" t="str">
        <f t="shared" si="10"/>
        <v>Light</v>
      </c>
      <c r="M216" s="5">
        <f>INDEX(products!$A$1:$G$49,MATCH('Working sheet'!$D216,products!$A$1:$A$49,0),MATCH('Working sheet'!M$1,products!$A$1:$E$1,0))</f>
        <v>1</v>
      </c>
      <c r="N216" s="6">
        <f>INDEX(products!$A$1:$G$49,MATCH('Working sheet'!$D216,products!$A$1:$A$49,0),MATCH('Working sheet'!N$1,products!$A$1:$E$1,0))</f>
        <v>15.85</v>
      </c>
      <c r="O216" s="6">
        <f t="shared" si="11"/>
        <v>31.7</v>
      </c>
      <c r="P216" t="str">
        <f>_xlfn.XLOOKUP(Orders[[#This Row],[Customer ID]],customers!$A$1:$A$1001,customers!$I$1:$I$1001,,0)</f>
        <v>No</v>
      </c>
    </row>
    <row r="217" spans="1:16" x14ac:dyDescent="0.25">
      <c r="A217" s="2"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INDEX(products!$A$1:$G$49,MATCH('Working sheet'!$D217,products!$A$1:$A$49,0),MATCH('Working sheet'!I$1,products!$A$1:$E$1,0))</f>
        <v>Lib</v>
      </c>
      <c r="J217" t="str">
        <f t="shared" si="9"/>
        <v>Liberica</v>
      </c>
      <c r="K217" t="str">
        <f>INDEX(products!$A$1:$G$49,MATCH('Working sheet'!$D217,products!$A$1:$A$49,0),MATCH('Working sheet'!K$1,products!$A$1:$E$1,0))</f>
        <v>D</v>
      </c>
      <c r="L217" t="str">
        <f t="shared" si="10"/>
        <v>Dark</v>
      </c>
      <c r="M217" s="5">
        <f>INDEX(products!$A$1:$G$49,MATCH('Working sheet'!$D217,products!$A$1:$A$49,0),MATCH('Working sheet'!M$1,products!$A$1:$E$1,0))</f>
        <v>0.2</v>
      </c>
      <c r="N217" s="6">
        <f>INDEX(products!$A$1:$G$49,MATCH('Working sheet'!$D217,products!$A$1:$A$49,0),MATCH('Working sheet'!N$1,products!$A$1:$E$1,0))</f>
        <v>3.8849999999999998</v>
      </c>
      <c r="O217" s="6">
        <f t="shared" si="11"/>
        <v>23.31</v>
      </c>
      <c r="P217" t="str">
        <f>_xlfn.XLOOKUP(Orders[[#This Row],[Customer ID]],customers!$A$1:$A$1001,customers!$I$1:$I$1001,,0)</f>
        <v>No</v>
      </c>
    </row>
    <row r="218" spans="1:16" x14ac:dyDescent="0.25">
      <c r="A218" s="2"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INDEX(products!$A$1:$G$49,MATCH('Working sheet'!$D218,products!$A$1:$A$49,0),MATCH('Working sheet'!I$1,products!$A$1:$E$1,0))</f>
        <v>Lib</v>
      </c>
      <c r="J218" t="str">
        <f t="shared" si="9"/>
        <v>Liberica</v>
      </c>
      <c r="K218" t="str">
        <f>INDEX(products!$A$1:$G$49,MATCH('Working sheet'!$D218,products!$A$1:$A$49,0),MATCH('Working sheet'!K$1,products!$A$1:$E$1,0))</f>
        <v>M</v>
      </c>
      <c r="L218" t="str">
        <f t="shared" si="10"/>
        <v>Medium</v>
      </c>
      <c r="M218" s="5">
        <f>INDEX(products!$A$1:$G$49,MATCH('Working sheet'!$D218,products!$A$1:$A$49,0),MATCH('Working sheet'!M$1,products!$A$1:$E$1,0))</f>
        <v>1</v>
      </c>
      <c r="N218" s="6">
        <f>INDEX(products!$A$1:$G$49,MATCH('Working sheet'!$D218,products!$A$1:$A$49,0),MATCH('Working sheet'!N$1,products!$A$1:$E$1,0))</f>
        <v>14.55</v>
      </c>
      <c r="O218" s="6">
        <f t="shared" si="11"/>
        <v>58.2</v>
      </c>
      <c r="P218" t="str">
        <f>_xlfn.XLOOKUP(Orders[[#This Row],[Customer ID]],customers!$A$1:$A$1001,customers!$I$1:$I$1001,,0)</f>
        <v>Yes</v>
      </c>
    </row>
    <row r="219" spans="1:16" x14ac:dyDescent="0.25">
      <c r="A219" s="2"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INDEX(products!$A$1:$G$49,MATCH('Working sheet'!$D219,products!$A$1:$A$49,0),MATCH('Working sheet'!I$1,products!$A$1:$E$1,0))</f>
        <v>Exc</v>
      </c>
      <c r="J219" t="str">
        <f t="shared" si="9"/>
        <v>Excelsa</v>
      </c>
      <c r="K219" t="str">
        <f>INDEX(products!$A$1:$G$49,MATCH('Working sheet'!$D219,products!$A$1:$A$49,0),MATCH('Working sheet'!K$1,products!$A$1:$E$1,0))</f>
        <v>L</v>
      </c>
      <c r="L219" t="str">
        <f t="shared" si="10"/>
        <v>Light</v>
      </c>
      <c r="M219" s="5">
        <f>INDEX(products!$A$1:$G$49,MATCH('Working sheet'!$D219,products!$A$1:$A$49,0),MATCH('Working sheet'!M$1,products!$A$1:$E$1,0))</f>
        <v>0.5</v>
      </c>
      <c r="N219" s="6">
        <f>INDEX(products!$A$1:$G$49,MATCH('Working sheet'!$D219,products!$A$1:$A$49,0),MATCH('Working sheet'!N$1,products!$A$1:$E$1,0))</f>
        <v>8.91</v>
      </c>
      <c r="O219" s="6">
        <f t="shared" si="11"/>
        <v>35.64</v>
      </c>
      <c r="P219" t="str">
        <f>_xlfn.XLOOKUP(Orders[[#This Row],[Customer ID]],customers!$A$1:$A$1001,customers!$I$1:$I$1001,,0)</f>
        <v>No</v>
      </c>
    </row>
    <row r="220" spans="1:16" x14ac:dyDescent="0.25">
      <c r="A220" s="2"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INDEX(products!$A$1:$G$49,MATCH('Working sheet'!$D220,products!$A$1:$A$49,0),MATCH('Working sheet'!I$1,products!$A$1:$E$1,0))</f>
        <v>Ara</v>
      </c>
      <c r="J220" t="str">
        <f t="shared" si="9"/>
        <v>Arabica</v>
      </c>
      <c r="K220" t="str">
        <f>INDEX(products!$A$1:$G$49,MATCH('Working sheet'!$D220,products!$A$1:$A$49,0),MATCH('Working sheet'!K$1,products!$A$1:$E$1,0))</f>
        <v>M</v>
      </c>
      <c r="L220" t="str">
        <f t="shared" si="10"/>
        <v>Medium</v>
      </c>
      <c r="M220" s="5">
        <f>INDEX(products!$A$1:$G$49,MATCH('Working sheet'!$D220,products!$A$1:$A$49,0),MATCH('Working sheet'!M$1,products!$A$1:$E$1,0))</f>
        <v>1</v>
      </c>
      <c r="N220" s="6">
        <f>INDEX(products!$A$1:$G$49,MATCH('Working sheet'!$D220,products!$A$1:$A$49,0),MATCH('Working sheet'!N$1,products!$A$1:$E$1,0))</f>
        <v>11.25</v>
      </c>
      <c r="O220" s="6">
        <f t="shared" si="11"/>
        <v>56.25</v>
      </c>
      <c r="P220" t="str">
        <f>_xlfn.XLOOKUP(Orders[[#This Row],[Customer ID]],customers!$A$1:$A$1001,customers!$I$1:$I$1001,,0)</f>
        <v>Yes</v>
      </c>
    </row>
    <row r="221" spans="1:16" x14ac:dyDescent="0.25">
      <c r="A221" s="2"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INDEX(products!$A$1:$G$49,MATCH('Working sheet'!$D221,products!$A$1:$A$49,0),MATCH('Working sheet'!I$1,products!$A$1:$E$1,0))</f>
        <v>Rob</v>
      </c>
      <c r="J221" t="str">
        <f t="shared" si="9"/>
        <v>Robusta</v>
      </c>
      <c r="K221" t="str">
        <f>INDEX(products!$A$1:$G$49,MATCH('Working sheet'!$D221,products!$A$1:$A$49,0),MATCH('Working sheet'!K$1,products!$A$1:$E$1,0))</f>
        <v>L</v>
      </c>
      <c r="L221" t="str">
        <f t="shared" si="10"/>
        <v>Light</v>
      </c>
      <c r="M221" s="5">
        <f>INDEX(products!$A$1:$G$49,MATCH('Working sheet'!$D221,products!$A$1:$A$49,0),MATCH('Working sheet'!M$1,products!$A$1:$E$1,0))</f>
        <v>0.2</v>
      </c>
      <c r="N221" s="6">
        <f>INDEX(products!$A$1:$G$49,MATCH('Working sheet'!$D221,products!$A$1:$A$49,0),MATCH('Working sheet'!N$1,products!$A$1:$E$1,0))</f>
        <v>3.5849999999999995</v>
      </c>
      <c r="O221" s="6">
        <f t="shared" si="11"/>
        <v>10.754999999999999</v>
      </c>
      <c r="P221" t="str">
        <f>_xlfn.XLOOKUP(Orders[[#This Row],[Customer ID]],customers!$A$1:$A$1001,customers!$I$1:$I$1001,,0)</f>
        <v>No</v>
      </c>
    </row>
    <row r="222" spans="1:16" x14ac:dyDescent="0.25">
      <c r="A222" s="2"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INDEX(products!$A$1:$G$49,MATCH('Working sheet'!$D222,products!$A$1:$A$49,0),MATCH('Working sheet'!I$1,products!$A$1:$E$1,0))</f>
        <v>Rob</v>
      </c>
      <c r="J222" t="str">
        <f t="shared" si="9"/>
        <v>Robusta</v>
      </c>
      <c r="K222" t="str">
        <f>INDEX(products!$A$1:$G$49,MATCH('Working sheet'!$D222,products!$A$1:$A$49,0),MATCH('Working sheet'!K$1,products!$A$1:$E$1,0))</f>
        <v>M</v>
      </c>
      <c r="L222" t="str">
        <f t="shared" si="10"/>
        <v>Medium</v>
      </c>
      <c r="M222" s="5">
        <f>INDEX(products!$A$1:$G$49,MATCH('Working sheet'!$D222,products!$A$1:$A$49,0),MATCH('Working sheet'!M$1,products!$A$1:$E$1,0))</f>
        <v>0.2</v>
      </c>
      <c r="N222" s="6">
        <f>INDEX(products!$A$1:$G$49,MATCH('Working sheet'!$D222,products!$A$1:$A$49,0),MATCH('Working sheet'!N$1,products!$A$1:$E$1,0))</f>
        <v>2.9849999999999999</v>
      </c>
      <c r="O222" s="6">
        <f t="shared" si="11"/>
        <v>14.924999999999999</v>
      </c>
      <c r="P222" t="str">
        <f>_xlfn.XLOOKUP(Orders[[#This Row],[Customer ID]],customers!$A$1:$A$1001,customers!$I$1:$I$1001,,0)</f>
        <v>No</v>
      </c>
    </row>
    <row r="223" spans="1:16" x14ac:dyDescent="0.25">
      <c r="A223" s="2"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INDEX(products!$A$1:$G$49,MATCH('Working sheet'!$D223,products!$A$1:$A$49,0),MATCH('Working sheet'!I$1,products!$A$1:$E$1,0))</f>
        <v>Ara</v>
      </c>
      <c r="J223" t="str">
        <f t="shared" si="9"/>
        <v>Arabica</v>
      </c>
      <c r="K223" t="str">
        <f>INDEX(products!$A$1:$G$49,MATCH('Working sheet'!$D223,products!$A$1:$A$49,0),MATCH('Working sheet'!K$1,products!$A$1:$E$1,0))</f>
        <v>L</v>
      </c>
      <c r="L223" t="str">
        <f t="shared" si="10"/>
        <v>Light</v>
      </c>
      <c r="M223" s="5">
        <f>INDEX(products!$A$1:$G$49,MATCH('Working sheet'!$D223,products!$A$1:$A$49,0),MATCH('Working sheet'!M$1,products!$A$1:$E$1,0))</f>
        <v>1</v>
      </c>
      <c r="N223" s="6">
        <f>INDEX(products!$A$1:$G$49,MATCH('Working sheet'!$D223,products!$A$1:$A$49,0),MATCH('Working sheet'!N$1,products!$A$1:$E$1,0))</f>
        <v>12.95</v>
      </c>
      <c r="O223" s="6">
        <f t="shared" si="11"/>
        <v>77.699999999999989</v>
      </c>
      <c r="P223" t="str">
        <f>_xlfn.XLOOKUP(Orders[[#This Row],[Customer ID]],customers!$A$1:$A$1001,customers!$I$1:$I$1001,,0)</f>
        <v>Yes</v>
      </c>
    </row>
    <row r="224" spans="1:16" x14ac:dyDescent="0.25">
      <c r="A224" s="2"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INDEX(products!$A$1:$G$49,MATCH('Working sheet'!$D224,products!$A$1:$A$49,0),MATCH('Working sheet'!I$1,products!$A$1:$E$1,0))</f>
        <v>Lib</v>
      </c>
      <c r="J224" t="str">
        <f t="shared" si="9"/>
        <v>Liberica</v>
      </c>
      <c r="K224" t="str">
        <f>INDEX(products!$A$1:$G$49,MATCH('Working sheet'!$D224,products!$A$1:$A$49,0),MATCH('Working sheet'!K$1,products!$A$1:$E$1,0))</f>
        <v>D</v>
      </c>
      <c r="L224" t="str">
        <f t="shared" si="10"/>
        <v>Dark</v>
      </c>
      <c r="M224" s="5">
        <f>INDEX(products!$A$1:$G$49,MATCH('Working sheet'!$D224,products!$A$1:$A$49,0),MATCH('Working sheet'!M$1,products!$A$1:$E$1,0))</f>
        <v>0.5</v>
      </c>
      <c r="N224" s="6">
        <f>INDEX(products!$A$1:$G$49,MATCH('Working sheet'!$D224,products!$A$1:$A$49,0),MATCH('Working sheet'!N$1,products!$A$1:$E$1,0))</f>
        <v>7.77</v>
      </c>
      <c r="O224" s="6">
        <f t="shared" si="11"/>
        <v>23.31</v>
      </c>
      <c r="P224" t="str">
        <f>_xlfn.XLOOKUP(Orders[[#This Row],[Customer ID]],customers!$A$1:$A$1001,customers!$I$1:$I$1001,,0)</f>
        <v>No</v>
      </c>
    </row>
    <row r="225" spans="1:16" x14ac:dyDescent="0.25">
      <c r="A225" s="2"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INDEX(products!$A$1:$G$49,MATCH('Working sheet'!$D225,products!$A$1:$A$49,0),MATCH('Working sheet'!I$1,products!$A$1:$E$1,0))</f>
        <v>Exc</v>
      </c>
      <c r="J225" t="str">
        <f t="shared" si="9"/>
        <v>Excelsa</v>
      </c>
      <c r="K225" t="str">
        <f>INDEX(products!$A$1:$G$49,MATCH('Working sheet'!$D225,products!$A$1:$A$49,0),MATCH('Working sheet'!K$1,products!$A$1:$E$1,0))</f>
        <v>L</v>
      </c>
      <c r="L225" t="str">
        <f t="shared" si="10"/>
        <v>Light</v>
      </c>
      <c r="M225" s="5">
        <f>INDEX(products!$A$1:$G$49,MATCH('Working sheet'!$D225,products!$A$1:$A$49,0),MATCH('Working sheet'!M$1,products!$A$1:$E$1,0))</f>
        <v>1</v>
      </c>
      <c r="N225" s="6">
        <f>INDEX(products!$A$1:$G$49,MATCH('Working sheet'!$D225,products!$A$1:$A$49,0),MATCH('Working sheet'!N$1,products!$A$1:$E$1,0))</f>
        <v>14.85</v>
      </c>
      <c r="O225" s="6">
        <f t="shared" si="11"/>
        <v>59.4</v>
      </c>
      <c r="P225" t="str">
        <f>_xlfn.XLOOKUP(Orders[[#This Row],[Customer ID]],customers!$A$1:$A$1001,customers!$I$1:$I$1001,,0)</f>
        <v>Yes</v>
      </c>
    </row>
    <row r="226" spans="1:16" x14ac:dyDescent="0.25">
      <c r="A226" s="2"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INDEX(products!$A$1:$G$49,MATCH('Working sheet'!$D226,products!$A$1:$A$49,0),MATCH('Working sheet'!I$1,products!$A$1:$E$1,0))</f>
        <v>Lib</v>
      </c>
      <c r="J226" t="str">
        <f t="shared" si="9"/>
        <v>Liberica</v>
      </c>
      <c r="K226" t="str">
        <f>INDEX(products!$A$1:$G$49,MATCH('Working sheet'!$D226,products!$A$1:$A$49,0),MATCH('Working sheet'!K$1,products!$A$1:$E$1,0))</f>
        <v>D</v>
      </c>
      <c r="L226" t="str">
        <f t="shared" si="10"/>
        <v>Dark</v>
      </c>
      <c r="M226" s="5">
        <f>INDEX(products!$A$1:$G$49,MATCH('Working sheet'!$D226,products!$A$1:$A$49,0),MATCH('Working sheet'!M$1,products!$A$1:$E$1,0))</f>
        <v>2.5</v>
      </c>
      <c r="N226" s="6">
        <f>INDEX(products!$A$1:$G$49,MATCH('Working sheet'!$D226,products!$A$1:$A$49,0),MATCH('Working sheet'!N$1,products!$A$1:$E$1,0))</f>
        <v>29.784999999999997</v>
      </c>
      <c r="O226" s="6">
        <f t="shared" si="11"/>
        <v>119.13999999999999</v>
      </c>
      <c r="P226" t="str">
        <f>_xlfn.XLOOKUP(Orders[[#This Row],[Customer ID]],customers!$A$1:$A$1001,customers!$I$1:$I$1001,,0)</f>
        <v>Yes</v>
      </c>
    </row>
    <row r="227" spans="1:16" x14ac:dyDescent="0.25">
      <c r="A227" s="2"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INDEX(products!$A$1:$G$49,MATCH('Working sheet'!$D227,products!$A$1:$A$49,0),MATCH('Working sheet'!I$1,products!$A$1:$E$1,0))</f>
        <v>Rob</v>
      </c>
      <c r="J227" t="str">
        <f t="shared" si="9"/>
        <v>Robusta</v>
      </c>
      <c r="K227" t="str">
        <f>INDEX(products!$A$1:$G$49,MATCH('Working sheet'!$D227,products!$A$1:$A$49,0),MATCH('Working sheet'!K$1,products!$A$1:$E$1,0))</f>
        <v>L</v>
      </c>
      <c r="L227" t="str">
        <f t="shared" si="10"/>
        <v>Light</v>
      </c>
      <c r="M227" s="5">
        <f>INDEX(products!$A$1:$G$49,MATCH('Working sheet'!$D227,products!$A$1:$A$49,0),MATCH('Working sheet'!M$1,products!$A$1:$E$1,0))</f>
        <v>0.2</v>
      </c>
      <c r="N227" s="6">
        <f>INDEX(products!$A$1:$G$49,MATCH('Working sheet'!$D227,products!$A$1:$A$49,0),MATCH('Working sheet'!N$1,products!$A$1:$E$1,0))</f>
        <v>3.5849999999999995</v>
      </c>
      <c r="O227" s="6">
        <f t="shared" si="11"/>
        <v>14.339999999999998</v>
      </c>
      <c r="P227" t="str">
        <f>_xlfn.XLOOKUP(Orders[[#This Row],[Customer ID]],customers!$A$1:$A$1001,customers!$I$1:$I$1001,,0)</f>
        <v>No</v>
      </c>
    </row>
    <row r="228" spans="1:16" x14ac:dyDescent="0.25">
      <c r="A228" s="2"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INDEX(products!$A$1:$G$49,MATCH('Working sheet'!$D228,products!$A$1:$A$49,0),MATCH('Working sheet'!I$1,products!$A$1:$E$1,0))</f>
        <v>Ara</v>
      </c>
      <c r="J228" t="str">
        <f t="shared" si="9"/>
        <v>Arabica</v>
      </c>
      <c r="K228" t="str">
        <f>INDEX(products!$A$1:$G$49,MATCH('Working sheet'!$D228,products!$A$1:$A$49,0),MATCH('Working sheet'!K$1,products!$A$1:$E$1,0))</f>
        <v>M</v>
      </c>
      <c r="L228" t="str">
        <f t="shared" si="10"/>
        <v>Medium</v>
      </c>
      <c r="M228" s="5">
        <f>INDEX(products!$A$1:$G$49,MATCH('Working sheet'!$D228,products!$A$1:$A$49,0),MATCH('Working sheet'!M$1,products!$A$1:$E$1,0))</f>
        <v>2.5</v>
      </c>
      <c r="N228" s="6">
        <f>INDEX(products!$A$1:$G$49,MATCH('Working sheet'!$D228,products!$A$1:$A$49,0),MATCH('Working sheet'!N$1,products!$A$1:$E$1,0))</f>
        <v>25.874999999999996</v>
      </c>
      <c r="O228" s="6">
        <f t="shared" si="11"/>
        <v>129.37499999999997</v>
      </c>
      <c r="P228" t="str">
        <f>_xlfn.XLOOKUP(Orders[[#This Row],[Customer ID]],customers!$A$1:$A$1001,customers!$I$1:$I$1001,,0)</f>
        <v>No</v>
      </c>
    </row>
    <row r="229" spans="1:16" x14ac:dyDescent="0.25">
      <c r="A229" s="2"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INDEX(products!$A$1:$G$49,MATCH('Working sheet'!$D229,products!$A$1:$A$49,0),MATCH('Working sheet'!I$1,products!$A$1:$E$1,0))</f>
        <v>Rob</v>
      </c>
      <c r="J229" t="str">
        <f t="shared" si="9"/>
        <v>Robusta</v>
      </c>
      <c r="K229" t="str">
        <f>INDEX(products!$A$1:$G$49,MATCH('Working sheet'!$D229,products!$A$1:$A$49,0),MATCH('Working sheet'!K$1,products!$A$1:$E$1,0))</f>
        <v>D</v>
      </c>
      <c r="L229" t="str">
        <f t="shared" si="10"/>
        <v>Dark</v>
      </c>
      <c r="M229" s="5">
        <f>INDEX(products!$A$1:$G$49,MATCH('Working sheet'!$D229,products!$A$1:$A$49,0),MATCH('Working sheet'!M$1,products!$A$1:$E$1,0))</f>
        <v>0.2</v>
      </c>
      <c r="N229" s="6">
        <f>INDEX(products!$A$1:$G$49,MATCH('Working sheet'!$D229,products!$A$1:$A$49,0),MATCH('Working sheet'!N$1,products!$A$1:$E$1,0))</f>
        <v>2.6849999999999996</v>
      </c>
      <c r="O229" s="6">
        <f t="shared" si="11"/>
        <v>16.11</v>
      </c>
      <c r="P229" t="str">
        <f>_xlfn.XLOOKUP(Orders[[#This Row],[Customer ID]],customers!$A$1:$A$1001,customers!$I$1:$I$1001,,0)</f>
        <v>Yes</v>
      </c>
    </row>
    <row r="230" spans="1:16" x14ac:dyDescent="0.25">
      <c r="A230" s="2"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INDEX(products!$A$1:$G$49,MATCH('Working sheet'!$D230,products!$A$1:$A$49,0),MATCH('Working sheet'!I$1,products!$A$1:$E$1,0))</f>
        <v>Rob</v>
      </c>
      <c r="J230" t="str">
        <f t="shared" si="9"/>
        <v>Robusta</v>
      </c>
      <c r="K230" t="str">
        <f>INDEX(products!$A$1:$G$49,MATCH('Working sheet'!$D230,products!$A$1:$A$49,0),MATCH('Working sheet'!K$1,products!$A$1:$E$1,0))</f>
        <v>L</v>
      </c>
      <c r="L230" t="str">
        <f t="shared" si="10"/>
        <v>Light</v>
      </c>
      <c r="M230" s="5">
        <f>INDEX(products!$A$1:$G$49,MATCH('Working sheet'!$D230,products!$A$1:$A$49,0),MATCH('Working sheet'!M$1,products!$A$1:$E$1,0))</f>
        <v>0.2</v>
      </c>
      <c r="N230" s="6">
        <f>INDEX(products!$A$1:$G$49,MATCH('Working sheet'!$D230,products!$A$1:$A$49,0),MATCH('Working sheet'!N$1,products!$A$1:$E$1,0))</f>
        <v>3.5849999999999995</v>
      </c>
      <c r="O230" s="6">
        <f t="shared" si="11"/>
        <v>17.924999999999997</v>
      </c>
      <c r="P230" t="str">
        <f>_xlfn.XLOOKUP(Orders[[#This Row],[Customer ID]],customers!$A$1:$A$1001,customers!$I$1:$I$1001,,0)</f>
        <v>No</v>
      </c>
    </row>
    <row r="231" spans="1:16" x14ac:dyDescent="0.25">
      <c r="A231" s="2"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INDEX(products!$A$1:$G$49,MATCH('Working sheet'!$D231,products!$A$1:$A$49,0),MATCH('Working sheet'!I$1,products!$A$1:$E$1,0))</f>
        <v>Lib</v>
      </c>
      <c r="J231" t="str">
        <f t="shared" si="9"/>
        <v>Liberica</v>
      </c>
      <c r="K231" t="str">
        <f>INDEX(products!$A$1:$G$49,MATCH('Working sheet'!$D231,products!$A$1:$A$49,0),MATCH('Working sheet'!K$1,products!$A$1:$E$1,0))</f>
        <v>M</v>
      </c>
      <c r="L231" t="str">
        <f t="shared" si="10"/>
        <v>Medium</v>
      </c>
      <c r="M231" s="5">
        <f>INDEX(products!$A$1:$G$49,MATCH('Working sheet'!$D231,products!$A$1:$A$49,0),MATCH('Working sheet'!M$1,products!$A$1:$E$1,0))</f>
        <v>0.2</v>
      </c>
      <c r="N231" s="6">
        <f>INDEX(products!$A$1:$G$49,MATCH('Working sheet'!$D231,products!$A$1:$A$49,0),MATCH('Working sheet'!N$1,products!$A$1:$E$1,0))</f>
        <v>4.3650000000000002</v>
      </c>
      <c r="O231" s="6">
        <f t="shared" si="11"/>
        <v>8.73</v>
      </c>
      <c r="P231" t="str">
        <f>_xlfn.XLOOKUP(Orders[[#This Row],[Customer ID]],customers!$A$1:$A$1001,customers!$I$1:$I$1001,,0)</f>
        <v>No</v>
      </c>
    </row>
    <row r="232" spans="1:16" x14ac:dyDescent="0.25">
      <c r="A232" s="2"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INDEX(products!$A$1:$G$49,MATCH('Working sheet'!$D232,products!$A$1:$A$49,0),MATCH('Working sheet'!I$1,products!$A$1:$E$1,0))</f>
        <v>Ara</v>
      </c>
      <c r="J232" t="str">
        <f t="shared" si="9"/>
        <v>Arabica</v>
      </c>
      <c r="K232" t="str">
        <f>INDEX(products!$A$1:$G$49,MATCH('Working sheet'!$D232,products!$A$1:$A$49,0),MATCH('Working sheet'!K$1,products!$A$1:$E$1,0))</f>
        <v>M</v>
      </c>
      <c r="L232" t="str">
        <f t="shared" si="10"/>
        <v>Medium</v>
      </c>
      <c r="M232" s="5">
        <f>INDEX(products!$A$1:$G$49,MATCH('Working sheet'!$D232,products!$A$1:$A$49,0),MATCH('Working sheet'!M$1,products!$A$1:$E$1,0))</f>
        <v>2.5</v>
      </c>
      <c r="N232" s="6">
        <f>INDEX(products!$A$1:$G$49,MATCH('Working sheet'!$D232,products!$A$1:$A$49,0),MATCH('Working sheet'!N$1,products!$A$1:$E$1,0))</f>
        <v>25.874999999999996</v>
      </c>
      <c r="O232" s="6">
        <f t="shared" si="11"/>
        <v>51.749999999999993</v>
      </c>
      <c r="P232" t="str">
        <f>_xlfn.XLOOKUP(Orders[[#This Row],[Customer ID]],customers!$A$1:$A$1001,customers!$I$1:$I$1001,,0)</f>
        <v>No</v>
      </c>
    </row>
    <row r="233" spans="1:16" x14ac:dyDescent="0.25">
      <c r="A233" s="2"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INDEX(products!$A$1:$G$49,MATCH('Working sheet'!$D233,products!$A$1:$A$49,0),MATCH('Working sheet'!I$1,products!$A$1:$E$1,0))</f>
        <v>Lib</v>
      </c>
      <c r="J233" t="str">
        <f t="shared" si="9"/>
        <v>Liberica</v>
      </c>
      <c r="K233" t="str">
        <f>INDEX(products!$A$1:$G$49,MATCH('Working sheet'!$D233,products!$A$1:$A$49,0),MATCH('Working sheet'!K$1,products!$A$1:$E$1,0))</f>
        <v>M</v>
      </c>
      <c r="L233" t="str">
        <f t="shared" si="10"/>
        <v>Medium</v>
      </c>
      <c r="M233" s="5">
        <f>INDEX(products!$A$1:$G$49,MATCH('Working sheet'!$D233,products!$A$1:$A$49,0),MATCH('Working sheet'!M$1,products!$A$1:$E$1,0))</f>
        <v>0.2</v>
      </c>
      <c r="N233" s="6">
        <f>INDEX(products!$A$1:$G$49,MATCH('Working sheet'!$D233,products!$A$1:$A$49,0),MATCH('Working sheet'!N$1,products!$A$1:$E$1,0))</f>
        <v>4.3650000000000002</v>
      </c>
      <c r="O233" s="6">
        <f t="shared" si="11"/>
        <v>8.73</v>
      </c>
      <c r="P233" t="str">
        <f>_xlfn.XLOOKUP(Orders[[#This Row],[Customer ID]],customers!$A$1:$A$1001,customers!$I$1:$I$1001,,0)</f>
        <v>Yes</v>
      </c>
    </row>
    <row r="234" spans="1:16" x14ac:dyDescent="0.25">
      <c r="A234" s="2"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INDEX(products!$A$1:$G$49,MATCH('Working sheet'!$D234,products!$A$1:$A$49,0),MATCH('Working sheet'!I$1,products!$A$1:$E$1,0))</f>
        <v>Lib</v>
      </c>
      <c r="J234" t="str">
        <f t="shared" si="9"/>
        <v>Liberica</v>
      </c>
      <c r="K234" t="str">
        <f>INDEX(products!$A$1:$G$49,MATCH('Working sheet'!$D234,products!$A$1:$A$49,0),MATCH('Working sheet'!K$1,products!$A$1:$E$1,0))</f>
        <v>L</v>
      </c>
      <c r="L234" t="str">
        <f t="shared" si="10"/>
        <v>Light</v>
      </c>
      <c r="M234" s="5">
        <f>INDEX(products!$A$1:$G$49,MATCH('Working sheet'!$D234,products!$A$1:$A$49,0),MATCH('Working sheet'!M$1,products!$A$1:$E$1,0))</f>
        <v>0.2</v>
      </c>
      <c r="N234" s="6">
        <f>INDEX(products!$A$1:$G$49,MATCH('Working sheet'!$D234,products!$A$1:$A$49,0),MATCH('Working sheet'!N$1,products!$A$1:$E$1,0))</f>
        <v>4.7549999999999999</v>
      </c>
      <c r="O234" s="6">
        <f t="shared" si="11"/>
        <v>23.774999999999999</v>
      </c>
      <c r="P234" t="str">
        <f>_xlfn.XLOOKUP(Orders[[#This Row],[Customer ID]],customers!$A$1:$A$1001,customers!$I$1:$I$1001,,0)</f>
        <v>No</v>
      </c>
    </row>
    <row r="235" spans="1:16" x14ac:dyDescent="0.25">
      <c r="A235" s="2"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INDEX(products!$A$1:$G$49,MATCH('Working sheet'!$D235,products!$A$1:$A$49,0),MATCH('Working sheet'!I$1,products!$A$1:$E$1,0))</f>
        <v>Exc</v>
      </c>
      <c r="J235" t="str">
        <f t="shared" si="9"/>
        <v>Excelsa</v>
      </c>
      <c r="K235" t="str">
        <f>INDEX(products!$A$1:$G$49,MATCH('Working sheet'!$D235,products!$A$1:$A$49,0),MATCH('Working sheet'!K$1,products!$A$1:$E$1,0))</f>
        <v>M</v>
      </c>
      <c r="L235" t="str">
        <f t="shared" si="10"/>
        <v>Medium</v>
      </c>
      <c r="M235" s="5">
        <f>INDEX(products!$A$1:$G$49,MATCH('Working sheet'!$D235,products!$A$1:$A$49,0),MATCH('Working sheet'!M$1,products!$A$1:$E$1,0))</f>
        <v>0.2</v>
      </c>
      <c r="N235" s="6">
        <f>INDEX(products!$A$1:$G$49,MATCH('Working sheet'!$D235,products!$A$1:$A$49,0),MATCH('Working sheet'!N$1,products!$A$1:$E$1,0))</f>
        <v>4.125</v>
      </c>
      <c r="O235" s="6">
        <f t="shared" si="11"/>
        <v>20.625</v>
      </c>
      <c r="P235" t="str">
        <f>_xlfn.XLOOKUP(Orders[[#This Row],[Customer ID]],customers!$A$1:$A$1001,customers!$I$1:$I$1001,,0)</f>
        <v>No</v>
      </c>
    </row>
    <row r="236" spans="1:16" x14ac:dyDescent="0.25">
      <c r="A236" s="2"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INDEX(products!$A$1:$G$49,MATCH('Working sheet'!$D236,products!$A$1:$A$49,0),MATCH('Working sheet'!I$1,products!$A$1:$E$1,0))</f>
        <v>Lib</v>
      </c>
      <c r="J236" t="str">
        <f t="shared" si="9"/>
        <v>Liberica</v>
      </c>
      <c r="K236" t="str">
        <f>INDEX(products!$A$1:$G$49,MATCH('Working sheet'!$D236,products!$A$1:$A$49,0),MATCH('Working sheet'!K$1,products!$A$1:$E$1,0))</f>
        <v>L</v>
      </c>
      <c r="L236" t="str">
        <f t="shared" si="10"/>
        <v>Light</v>
      </c>
      <c r="M236" s="5">
        <f>INDEX(products!$A$1:$G$49,MATCH('Working sheet'!$D236,products!$A$1:$A$49,0),MATCH('Working sheet'!M$1,products!$A$1:$E$1,0))</f>
        <v>2.5</v>
      </c>
      <c r="N236" s="6">
        <f>INDEX(products!$A$1:$G$49,MATCH('Working sheet'!$D236,products!$A$1:$A$49,0),MATCH('Working sheet'!N$1,products!$A$1:$E$1,0))</f>
        <v>36.454999999999998</v>
      </c>
      <c r="O236" s="6">
        <f t="shared" si="11"/>
        <v>36.454999999999998</v>
      </c>
      <c r="P236" t="str">
        <f>_xlfn.XLOOKUP(Orders[[#This Row],[Customer ID]],customers!$A$1:$A$1001,customers!$I$1:$I$1001,,0)</f>
        <v>No</v>
      </c>
    </row>
    <row r="237" spans="1:16" x14ac:dyDescent="0.25">
      <c r="A237" s="2"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INDEX(products!$A$1:$G$49,MATCH('Working sheet'!$D237,products!$A$1:$A$49,0),MATCH('Working sheet'!I$1,products!$A$1:$E$1,0))</f>
        <v>Lib</v>
      </c>
      <c r="J237" t="str">
        <f t="shared" si="9"/>
        <v>Liberica</v>
      </c>
      <c r="K237" t="str">
        <f>INDEX(products!$A$1:$G$49,MATCH('Working sheet'!$D237,products!$A$1:$A$49,0),MATCH('Working sheet'!K$1,products!$A$1:$E$1,0))</f>
        <v>L</v>
      </c>
      <c r="L237" t="str">
        <f t="shared" si="10"/>
        <v>Light</v>
      </c>
      <c r="M237" s="5">
        <f>INDEX(products!$A$1:$G$49,MATCH('Working sheet'!$D237,products!$A$1:$A$49,0),MATCH('Working sheet'!M$1,products!$A$1:$E$1,0))</f>
        <v>2.5</v>
      </c>
      <c r="N237" s="6">
        <f>INDEX(products!$A$1:$G$49,MATCH('Working sheet'!$D237,products!$A$1:$A$49,0),MATCH('Working sheet'!N$1,products!$A$1:$E$1,0))</f>
        <v>36.454999999999998</v>
      </c>
      <c r="O237" s="6">
        <f t="shared" si="11"/>
        <v>182.27499999999998</v>
      </c>
      <c r="P237" t="str">
        <f>_xlfn.XLOOKUP(Orders[[#This Row],[Customer ID]],customers!$A$1:$A$1001,customers!$I$1:$I$1001,,0)</f>
        <v>No</v>
      </c>
    </row>
    <row r="238" spans="1:16" x14ac:dyDescent="0.25">
      <c r="A238" s="2"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INDEX(products!$A$1:$G$49,MATCH('Working sheet'!$D238,products!$A$1:$A$49,0),MATCH('Working sheet'!I$1,products!$A$1:$E$1,0))</f>
        <v>Lib</v>
      </c>
      <c r="J238" t="str">
        <f t="shared" si="9"/>
        <v>Liberica</v>
      </c>
      <c r="K238" t="str">
        <f>INDEX(products!$A$1:$G$49,MATCH('Working sheet'!$D238,products!$A$1:$A$49,0),MATCH('Working sheet'!K$1,products!$A$1:$E$1,0))</f>
        <v>D</v>
      </c>
      <c r="L238" t="str">
        <f t="shared" si="10"/>
        <v>Dark</v>
      </c>
      <c r="M238" s="5">
        <f>INDEX(products!$A$1:$G$49,MATCH('Working sheet'!$D238,products!$A$1:$A$49,0),MATCH('Working sheet'!M$1,products!$A$1:$E$1,0))</f>
        <v>2.5</v>
      </c>
      <c r="N238" s="6">
        <f>INDEX(products!$A$1:$G$49,MATCH('Working sheet'!$D238,products!$A$1:$A$49,0),MATCH('Working sheet'!N$1,products!$A$1:$E$1,0))</f>
        <v>29.784999999999997</v>
      </c>
      <c r="O238" s="6">
        <f t="shared" si="11"/>
        <v>89.35499999999999</v>
      </c>
      <c r="P238" t="str">
        <f>_xlfn.XLOOKUP(Orders[[#This Row],[Customer ID]],customers!$A$1:$A$1001,customers!$I$1:$I$1001,,0)</f>
        <v>No</v>
      </c>
    </row>
    <row r="239" spans="1:16" x14ac:dyDescent="0.25">
      <c r="A239" s="2"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INDEX(products!$A$1:$G$49,MATCH('Working sheet'!$D239,products!$A$1:$A$49,0),MATCH('Working sheet'!I$1,products!$A$1:$E$1,0))</f>
        <v>Rob</v>
      </c>
      <c r="J239" t="str">
        <f t="shared" si="9"/>
        <v>Robusta</v>
      </c>
      <c r="K239" t="str">
        <f>INDEX(products!$A$1:$G$49,MATCH('Working sheet'!$D239,products!$A$1:$A$49,0),MATCH('Working sheet'!K$1,products!$A$1:$E$1,0))</f>
        <v>L</v>
      </c>
      <c r="L239" t="str">
        <f t="shared" si="10"/>
        <v>Light</v>
      </c>
      <c r="M239" s="5">
        <f>INDEX(products!$A$1:$G$49,MATCH('Working sheet'!$D239,products!$A$1:$A$49,0),MATCH('Working sheet'!M$1,products!$A$1:$E$1,0))</f>
        <v>0.2</v>
      </c>
      <c r="N239" s="6">
        <f>INDEX(products!$A$1:$G$49,MATCH('Working sheet'!$D239,products!$A$1:$A$49,0),MATCH('Working sheet'!N$1,products!$A$1:$E$1,0))</f>
        <v>3.5849999999999995</v>
      </c>
      <c r="O239" s="6">
        <f t="shared" si="11"/>
        <v>3.5849999999999995</v>
      </c>
      <c r="P239" t="str">
        <f>_xlfn.XLOOKUP(Orders[[#This Row],[Customer ID]],customers!$A$1:$A$1001,customers!$I$1:$I$1001,,0)</f>
        <v>Yes</v>
      </c>
    </row>
    <row r="240" spans="1:16" x14ac:dyDescent="0.25">
      <c r="A240" s="2"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INDEX(products!$A$1:$G$49,MATCH('Working sheet'!$D240,products!$A$1:$A$49,0),MATCH('Working sheet'!I$1,products!$A$1:$E$1,0))</f>
        <v>Rob</v>
      </c>
      <c r="J240" t="str">
        <f t="shared" si="9"/>
        <v>Robusta</v>
      </c>
      <c r="K240" t="str">
        <f>INDEX(products!$A$1:$G$49,MATCH('Working sheet'!$D240,products!$A$1:$A$49,0),MATCH('Working sheet'!K$1,products!$A$1:$E$1,0))</f>
        <v>M</v>
      </c>
      <c r="L240" t="str">
        <f t="shared" si="10"/>
        <v>Medium</v>
      </c>
      <c r="M240" s="5">
        <f>INDEX(products!$A$1:$G$49,MATCH('Working sheet'!$D240,products!$A$1:$A$49,0),MATCH('Working sheet'!M$1,products!$A$1:$E$1,0))</f>
        <v>2.5</v>
      </c>
      <c r="N240" s="6">
        <f>INDEX(products!$A$1:$G$49,MATCH('Working sheet'!$D240,products!$A$1:$A$49,0),MATCH('Working sheet'!N$1,products!$A$1:$E$1,0))</f>
        <v>22.884999999999998</v>
      </c>
      <c r="O240" s="6">
        <f t="shared" si="11"/>
        <v>45.769999999999996</v>
      </c>
      <c r="P240" t="str">
        <f>_xlfn.XLOOKUP(Orders[[#This Row],[Customer ID]],customers!$A$1:$A$1001,customers!$I$1:$I$1001,,0)</f>
        <v>Yes</v>
      </c>
    </row>
    <row r="241" spans="1:16" x14ac:dyDescent="0.25">
      <c r="A241" s="2"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INDEX(products!$A$1:$G$49,MATCH('Working sheet'!$D241,products!$A$1:$A$49,0),MATCH('Working sheet'!I$1,products!$A$1:$E$1,0))</f>
        <v>Exc</v>
      </c>
      <c r="J241" t="str">
        <f t="shared" si="9"/>
        <v>Excelsa</v>
      </c>
      <c r="K241" t="str">
        <f>INDEX(products!$A$1:$G$49,MATCH('Working sheet'!$D241,products!$A$1:$A$49,0),MATCH('Working sheet'!K$1,products!$A$1:$E$1,0))</f>
        <v>L</v>
      </c>
      <c r="L241" t="str">
        <f t="shared" si="10"/>
        <v>Light</v>
      </c>
      <c r="M241" s="5">
        <f>INDEX(products!$A$1:$G$49,MATCH('Working sheet'!$D241,products!$A$1:$A$49,0),MATCH('Working sheet'!M$1,products!$A$1:$E$1,0))</f>
        <v>1</v>
      </c>
      <c r="N241" s="6">
        <f>INDEX(products!$A$1:$G$49,MATCH('Working sheet'!$D241,products!$A$1:$A$49,0),MATCH('Working sheet'!N$1,products!$A$1:$E$1,0))</f>
        <v>14.85</v>
      </c>
      <c r="O241" s="6">
        <f t="shared" si="11"/>
        <v>59.4</v>
      </c>
      <c r="P241" t="str">
        <f>_xlfn.XLOOKUP(Orders[[#This Row],[Customer ID]],customers!$A$1:$A$1001,customers!$I$1:$I$1001,,0)</f>
        <v>No</v>
      </c>
    </row>
    <row r="242" spans="1:16" x14ac:dyDescent="0.25">
      <c r="A242" s="2"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INDEX(products!$A$1:$G$49,MATCH('Working sheet'!$D242,products!$A$1:$A$49,0),MATCH('Working sheet'!I$1,products!$A$1:$E$1,0))</f>
        <v>Ara</v>
      </c>
      <c r="J242" t="str">
        <f t="shared" si="9"/>
        <v>Arabica</v>
      </c>
      <c r="K242" t="str">
        <f>INDEX(products!$A$1:$G$49,MATCH('Working sheet'!$D242,products!$A$1:$A$49,0),MATCH('Working sheet'!K$1,products!$A$1:$E$1,0))</f>
        <v>M</v>
      </c>
      <c r="L242" t="str">
        <f t="shared" si="10"/>
        <v>Medium</v>
      </c>
      <c r="M242" s="5">
        <f>INDEX(products!$A$1:$G$49,MATCH('Working sheet'!$D242,products!$A$1:$A$49,0),MATCH('Working sheet'!M$1,products!$A$1:$E$1,0))</f>
        <v>2.5</v>
      </c>
      <c r="N242" s="6">
        <f>INDEX(products!$A$1:$G$49,MATCH('Working sheet'!$D242,products!$A$1:$A$49,0),MATCH('Working sheet'!N$1,products!$A$1:$E$1,0))</f>
        <v>25.874999999999996</v>
      </c>
      <c r="O242" s="6">
        <f t="shared" si="11"/>
        <v>155.24999999999997</v>
      </c>
      <c r="P242" t="str">
        <f>_xlfn.XLOOKUP(Orders[[#This Row],[Customer ID]],customers!$A$1:$A$1001,customers!$I$1:$I$1001,,0)</f>
        <v>Yes</v>
      </c>
    </row>
    <row r="243" spans="1:16" x14ac:dyDescent="0.25">
      <c r="A243" s="2"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INDEX(products!$A$1:$G$49,MATCH('Working sheet'!$D243,products!$A$1:$A$49,0),MATCH('Working sheet'!I$1,products!$A$1:$E$1,0))</f>
        <v>Rob</v>
      </c>
      <c r="J243" t="str">
        <f t="shared" si="9"/>
        <v>Robusta</v>
      </c>
      <c r="K243" t="str">
        <f>INDEX(products!$A$1:$G$49,MATCH('Working sheet'!$D243,products!$A$1:$A$49,0),MATCH('Working sheet'!K$1,products!$A$1:$E$1,0))</f>
        <v>M</v>
      </c>
      <c r="L243" t="str">
        <f t="shared" si="10"/>
        <v>Medium</v>
      </c>
      <c r="M243" s="5">
        <f>INDEX(products!$A$1:$G$49,MATCH('Working sheet'!$D243,products!$A$1:$A$49,0),MATCH('Working sheet'!M$1,products!$A$1:$E$1,0))</f>
        <v>2.5</v>
      </c>
      <c r="N243" s="6">
        <f>INDEX(products!$A$1:$G$49,MATCH('Working sheet'!$D243,products!$A$1:$A$49,0),MATCH('Working sheet'!N$1,products!$A$1:$E$1,0))</f>
        <v>22.884999999999998</v>
      </c>
      <c r="O243" s="6">
        <f t="shared" si="11"/>
        <v>45.769999999999996</v>
      </c>
      <c r="P243" t="str">
        <f>_xlfn.XLOOKUP(Orders[[#This Row],[Customer ID]],customers!$A$1:$A$1001,customers!$I$1:$I$1001,,0)</f>
        <v>No</v>
      </c>
    </row>
    <row r="244" spans="1:16" x14ac:dyDescent="0.25">
      <c r="A244" s="2"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INDEX(products!$A$1:$G$49,MATCH('Working sheet'!$D244,products!$A$1:$A$49,0),MATCH('Working sheet'!I$1,products!$A$1:$E$1,0))</f>
        <v>Exc</v>
      </c>
      <c r="J244" t="str">
        <f t="shared" si="9"/>
        <v>Excelsa</v>
      </c>
      <c r="K244" t="str">
        <f>INDEX(products!$A$1:$G$49,MATCH('Working sheet'!$D244,products!$A$1:$A$49,0),MATCH('Working sheet'!K$1,products!$A$1:$E$1,0))</f>
        <v>D</v>
      </c>
      <c r="L244" t="str">
        <f t="shared" si="10"/>
        <v>Dark</v>
      </c>
      <c r="M244" s="5">
        <f>INDEX(products!$A$1:$G$49,MATCH('Working sheet'!$D244,products!$A$1:$A$49,0),MATCH('Working sheet'!M$1,products!$A$1:$E$1,0))</f>
        <v>1</v>
      </c>
      <c r="N244" s="6">
        <f>INDEX(products!$A$1:$G$49,MATCH('Working sheet'!$D244,products!$A$1:$A$49,0),MATCH('Working sheet'!N$1,products!$A$1:$E$1,0))</f>
        <v>12.15</v>
      </c>
      <c r="O244" s="6">
        <f t="shared" si="11"/>
        <v>36.450000000000003</v>
      </c>
      <c r="P244" t="str">
        <f>_xlfn.XLOOKUP(Orders[[#This Row],[Customer ID]],customers!$A$1:$A$1001,customers!$I$1:$I$1001,,0)</f>
        <v>Yes</v>
      </c>
    </row>
    <row r="245" spans="1:16" x14ac:dyDescent="0.25">
      <c r="A245" s="2"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INDEX(products!$A$1:$G$49,MATCH('Working sheet'!$D245,products!$A$1:$A$49,0),MATCH('Working sheet'!I$1,products!$A$1:$E$1,0))</f>
        <v>Exc</v>
      </c>
      <c r="J245" t="str">
        <f t="shared" si="9"/>
        <v>Excelsa</v>
      </c>
      <c r="K245" t="str">
        <f>INDEX(products!$A$1:$G$49,MATCH('Working sheet'!$D245,products!$A$1:$A$49,0),MATCH('Working sheet'!K$1,products!$A$1:$E$1,0))</f>
        <v>D</v>
      </c>
      <c r="L245" t="str">
        <f t="shared" si="10"/>
        <v>Dark</v>
      </c>
      <c r="M245" s="5">
        <f>INDEX(products!$A$1:$G$49,MATCH('Working sheet'!$D245,products!$A$1:$A$49,0),MATCH('Working sheet'!M$1,products!$A$1:$E$1,0))</f>
        <v>0.5</v>
      </c>
      <c r="N245" s="6">
        <f>INDEX(products!$A$1:$G$49,MATCH('Working sheet'!$D245,products!$A$1:$A$49,0),MATCH('Working sheet'!N$1,products!$A$1:$E$1,0))</f>
        <v>7.29</v>
      </c>
      <c r="O245" s="6">
        <f t="shared" si="11"/>
        <v>29.16</v>
      </c>
      <c r="P245" t="str">
        <f>_xlfn.XLOOKUP(Orders[[#This Row],[Customer ID]],customers!$A$1:$A$1001,customers!$I$1:$I$1001,,0)</f>
        <v>Yes</v>
      </c>
    </row>
    <row r="246" spans="1:16" x14ac:dyDescent="0.25">
      <c r="A246" s="2"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INDEX(products!$A$1:$G$49,MATCH('Working sheet'!$D246,products!$A$1:$A$49,0),MATCH('Working sheet'!I$1,products!$A$1:$E$1,0))</f>
        <v>Lib</v>
      </c>
      <c r="J246" t="str">
        <f t="shared" si="9"/>
        <v>Liberica</v>
      </c>
      <c r="K246" t="str">
        <f>INDEX(products!$A$1:$G$49,MATCH('Working sheet'!$D246,products!$A$1:$A$49,0),MATCH('Working sheet'!K$1,products!$A$1:$E$1,0))</f>
        <v>M</v>
      </c>
      <c r="L246" t="str">
        <f t="shared" si="10"/>
        <v>Medium</v>
      </c>
      <c r="M246" s="5">
        <f>INDEX(products!$A$1:$G$49,MATCH('Working sheet'!$D246,products!$A$1:$A$49,0),MATCH('Working sheet'!M$1,products!$A$1:$E$1,0))</f>
        <v>2.5</v>
      </c>
      <c r="N246" s="6">
        <f>INDEX(products!$A$1:$G$49,MATCH('Working sheet'!$D246,products!$A$1:$A$49,0),MATCH('Working sheet'!N$1,products!$A$1:$E$1,0))</f>
        <v>33.464999999999996</v>
      </c>
      <c r="O246" s="6">
        <f t="shared" si="11"/>
        <v>133.85999999999999</v>
      </c>
      <c r="P246" t="str">
        <f>_xlfn.XLOOKUP(Orders[[#This Row],[Customer ID]],customers!$A$1:$A$1001,customers!$I$1:$I$1001,,0)</f>
        <v>No</v>
      </c>
    </row>
    <row r="247" spans="1:16" x14ac:dyDescent="0.25">
      <c r="A247" s="2"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INDEX(products!$A$1:$G$49,MATCH('Working sheet'!$D247,products!$A$1:$A$49,0),MATCH('Working sheet'!I$1,products!$A$1:$E$1,0))</f>
        <v>Lib</v>
      </c>
      <c r="J247" t="str">
        <f t="shared" si="9"/>
        <v>Liberica</v>
      </c>
      <c r="K247" t="str">
        <f>INDEX(products!$A$1:$G$49,MATCH('Working sheet'!$D247,products!$A$1:$A$49,0),MATCH('Working sheet'!K$1,products!$A$1:$E$1,0))</f>
        <v>L</v>
      </c>
      <c r="L247" t="str">
        <f t="shared" si="10"/>
        <v>Light</v>
      </c>
      <c r="M247" s="5">
        <f>INDEX(products!$A$1:$G$49,MATCH('Working sheet'!$D247,products!$A$1:$A$49,0),MATCH('Working sheet'!M$1,products!$A$1:$E$1,0))</f>
        <v>0.2</v>
      </c>
      <c r="N247" s="6">
        <f>INDEX(products!$A$1:$G$49,MATCH('Working sheet'!$D247,products!$A$1:$A$49,0),MATCH('Working sheet'!N$1,products!$A$1:$E$1,0))</f>
        <v>4.7549999999999999</v>
      </c>
      <c r="O247" s="6">
        <f t="shared" si="11"/>
        <v>23.774999999999999</v>
      </c>
      <c r="P247" t="str">
        <f>_xlfn.XLOOKUP(Orders[[#This Row],[Customer ID]],customers!$A$1:$A$1001,customers!$I$1:$I$1001,,0)</f>
        <v>Yes</v>
      </c>
    </row>
    <row r="248" spans="1:16" x14ac:dyDescent="0.25">
      <c r="A248" s="2"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INDEX(products!$A$1:$G$49,MATCH('Working sheet'!$D248,products!$A$1:$A$49,0),MATCH('Working sheet'!I$1,products!$A$1:$E$1,0))</f>
        <v>Lib</v>
      </c>
      <c r="J248" t="str">
        <f t="shared" si="9"/>
        <v>Liberica</v>
      </c>
      <c r="K248" t="str">
        <f>INDEX(products!$A$1:$G$49,MATCH('Working sheet'!$D248,products!$A$1:$A$49,0),MATCH('Working sheet'!K$1,products!$A$1:$E$1,0))</f>
        <v>D</v>
      </c>
      <c r="L248" t="str">
        <f t="shared" si="10"/>
        <v>Dark</v>
      </c>
      <c r="M248" s="5">
        <f>INDEX(products!$A$1:$G$49,MATCH('Working sheet'!$D248,products!$A$1:$A$49,0),MATCH('Working sheet'!M$1,products!$A$1:$E$1,0))</f>
        <v>1</v>
      </c>
      <c r="N248" s="6">
        <f>INDEX(products!$A$1:$G$49,MATCH('Working sheet'!$D248,products!$A$1:$A$49,0),MATCH('Working sheet'!N$1,products!$A$1:$E$1,0))</f>
        <v>12.95</v>
      </c>
      <c r="O248" s="6">
        <f t="shared" si="11"/>
        <v>38.849999999999994</v>
      </c>
      <c r="P248" t="str">
        <f>_xlfn.XLOOKUP(Orders[[#This Row],[Customer ID]],customers!$A$1:$A$1001,customers!$I$1:$I$1001,,0)</f>
        <v>No</v>
      </c>
    </row>
    <row r="249" spans="1:16" x14ac:dyDescent="0.25">
      <c r="A249" s="2"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INDEX(products!$A$1:$G$49,MATCH('Working sheet'!$D249,products!$A$1:$A$49,0),MATCH('Working sheet'!I$1,products!$A$1:$E$1,0))</f>
        <v>Rob</v>
      </c>
      <c r="J249" t="str">
        <f t="shared" si="9"/>
        <v>Robusta</v>
      </c>
      <c r="K249" t="str">
        <f>INDEX(products!$A$1:$G$49,MATCH('Working sheet'!$D249,products!$A$1:$A$49,0),MATCH('Working sheet'!K$1,products!$A$1:$E$1,0))</f>
        <v>L</v>
      </c>
      <c r="L249" t="str">
        <f t="shared" si="10"/>
        <v>Light</v>
      </c>
      <c r="M249" s="5">
        <f>INDEX(products!$A$1:$G$49,MATCH('Working sheet'!$D249,products!$A$1:$A$49,0),MATCH('Working sheet'!M$1,products!$A$1:$E$1,0))</f>
        <v>0.2</v>
      </c>
      <c r="N249" s="6">
        <f>INDEX(products!$A$1:$G$49,MATCH('Working sheet'!$D249,products!$A$1:$A$49,0),MATCH('Working sheet'!N$1,products!$A$1:$E$1,0))</f>
        <v>3.5849999999999995</v>
      </c>
      <c r="O249" s="6">
        <f t="shared" si="11"/>
        <v>21.509999999999998</v>
      </c>
      <c r="P249" t="str">
        <f>_xlfn.XLOOKUP(Orders[[#This Row],[Customer ID]],customers!$A$1:$A$1001,customers!$I$1:$I$1001,,0)</f>
        <v>Yes</v>
      </c>
    </row>
    <row r="250" spans="1:16" x14ac:dyDescent="0.25">
      <c r="A250" s="2"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INDEX(products!$A$1:$G$49,MATCH('Working sheet'!$D250,products!$A$1:$A$49,0),MATCH('Working sheet'!I$1,products!$A$1:$E$1,0))</f>
        <v>Ara</v>
      </c>
      <c r="J250" t="str">
        <f t="shared" si="9"/>
        <v>Arabica</v>
      </c>
      <c r="K250" t="str">
        <f>INDEX(products!$A$1:$G$49,MATCH('Working sheet'!$D250,products!$A$1:$A$49,0),MATCH('Working sheet'!K$1,products!$A$1:$E$1,0))</f>
        <v>D</v>
      </c>
      <c r="L250" t="str">
        <f t="shared" si="10"/>
        <v>Dark</v>
      </c>
      <c r="M250" s="5">
        <f>INDEX(products!$A$1:$G$49,MATCH('Working sheet'!$D250,products!$A$1:$A$49,0),MATCH('Working sheet'!M$1,products!$A$1:$E$1,0))</f>
        <v>1</v>
      </c>
      <c r="N250" s="6">
        <f>INDEX(products!$A$1:$G$49,MATCH('Working sheet'!$D250,products!$A$1:$A$49,0),MATCH('Working sheet'!N$1,products!$A$1:$E$1,0))</f>
        <v>9.9499999999999993</v>
      </c>
      <c r="O250" s="6">
        <f t="shared" si="11"/>
        <v>9.9499999999999993</v>
      </c>
      <c r="P250" t="str">
        <f>_xlfn.XLOOKUP(Orders[[#This Row],[Customer ID]],customers!$A$1:$A$1001,customers!$I$1:$I$1001,,0)</f>
        <v>Yes</v>
      </c>
    </row>
    <row r="251" spans="1:16" x14ac:dyDescent="0.25">
      <c r="A251" s="2"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INDEX(products!$A$1:$G$49,MATCH('Working sheet'!$D251,products!$A$1:$A$49,0),MATCH('Working sheet'!I$1,products!$A$1:$E$1,0))</f>
        <v>Lib</v>
      </c>
      <c r="J251" t="str">
        <f t="shared" si="9"/>
        <v>Liberica</v>
      </c>
      <c r="K251" t="str">
        <f>INDEX(products!$A$1:$G$49,MATCH('Working sheet'!$D251,products!$A$1:$A$49,0),MATCH('Working sheet'!K$1,products!$A$1:$E$1,0))</f>
        <v>L</v>
      </c>
      <c r="L251" t="str">
        <f t="shared" si="10"/>
        <v>Light</v>
      </c>
      <c r="M251" s="5">
        <f>INDEX(products!$A$1:$G$49,MATCH('Working sheet'!$D251,products!$A$1:$A$49,0),MATCH('Working sheet'!M$1,products!$A$1:$E$1,0))</f>
        <v>1</v>
      </c>
      <c r="N251" s="6">
        <f>INDEX(products!$A$1:$G$49,MATCH('Working sheet'!$D251,products!$A$1:$A$49,0),MATCH('Working sheet'!N$1,products!$A$1:$E$1,0))</f>
        <v>15.85</v>
      </c>
      <c r="O251" s="6">
        <f t="shared" si="11"/>
        <v>15.85</v>
      </c>
      <c r="P251" t="str">
        <f>_xlfn.XLOOKUP(Orders[[#This Row],[Customer ID]],customers!$A$1:$A$1001,customers!$I$1:$I$1001,,0)</f>
        <v>Yes</v>
      </c>
    </row>
    <row r="252" spans="1:16" x14ac:dyDescent="0.25">
      <c r="A252" s="2"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INDEX(products!$A$1:$G$49,MATCH('Working sheet'!$D252,products!$A$1:$A$49,0),MATCH('Working sheet'!I$1,products!$A$1:$E$1,0))</f>
        <v>Rob</v>
      </c>
      <c r="J252" t="str">
        <f t="shared" si="9"/>
        <v>Robusta</v>
      </c>
      <c r="K252" t="str">
        <f>INDEX(products!$A$1:$G$49,MATCH('Working sheet'!$D252,products!$A$1:$A$49,0),MATCH('Working sheet'!K$1,products!$A$1:$E$1,0))</f>
        <v>M</v>
      </c>
      <c r="L252" t="str">
        <f t="shared" si="10"/>
        <v>Medium</v>
      </c>
      <c r="M252" s="5">
        <f>INDEX(products!$A$1:$G$49,MATCH('Working sheet'!$D252,products!$A$1:$A$49,0),MATCH('Working sheet'!M$1,products!$A$1:$E$1,0))</f>
        <v>0.2</v>
      </c>
      <c r="N252" s="6">
        <f>INDEX(products!$A$1:$G$49,MATCH('Working sheet'!$D252,products!$A$1:$A$49,0),MATCH('Working sheet'!N$1,products!$A$1:$E$1,0))</f>
        <v>2.9849999999999999</v>
      </c>
      <c r="O252" s="6">
        <f t="shared" si="11"/>
        <v>2.9849999999999999</v>
      </c>
      <c r="P252" t="str">
        <f>_xlfn.XLOOKUP(Orders[[#This Row],[Customer ID]],customers!$A$1:$A$1001,customers!$I$1:$I$1001,,0)</f>
        <v>Yes</v>
      </c>
    </row>
    <row r="253" spans="1:16" x14ac:dyDescent="0.25">
      <c r="A253" s="2"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INDEX(products!$A$1:$G$49,MATCH('Working sheet'!$D253,products!$A$1:$A$49,0),MATCH('Working sheet'!I$1,products!$A$1:$E$1,0))</f>
        <v>Exc</v>
      </c>
      <c r="J253" t="str">
        <f t="shared" si="9"/>
        <v>Excelsa</v>
      </c>
      <c r="K253" t="str">
        <f>INDEX(products!$A$1:$G$49,MATCH('Working sheet'!$D253,products!$A$1:$A$49,0),MATCH('Working sheet'!K$1,products!$A$1:$E$1,0))</f>
        <v>M</v>
      </c>
      <c r="L253" t="str">
        <f t="shared" si="10"/>
        <v>Medium</v>
      </c>
      <c r="M253" s="5">
        <f>INDEX(products!$A$1:$G$49,MATCH('Working sheet'!$D253,products!$A$1:$A$49,0),MATCH('Working sheet'!M$1,products!$A$1:$E$1,0))</f>
        <v>1</v>
      </c>
      <c r="N253" s="6">
        <f>INDEX(products!$A$1:$G$49,MATCH('Working sheet'!$D253,products!$A$1:$A$49,0),MATCH('Working sheet'!N$1,products!$A$1:$E$1,0))</f>
        <v>13.75</v>
      </c>
      <c r="O253" s="6">
        <f t="shared" si="11"/>
        <v>68.75</v>
      </c>
      <c r="P253" t="str">
        <f>_xlfn.XLOOKUP(Orders[[#This Row],[Customer ID]],customers!$A$1:$A$1001,customers!$I$1:$I$1001,,0)</f>
        <v>Yes</v>
      </c>
    </row>
    <row r="254" spans="1:16" x14ac:dyDescent="0.25">
      <c r="A254" s="2"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INDEX(products!$A$1:$G$49,MATCH('Working sheet'!$D254,products!$A$1:$A$49,0),MATCH('Working sheet'!I$1,products!$A$1:$E$1,0))</f>
        <v>Ara</v>
      </c>
      <c r="J254" t="str">
        <f t="shared" si="9"/>
        <v>Arabica</v>
      </c>
      <c r="K254" t="str">
        <f>INDEX(products!$A$1:$G$49,MATCH('Working sheet'!$D254,products!$A$1:$A$49,0),MATCH('Working sheet'!K$1,products!$A$1:$E$1,0))</f>
        <v>D</v>
      </c>
      <c r="L254" t="str">
        <f t="shared" si="10"/>
        <v>Dark</v>
      </c>
      <c r="M254" s="5">
        <f>INDEX(products!$A$1:$G$49,MATCH('Working sheet'!$D254,products!$A$1:$A$49,0),MATCH('Working sheet'!M$1,products!$A$1:$E$1,0))</f>
        <v>1</v>
      </c>
      <c r="N254" s="6">
        <f>INDEX(products!$A$1:$G$49,MATCH('Working sheet'!$D254,products!$A$1:$A$49,0),MATCH('Working sheet'!N$1,products!$A$1:$E$1,0))</f>
        <v>9.9499999999999993</v>
      </c>
      <c r="O254" s="6">
        <f t="shared" si="11"/>
        <v>29.849999999999998</v>
      </c>
      <c r="P254" t="str">
        <f>_xlfn.XLOOKUP(Orders[[#This Row],[Customer ID]],customers!$A$1:$A$1001,customers!$I$1:$I$1001,,0)</f>
        <v>No</v>
      </c>
    </row>
    <row r="255" spans="1:16" x14ac:dyDescent="0.25">
      <c r="A255" s="2"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INDEX(products!$A$1:$G$49,MATCH('Working sheet'!$D255,products!$A$1:$A$49,0),MATCH('Working sheet'!I$1,products!$A$1:$E$1,0))</f>
        <v>Lib</v>
      </c>
      <c r="J255" t="str">
        <f t="shared" si="9"/>
        <v>Liberica</v>
      </c>
      <c r="K255" t="str">
        <f>INDEX(products!$A$1:$G$49,MATCH('Working sheet'!$D255,products!$A$1:$A$49,0),MATCH('Working sheet'!K$1,products!$A$1:$E$1,0))</f>
        <v>M</v>
      </c>
      <c r="L255" t="str">
        <f t="shared" si="10"/>
        <v>Medium</v>
      </c>
      <c r="M255" s="5">
        <f>INDEX(products!$A$1:$G$49,MATCH('Working sheet'!$D255,products!$A$1:$A$49,0),MATCH('Working sheet'!M$1,products!$A$1:$E$1,0))</f>
        <v>1</v>
      </c>
      <c r="N255" s="6">
        <f>INDEX(products!$A$1:$G$49,MATCH('Working sheet'!$D255,products!$A$1:$A$49,0),MATCH('Working sheet'!N$1,products!$A$1:$E$1,0))</f>
        <v>14.55</v>
      </c>
      <c r="O255" s="6">
        <f t="shared" si="11"/>
        <v>58.2</v>
      </c>
      <c r="P255" t="str">
        <f>_xlfn.XLOOKUP(Orders[[#This Row],[Customer ID]],customers!$A$1:$A$1001,customers!$I$1:$I$1001,,0)</f>
        <v>No</v>
      </c>
    </row>
    <row r="256" spans="1:16" x14ac:dyDescent="0.25">
      <c r="A256" s="2"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INDEX(products!$A$1:$G$49,MATCH('Working sheet'!$D256,products!$A$1:$A$49,0),MATCH('Working sheet'!I$1,products!$A$1:$E$1,0))</f>
        <v>Rob</v>
      </c>
      <c r="J256" t="str">
        <f t="shared" si="9"/>
        <v>Robusta</v>
      </c>
      <c r="K256" t="str">
        <f>INDEX(products!$A$1:$G$49,MATCH('Working sheet'!$D256,products!$A$1:$A$49,0),MATCH('Working sheet'!K$1,products!$A$1:$E$1,0))</f>
        <v>L</v>
      </c>
      <c r="L256" t="str">
        <f t="shared" si="10"/>
        <v>Light</v>
      </c>
      <c r="M256" s="5">
        <f>INDEX(products!$A$1:$G$49,MATCH('Working sheet'!$D256,products!$A$1:$A$49,0),MATCH('Working sheet'!M$1,products!$A$1:$E$1,0))</f>
        <v>0.5</v>
      </c>
      <c r="N256" s="6">
        <f>INDEX(products!$A$1:$G$49,MATCH('Working sheet'!$D256,products!$A$1:$A$49,0),MATCH('Working sheet'!N$1,products!$A$1:$E$1,0))</f>
        <v>7.169999999999999</v>
      </c>
      <c r="O256" s="6">
        <f t="shared" si="11"/>
        <v>28.679999999999996</v>
      </c>
      <c r="P256" t="str">
        <f>_xlfn.XLOOKUP(Orders[[#This Row],[Customer ID]],customers!$A$1:$A$1001,customers!$I$1:$I$1001,,0)</f>
        <v>No</v>
      </c>
    </row>
    <row r="257" spans="1:16" x14ac:dyDescent="0.25">
      <c r="A257" s="2"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INDEX(products!$A$1:$G$49,MATCH('Working sheet'!$D257,products!$A$1:$A$49,0),MATCH('Working sheet'!I$1,products!$A$1:$E$1,0))</f>
        <v>Rob</v>
      </c>
      <c r="J257" t="str">
        <f t="shared" si="9"/>
        <v>Robusta</v>
      </c>
      <c r="K257" t="str">
        <f>INDEX(products!$A$1:$G$49,MATCH('Working sheet'!$D257,products!$A$1:$A$49,0),MATCH('Working sheet'!K$1,products!$A$1:$E$1,0))</f>
        <v>L</v>
      </c>
      <c r="L257" t="str">
        <f t="shared" si="10"/>
        <v>Light</v>
      </c>
      <c r="M257" s="5">
        <f>INDEX(products!$A$1:$G$49,MATCH('Working sheet'!$D257,products!$A$1:$A$49,0),MATCH('Working sheet'!M$1,products!$A$1:$E$1,0))</f>
        <v>0.5</v>
      </c>
      <c r="N257" s="6">
        <f>INDEX(products!$A$1:$G$49,MATCH('Working sheet'!$D257,products!$A$1:$A$49,0),MATCH('Working sheet'!N$1,products!$A$1:$E$1,0))</f>
        <v>7.169999999999999</v>
      </c>
      <c r="O257" s="6">
        <f t="shared" si="11"/>
        <v>21.509999999999998</v>
      </c>
      <c r="P257" t="str">
        <f>_xlfn.XLOOKUP(Orders[[#This Row],[Customer ID]],customers!$A$1:$A$1001,customers!$I$1:$I$1001,,0)</f>
        <v>No</v>
      </c>
    </row>
    <row r="258" spans="1:16" x14ac:dyDescent="0.25">
      <c r="A258" s="2"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INDEX(products!$A$1:$G$49,MATCH('Working sheet'!$D258,products!$A$1:$A$49,0),MATCH('Working sheet'!I$1,products!$A$1:$E$1,0))</f>
        <v>Lib</v>
      </c>
      <c r="J258" t="str">
        <f t="shared" ref="J258:J321" si="12">IF(I258="Rob","Robusta",IF(I258="Exc","Excelsa",IF(I258="Ara","Arabica",IF(I258="Lib","Liberica"))))</f>
        <v>Liberica</v>
      </c>
      <c r="K258" t="str">
        <f>INDEX(products!$A$1:$G$49,MATCH('Working sheet'!$D258,products!$A$1:$A$49,0),MATCH('Working sheet'!K$1,products!$A$1:$E$1,0))</f>
        <v>M</v>
      </c>
      <c r="L258" t="str">
        <f t="shared" ref="L258:L321" si="13">IF(K258="L","Light",IF(K258="M","Medium",IF(K258="D","Dark")))</f>
        <v>Medium</v>
      </c>
      <c r="M258" s="5">
        <f>INDEX(products!$A$1:$G$49,MATCH('Working sheet'!$D258,products!$A$1:$A$49,0),MATCH('Working sheet'!M$1,products!$A$1:$E$1,0))</f>
        <v>0.5</v>
      </c>
      <c r="N258" s="6">
        <f>INDEX(products!$A$1:$G$49,MATCH('Working sheet'!$D258,products!$A$1:$A$49,0),MATCH('Working sheet'!N$1,products!$A$1:$E$1,0))</f>
        <v>8.73</v>
      </c>
      <c r="O258" s="6">
        <f t="shared" ref="O258:O321" si="14">N258*E258</f>
        <v>17.46</v>
      </c>
      <c r="P258" t="str">
        <f>_xlfn.XLOOKUP(Orders[[#This Row],[Customer ID]],customers!$A$1:$A$1001,customers!$I$1:$I$1001,,0)</f>
        <v>Yes</v>
      </c>
    </row>
    <row r="259" spans="1:16" x14ac:dyDescent="0.25">
      <c r="A259" s="2"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INDEX(products!$A$1:$G$49,MATCH('Working sheet'!$D259,products!$A$1:$A$49,0),MATCH('Working sheet'!I$1,products!$A$1:$E$1,0))</f>
        <v>Exc</v>
      </c>
      <c r="J259" t="str">
        <f t="shared" si="12"/>
        <v>Excelsa</v>
      </c>
      <c r="K259" t="str">
        <f>INDEX(products!$A$1:$G$49,MATCH('Working sheet'!$D259,products!$A$1:$A$49,0),MATCH('Working sheet'!K$1,products!$A$1:$E$1,0))</f>
        <v>D</v>
      </c>
      <c r="L259" t="str">
        <f t="shared" si="13"/>
        <v>Dark</v>
      </c>
      <c r="M259" s="5">
        <f>INDEX(products!$A$1:$G$49,MATCH('Working sheet'!$D259,products!$A$1:$A$49,0),MATCH('Working sheet'!M$1,products!$A$1:$E$1,0))</f>
        <v>2.5</v>
      </c>
      <c r="N259" s="6">
        <f>INDEX(products!$A$1:$G$49,MATCH('Working sheet'!$D259,products!$A$1:$A$49,0),MATCH('Working sheet'!N$1,products!$A$1:$E$1,0))</f>
        <v>27.945</v>
      </c>
      <c r="O259" s="6">
        <f t="shared" si="14"/>
        <v>27.945</v>
      </c>
      <c r="P259" t="str">
        <f>_xlfn.XLOOKUP(Orders[[#This Row],[Customer ID]],customers!$A$1:$A$1001,customers!$I$1:$I$1001,,0)</f>
        <v>Yes</v>
      </c>
    </row>
    <row r="260" spans="1:16" x14ac:dyDescent="0.25">
      <c r="A260" s="2"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INDEX(products!$A$1:$G$49,MATCH('Working sheet'!$D260,products!$A$1:$A$49,0),MATCH('Working sheet'!I$1,products!$A$1:$E$1,0))</f>
        <v>Exc</v>
      </c>
      <c r="J260" t="str">
        <f t="shared" si="12"/>
        <v>Excelsa</v>
      </c>
      <c r="K260" t="str">
        <f>INDEX(products!$A$1:$G$49,MATCH('Working sheet'!$D260,products!$A$1:$A$49,0),MATCH('Working sheet'!K$1,products!$A$1:$E$1,0))</f>
        <v>D</v>
      </c>
      <c r="L260" t="str">
        <f t="shared" si="13"/>
        <v>Dark</v>
      </c>
      <c r="M260" s="5">
        <f>INDEX(products!$A$1:$G$49,MATCH('Working sheet'!$D260,products!$A$1:$A$49,0),MATCH('Working sheet'!M$1,products!$A$1:$E$1,0))</f>
        <v>2.5</v>
      </c>
      <c r="N260" s="6">
        <f>INDEX(products!$A$1:$G$49,MATCH('Working sheet'!$D260,products!$A$1:$A$49,0),MATCH('Working sheet'!N$1,products!$A$1:$E$1,0))</f>
        <v>27.945</v>
      </c>
      <c r="O260" s="6">
        <f t="shared" si="14"/>
        <v>139.72499999999999</v>
      </c>
      <c r="P260" t="str">
        <f>_xlfn.XLOOKUP(Orders[[#This Row],[Customer ID]],customers!$A$1:$A$1001,customers!$I$1:$I$1001,,0)</f>
        <v>No</v>
      </c>
    </row>
    <row r="261" spans="1:16" x14ac:dyDescent="0.25">
      <c r="A261" s="2"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INDEX(products!$A$1:$G$49,MATCH('Working sheet'!$D261,products!$A$1:$A$49,0),MATCH('Working sheet'!I$1,products!$A$1:$E$1,0))</f>
        <v>Rob</v>
      </c>
      <c r="J261" t="str">
        <f t="shared" si="12"/>
        <v>Robusta</v>
      </c>
      <c r="K261" t="str">
        <f>INDEX(products!$A$1:$G$49,MATCH('Working sheet'!$D261,products!$A$1:$A$49,0),MATCH('Working sheet'!K$1,products!$A$1:$E$1,0))</f>
        <v>M</v>
      </c>
      <c r="L261" t="str">
        <f t="shared" si="13"/>
        <v>Medium</v>
      </c>
      <c r="M261" s="5">
        <f>INDEX(products!$A$1:$G$49,MATCH('Working sheet'!$D261,products!$A$1:$A$49,0),MATCH('Working sheet'!M$1,products!$A$1:$E$1,0))</f>
        <v>0.2</v>
      </c>
      <c r="N261" s="6">
        <f>INDEX(products!$A$1:$G$49,MATCH('Working sheet'!$D261,products!$A$1:$A$49,0),MATCH('Working sheet'!N$1,products!$A$1:$E$1,0))</f>
        <v>2.9849999999999999</v>
      </c>
      <c r="O261" s="6">
        <f t="shared" si="14"/>
        <v>5.97</v>
      </c>
      <c r="P261" t="str">
        <f>_xlfn.XLOOKUP(Orders[[#This Row],[Customer ID]],customers!$A$1:$A$1001,customers!$I$1:$I$1001,,0)</f>
        <v>No</v>
      </c>
    </row>
    <row r="262" spans="1:16" x14ac:dyDescent="0.25">
      <c r="A262" s="2"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INDEX(products!$A$1:$G$49,MATCH('Working sheet'!$D262,products!$A$1:$A$49,0),MATCH('Working sheet'!I$1,products!$A$1:$E$1,0))</f>
        <v>Rob</v>
      </c>
      <c r="J262" t="str">
        <f t="shared" si="12"/>
        <v>Robusta</v>
      </c>
      <c r="K262" t="str">
        <f>INDEX(products!$A$1:$G$49,MATCH('Working sheet'!$D262,products!$A$1:$A$49,0),MATCH('Working sheet'!K$1,products!$A$1:$E$1,0))</f>
        <v>L</v>
      </c>
      <c r="L262" t="str">
        <f t="shared" si="13"/>
        <v>Light</v>
      </c>
      <c r="M262" s="5">
        <f>INDEX(products!$A$1:$G$49,MATCH('Working sheet'!$D262,products!$A$1:$A$49,0),MATCH('Working sheet'!M$1,products!$A$1:$E$1,0))</f>
        <v>2.5</v>
      </c>
      <c r="N262" s="6">
        <f>INDEX(products!$A$1:$G$49,MATCH('Working sheet'!$D262,products!$A$1:$A$49,0),MATCH('Working sheet'!N$1,products!$A$1:$E$1,0))</f>
        <v>27.484999999999996</v>
      </c>
      <c r="O262" s="6">
        <f t="shared" si="14"/>
        <v>27.484999999999996</v>
      </c>
      <c r="P262" t="str">
        <f>_xlfn.XLOOKUP(Orders[[#This Row],[Customer ID]],customers!$A$1:$A$1001,customers!$I$1:$I$1001,,0)</f>
        <v>Yes</v>
      </c>
    </row>
    <row r="263" spans="1:16" x14ac:dyDescent="0.25">
      <c r="A263" s="2"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INDEX(products!$A$1:$G$49,MATCH('Working sheet'!$D263,products!$A$1:$A$49,0),MATCH('Working sheet'!I$1,products!$A$1:$E$1,0))</f>
        <v>Rob</v>
      </c>
      <c r="J263" t="str">
        <f t="shared" si="12"/>
        <v>Robusta</v>
      </c>
      <c r="K263" t="str">
        <f>INDEX(products!$A$1:$G$49,MATCH('Working sheet'!$D263,products!$A$1:$A$49,0),MATCH('Working sheet'!K$1,products!$A$1:$E$1,0))</f>
        <v>L</v>
      </c>
      <c r="L263" t="str">
        <f t="shared" si="13"/>
        <v>Light</v>
      </c>
      <c r="M263" s="5">
        <f>INDEX(products!$A$1:$G$49,MATCH('Working sheet'!$D263,products!$A$1:$A$49,0),MATCH('Working sheet'!M$1,products!$A$1:$E$1,0))</f>
        <v>1</v>
      </c>
      <c r="N263" s="6">
        <f>INDEX(products!$A$1:$G$49,MATCH('Working sheet'!$D263,products!$A$1:$A$49,0),MATCH('Working sheet'!N$1,products!$A$1:$E$1,0))</f>
        <v>11.95</v>
      </c>
      <c r="O263" s="6">
        <f t="shared" si="14"/>
        <v>59.75</v>
      </c>
      <c r="P263" t="str">
        <f>_xlfn.XLOOKUP(Orders[[#This Row],[Customer ID]],customers!$A$1:$A$1001,customers!$I$1:$I$1001,,0)</f>
        <v>Yes</v>
      </c>
    </row>
    <row r="264" spans="1:16" x14ac:dyDescent="0.25">
      <c r="A264" s="2"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INDEX(products!$A$1:$G$49,MATCH('Working sheet'!$D264,products!$A$1:$A$49,0),MATCH('Working sheet'!I$1,products!$A$1:$E$1,0))</f>
        <v>Exc</v>
      </c>
      <c r="J264" t="str">
        <f t="shared" si="12"/>
        <v>Excelsa</v>
      </c>
      <c r="K264" t="str">
        <f>INDEX(products!$A$1:$G$49,MATCH('Working sheet'!$D264,products!$A$1:$A$49,0),MATCH('Working sheet'!K$1,products!$A$1:$E$1,0))</f>
        <v>M</v>
      </c>
      <c r="L264" t="str">
        <f t="shared" si="13"/>
        <v>Medium</v>
      </c>
      <c r="M264" s="5">
        <f>INDEX(products!$A$1:$G$49,MATCH('Working sheet'!$D264,products!$A$1:$A$49,0),MATCH('Working sheet'!M$1,products!$A$1:$E$1,0))</f>
        <v>1</v>
      </c>
      <c r="N264" s="6">
        <f>INDEX(products!$A$1:$G$49,MATCH('Working sheet'!$D264,products!$A$1:$A$49,0),MATCH('Working sheet'!N$1,products!$A$1:$E$1,0))</f>
        <v>13.75</v>
      </c>
      <c r="O264" s="6">
        <f t="shared" si="14"/>
        <v>41.25</v>
      </c>
      <c r="P264" t="str">
        <f>_xlfn.XLOOKUP(Orders[[#This Row],[Customer ID]],customers!$A$1:$A$1001,customers!$I$1:$I$1001,,0)</f>
        <v>No</v>
      </c>
    </row>
    <row r="265" spans="1:16" x14ac:dyDescent="0.25">
      <c r="A265" s="2"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INDEX(products!$A$1:$G$49,MATCH('Working sheet'!$D265,products!$A$1:$A$49,0),MATCH('Working sheet'!I$1,products!$A$1:$E$1,0))</f>
        <v>Lib</v>
      </c>
      <c r="J265" t="str">
        <f t="shared" si="12"/>
        <v>Liberica</v>
      </c>
      <c r="K265" t="str">
        <f>INDEX(products!$A$1:$G$49,MATCH('Working sheet'!$D265,products!$A$1:$A$49,0),MATCH('Working sheet'!K$1,products!$A$1:$E$1,0))</f>
        <v>M</v>
      </c>
      <c r="L265" t="str">
        <f t="shared" si="13"/>
        <v>Medium</v>
      </c>
      <c r="M265" s="5">
        <f>INDEX(products!$A$1:$G$49,MATCH('Working sheet'!$D265,products!$A$1:$A$49,0),MATCH('Working sheet'!M$1,products!$A$1:$E$1,0))</f>
        <v>2.5</v>
      </c>
      <c r="N265" s="6">
        <f>INDEX(products!$A$1:$G$49,MATCH('Working sheet'!$D265,products!$A$1:$A$49,0),MATCH('Working sheet'!N$1,products!$A$1:$E$1,0))</f>
        <v>33.464999999999996</v>
      </c>
      <c r="O265" s="6">
        <f t="shared" si="14"/>
        <v>133.85999999999999</v>
      </c>
      <c r="P265" t="str">
        <f>_xlfn.XLOOKUP(Orders[[#This Row],[Customer ID]],customers!$A$1:$A$1001,customers!$I$1:$I$1001,,0)</f>
        <v>No</v>
      </c>
    </row>
    <row r="266" spans="1:16" x14ac:dyDescent="0.25">
      <c r="A266" s="2"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INDEX(products!$A$1:$G$49,MATCH('Working sheet'!$D266,products!$A$1:$A$49,0),MATCH('Working sheet'!I$1,products!$A$1:$E$1,0))</f>
        <v>Rob</v>
      </c>
      <c r="J266" t="str">
        <f t="shared" si="12"/>
        <v>Robusta</v>
      </c>
      <c r="K266" t="str">
        <f>INDEX(products!$A$1:$G$49,MATCH('Working sheet'!$D266,products!$A$1:$A$49,0),MATCH('Working sheet'!K$1,products!$A$1:$E$1,0))</f>
        <v>L</v>
      </c>
      <c r="L266" t="str">
        <f t="shared" si="13"/>
        <v>Light</v>
      </c>
      <c r="M266" s="5">
        <f>INDEX(products!$A$1:$G$49,MATCH('Working sheet'!$D266,products!$A$1:$A$49,0),MATCH('Working sheet'!M$1,products!$A$1:$E$1,0))</f>
        <v>1</v>
      </c>
      <c r="N266" s="6">
        <f>INDEX(products!$A$1:$G$49,MATCH('Working sheet'!$D266,products!$A$1:$A$49,0),MATCH('Working sheet'!N$1,products!$A$1:$E$1,0))</f>
        <v>11.95</v>
      </c>
      <c r="O266" s="6">
        <f t="shared" si="14"/>
        <v>59.75</v>
      </c>
      <c r="P266" t="str">
        <f>_xlfn.XLOOKUP(Orders[[#This Row],[Customer ID]],customers!$A$1:$A$1001,customers!$I$1:$I$1001,,0)</f>
        <v>Yes</v>
      </c>
    </row>
    <row r="267" spans="1:16" x14ac:dyDescent="0.25">
      <c r="A267" s="2"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INDEX(products!$A$1:$G$49,MATCH('Working sheet'!$D267,products!$A$1:$A$49,0),MATCH('Working sheet'!I$1,products!$A$1:$E$1,0))</f>
        <v>Ara</v>
      </c>
      <c r="J267" t="str">
        <f t="shared" si="12"/>
        <v>Arabica</v>
      </c>
      <c r="K267" t="str">
        <f>INDEX(products!$A$1:$G$49,MATCH('Working sheet'!$D267,products!$A$1:$A$49,0),MATCH('Working sheet'!K$1,products!$A$1:$E$1,0))</f>
        <v>D</v>
      </c>
      <c r="L267" t="str">
        <f t="shared" si="13"/>
        <v>Dark</v>
      </c>
      <c r="M267" s="5">
        <f>INDEX(products!$A$1:$G$49,MATCH('Working sheet'!$D267,products!$A$1:$A$49,0),MATCH('Working sheet'!M$1,products!$A$1:$E$1,0))</f>
        <v>0.5</v>
      </c>
      <c r="N267" s="6">
        <f>INDEX(products!$A$1:$G$49,MATCH('Working sheet'!$D267,products!$A$1:$A$49,0),MATCH('Working sheet'!N$1,products!$A$1:$E$1,0))</f>
        <v>5.97</v>
      </c>
      <c r="O267" s="6">
        <f t="shared" si="14"/>
        <v>5.97</v>
      </c>
      <c r="P267" t="str">
        <f>_xlfn.XLOOKUP(Orders[[#This Row],[Customer ID]],customers!$A$1:$A$1001,customers!$I$1:$I$1001,,0)</f>
        <v>Yes</v>
      </c>
    </row>
    <row r="268" spans="1:16" x14ac:dyDescent="0.25">
      <c r="A268" s="2"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INDEX(products!$A$1:$G$49,MATCH('Working sheet'!$D268,products!$A$1:$A$49,0),MATCH('Working sheet'!I$1,products!$A$1:$E$1,0))</f>
        <v>Exc</v>
      </c>
      <c r="J268" t="str">
        <f t="shared" si="12"/>
        <v>Excelsa</v>
      </c>
      <c r="K268" t="str">
        <f>INDEX(products!$A$1:$G$49,MATCH('Working sheet'!$D268,products!$A$1:$A$49,0),MATCH('Working sheet'!K$1,products!$A$1:$E$1,0))</f>
        <v>D</v>
      </c>
      <c r="L268" t="str">
        <f t="shared" si="13"/>
        <v>Dark</v>
      </c>
      <c r="M268" s="5">
        <f>INDEX(products!$A$1:$G$49,MATCH('Working sheet'!$D268,products!$A$1:$A$49,0),MATCH('Working sheet'!M$1,products!$A$1:$E$1,0))</f>
        <v>1</v>
      </c>
      <c r="N268" s="6">
        <f>INDEX(products!$A$1:$G$49,MATCH('Working sheet'!$D268,products!$A$1:$A$49,0),MATCH('Working sheet'!N$1,products!$A$1:$E$1,0))</f>
        <v>12.15</v>
      </c>
      <c r="O268" s="6">
        <f t="shared" si="14"/>
        <v>24.3</v>
      </c>
      <c r="P268" t="str">
        <f>_xlfn.XLOOKUP(Orders[[#This Row],[Customer ID]],customers!$A$1:$A$1001,customers!$I$1:$I$1001,,0)</f>
        <v>No</v>
      </c>
    </row>
    <row r="269" spans="1:16" x14ac:dyDescent="0.25">
      <c r="A269" s="2"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INDEX(products!$A$1:$G$49,MATCH('Working sheet'!$D269,products!$A$1:$A$49,0),MATCH('Working sheet'!I$1,products!$A$1:$E$1,0))</f>
        <v>Exc</v>
      </c>
      <c r="J269" t="str">
        <f t="shared" si="12"/>
        <v>Excelsa</v>
      </c>
      <c r="K269" t="str">
        <f>INDEX(products!$A$1:$G$49,MATCH('Working sheet'!$D269,products!$A$1:$A$49,0),MATCH('Working sheet'!K$1,products!$A$1:$E$1,0))</f>
        <v>D</v>
      </c>
      <c r="L269" t="str">
        <f t="shared" si="13"/>
        <v>Dark</v>
      </c>
      <c r="M269" s="5">
        <f>INDEX(products!$A$1:$G$49,MATCH('Working sheet'!$D269,products!$A$1:$A$49,0),MATCH('Working sheet'!M$1,products!$A$1:$E$1,0))</f>
        <v>0.2</v>
      </c>
      <c r="N269" s="6">
        <f>INDEX(products!$A$1:$G$49,MATCH('Working sheet'!$D269,products!$A$1:$A$49,0),MATCH('Working sheet'!N$1,products!$A$1:$E$1,0))</f>
        <v>3.645</v>
      </c>
      <c r="O269" s="6">
        <f t="shared" si="14"/>
        <v>21.87</v>
      </c>
      <c r="P269" t="str">
        <f>_xlfn.XLOOKUP(Orders[[#This Row],[Customer ID]],customers!$A$1:$A$1001,customers!$I$1:$I$1001,,0)</f>
        <v>Yes</v>
      </c>
    </row>
    <row r="270" spans="1:16" x14ac:dyDescent="0.25">
      <c r="A270" s="2"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INDEX(products!$A$1:$G$49,MATCH('Working sheet'!$D270,products!$A$1:$A$49,0),MATCH('Working sheet'!I$1,products!$A$1:$E$1,0))</f>
        <v>Ara</v>
      </c>
      <c r="J270" t="str">
        <f t="shared" si="12"/>
        <v>Arabica</v>
      </c>
      <c r="K270" t="str">
        <f>INDEX(products!$A$1:$G$49,MATCH('Working sheet'!$D270,products!$A$1:$A$49,0),MATCH('Working sheet'!K$1,products!$A$1:$E$1,0))</f>
        <v>D</v>
      </c>
      <c r="L270" t="str">
        <f t="shared" si="13"/>
        <v>Dark</v>
      </c>
      <c r="M270" s="5">
        <f>INDEX(products!$A$1:$G$49,MATCH('Working sheet'!$D270,products!$A$1:$A$49,0),MATCH('Working sheet'!M$1,products!$A$1:$E$1,0))</f>
        <v>1</v>
      </c>
      <c r="N270" s="6">
        <f>INDEX(products!$A$1:$G$49,MATCH('Working sheet'!$D270,products!$A$1:$A$49,0),MATCH('Working sheet'!N$1,products!$A$1:$E$1,0))</f>
        <v>9.9499999999999993</v>
      </c>
      <c r="O270" s="6">
        <f t="shared" si="14"/>
        <v>19.899999999999999</v>
      </c>
      <c r="P270" t="str">
        <f>_xlfn.XLOOKUP(Orders[[#This Row],[Customer ID]],customers!$A$1:$A$1001,customers!$I$1:$I$1001,,0)</f>
        <v>Yes</v>
      </c>
    </row>
    <row r="271" spans="1:16" x14ac:dyDescent="0.25">
      <c r="A271" s="2"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INDEX(products!$A$1:$G$49,MATCH('Working sheet'!$D271,products!$A$1:$A$49,0),MATCH('Working sheet'!I$1,products!$A$1:$E$1,0))</f>
        <v>Ara</v>
      </c>
      <c r="J271" t="str">
        <f t="shared" si="12"/>
        <v>Arabica</v>
      </c>
      <c r="K271" t="str">
        <f>INDEX(products!$A$1:$G$49,MATCH('Working sheet'!$D271,products!$A$1:$A$49,0),MATCH('Working sheet'!K$1,products!$A$1:$E$1,0))</f>
        <v>D</v>
      </c>
      <c r="L271" t="str">
        <f t="shared" si="13"/>
        <v>Dark</v>
      </c>
      <c r="M271" s="5">
        <f>INDEX(products!$A$1:$G$49,MATCH('Working sheet'!$D271,products!$A$1:$A$49,0),MATCH('Working sheet'!M$1,products!$A$1:$E$1,0))</f>
        <v>0.2</v>
      </c>
      <c r="N271" s="6">
        <f>INDEX(products!$A$1:$G$49,MATCH('Working sheet'!$D271,products!$A$1:$A$49,0),MATCH('Working sheet'!N$1,products!$A$1:$E$1,0))</f>
        <v>2.9849999999999999</v>
      </c>
      <c r="O271" s="6">
        <f t="shared" si="14"/>
        <v>5.97</v>
      </c>
      <c r="P271" t="str">
        <f>_xlfn.XLOOKUP(Orders[[#This Row],[Customer ID]],customers!$A$1:$A$1001,customers!$I$1:$I$1001,,0)</f>
        <v>No</v>
      </c>
    </row>
    <row r="272" spans="1:16" x14ac:dyDescent="0.25">
      <c r="A272" s="2"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INDEX(products!$A$1:$G$49,MATCH('Working sheet'!$D272,products!$A$1:$A$49,0),MATCH('Working sheet'!I$1,products!$A$1:$E$1,0))</f>
        <v>Exc</v>
      </c>
      <c r="J272" t="str">
        <f t="shared" si="12"/>
        <v>Excelsa</v>
      </c>
      <c r="K272" t="str">
        <f>INDEX(products!$A$1:$G$49,MATCH('Working sheet'!$D272,products!$A$1:$A$49,0),MATCH('Working sheet'!K$1,products!$A$1:$E$1,0))</f>
        <v>D</v>
      </c>
      <c r="L272" t="str">
        <f t="shared" si="13"/>
        <v>Dark</v>
      </c>
      <c r="M272" s="5">
        <f>INDEX(products!$A$1:$G$49,MATCH('Working sheet'!$D272,products!$A$1:$A$49,0),MATCH('Working sheet'!M$1,products!$A$1:$E$1,0))</f>
        <v>0.5</v>
      </c>
      <c r="N272" s="6">
        <f>INDEX(products!$A$1:$G$49,MATCH('Working sheet'!$D272,products!$A$1:$A$49,0),MATCH('Working sheet'!N$1,products!$A$1:$E$1,0))</f>
        <v>7.29</v>
      </c>
      <c r="O272" s="6">
        <f t="shared" si="14"/>
        <v>7.29</v>
      </c>
      <c r="P272" t="str">
        <f>_xlfn.XLOOKUP(Orders[[#This Row],[Customer ID]],customers!$A$1:$A$1001,customers!$I$1:$I$1001,,0)</f>
        <v>Yes</v>
      </c>
    </row>
    <row r="273" spans="1:16" x14ac:dyDescent="0.25">
      <c r="A273" s="2"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INDEX(products!$A$1:$G$49,MATCH('Working sheet'!$D273,products!$A$1:$A$49,0),MATCH('Working sheet'!I$1,products!$A$1:$E$1,0))</f>
        <v>Ara</v>
      </c>
      <c r="J273" t="str">
        <f t="shared" si="12"/>
        <v>Arabica</v>
      </c>
      <c r="K273" t="str">
        <f>INDEX(products!$A$1:$G$49,MATCH('Working sheet'!$D273,products!$A$1:$A$49,0),MATCH('Working sheet'!K$1,products!$A$1:$E$1,0))</f>
        <v>D</v>
      </c>
      <c r="L273" t="str">
        <f t="shared" si="13"/>
        <v>Dark</v>
      </c>
      <c r="M273" s="5">
        <f>INDEX(products!$A$1:$G$49,MATCH('Working sheet'!$D273,products!$A$1:$A$49,0),MATCH('Working sheet'!M$1,products!$A$1:$E$1,0))</f>
        <v>0.2</v>
      </c>
      <c r="N273" s="6">
        <f>INDEX(products!$A$1:$G$49,MATCH('Working sheet'!$D273,products!$A$1:$A$49,0),MATCH('Working sheet'!N$1,products!$A$1:$E$1,0))</f>
        <v>2.9849999999999999</v>
      </c>
      <c r="O273" s="6">
        <f t="shared" si="14"/>
        <v>11.94</v>
      </c>
      <c r="P273" t="str">
        <f>_xlfn.XLOOKUP(Orders[[#This Row],[Customer ID]],customers!$A$1:$A$1001,customers!$I$1:$I$1001,,0)</f>
        <v>Yes</v>
      </c>
    </row>
    <row r="274" spans="1:16" x14ac:dyDescent="0.25">
      <c r="A274" s="2"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INDEX(products!$A$1:$G$49,MATCH('Working sheet'!$D274,products!$A$1:$A$49,0),MATCH('Working sheet'!I$1,products!$A$1:$E$1,0))</f>
        <v>Rob</v>
      </c>
      <c r="J274" t="str">
        <f t="shared" si="12"/>
        <v>Robusta</v>
      </c>
      <c r="K274" t="str">
        <f>INDEX(products!$A$1:$G$49,MATCH('Working sheet'!$D274,products!$A$1:$A$49,0),MATCH('Working sheet'!K$1,products!$A$1:$E$1,0))</f>
        <v>L</v>
      </c>
      <c r="L274" t="str">
        <f t="shared" si="13"/>
        <v>Light</v>
      </c>
      <c r="M274" s="5">
        <f>INDEX(products!$A$1:$G$49,MATCH('Working sheet'!$D274,products!$A$1:$A$49,0),MATCH('Working sheet'!M$1,products!$A$1:$E$1,0))</f>
        <v>1</v>
      </c>
      <c r="N274" s="6">
        <f>INDEX(products!$A$1:$G$49,MATCH('Working sheet'!$D274,products!$A$1:$A$49,0),MATCH('Working sheet'!N$1,products!$A$1:$E$1,0))</f>
        <v>11.95</v>
      </c>
      <c r="O274" s="6">
        <f t="shared" si="14"/>
        <v>71.699999999999989</v>
      </c>
      <c r="P274" t="str">
        <f>_xlfn.XLOOKUP(Orders[[#This Row],[Customer ID]],customers!$A$1:$A$1001,customers!$I$1:$I$1001,,0)</f>
        <v>Yes</v>
      </c>
    </row>
    <row r="275" spans="1:16" x14ac:dyDescent="0.25">
      <c r="A275" s="2"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INDEX(products!$A$1:$G$49,MATCH('Working sheet'!$D275,products!$A$1:$A$49,0),MATCH('Working sheet'!I$1,products!$A$1:$E$1,0))</f>
        <v>Ara</v>
      </c>
      <c r="J275" t="str">
        <f t="shared" si="12"/>
        <v>Arabica</v>
      </c>
      <c r="K275" t="str">
        <f>INDEX(products!$A$1:$G$49,MATCH('Working sheet'!$D275,products!$A$1:$A$49,0),MATCH('Working sheet'!K$1,products!$A$1:$E$1,0))</f>
        <v>L</v>
      </c>
      <c r="L275" t="str">
        <f t="shared" si="13"/>
        <v>Light</v>
      </c>
      <c r="M275" s="5">
        <f>INDEX(products!$A$1:$G$49,MATCH('Working sheet'!$D275,products!$A$1:$A$49,0),MATCH('Working sheet'!M$1,products!$A$1:$E$1,0))</f>
        <v>0.2</v>
      </c>
      <c r="N275" s="6">
        <f>INDEX(products!$A$1:$G$49,MATCH('Working sheet'!$D275,products!$A$1:$A$49,0),MATCH('Working sheet'!N$1,products!$A$1:$E$1,0))</f>
        <v>3.8849999999999998</v>
      </c>
      <c r="O275" s="6">
        <f t="shared" si="14"/>
        <v>7.77</v>
      </c>
      <c r="P275" t="str">
        <f>_xlfn.XLOOKUP(Orders[[#This Row],[Customer ID]],customers!$A$1:$A$1001,customers!$I$1:$I$1001,,0)</f>
        <v>No</v>
      </c>
    </row>
    <row r="276" spans="1:16" x14ac:dyDescent="0.25">
      <c r="A276" s="2"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INDEX(products!$A$1:$G$49,MATCH('Working sheet'!$D276,products!$A$1:$A$49,0),MATCH('Working sheet'!I$1,products!$A$1:$E$1,0))</f>
        <v>Ara</v>
      </c>
      <c r="J276" t="str">
        <f t="shared" si="12"/>
        <v>Arabica</v>
      </c>
      <c r="K276" t="str">
        <f>INDEX(products!$A$1:$G$49,MATCH('Working sheet'!$D276,products!$A$1:$A$49,0),MATCH('Working sheet'!K$1,products!$A$1:$E$1,0))</f>
        <v>M</v>
      </c>
      <c r="L276" t="str">
        <f t="shared" si="13"/>
        <v>Medium</v>
      </c>
      <c r="M276" s="5">
        <f>INDEX(products!$A$1:$G$49,MATCH('Working sheet'!$D276,products!$A$1:$A$49,0),MATCH('Working sheet'!M$1,products!$A$1:$E$1,0))</f>
        <v>2.5</v>
      </c>
      <c r="N276" s="6">
        <f>INDEX(products!$A$1:$G$49,MATCH('Working sheet'!$D276,products!$A$1:$A$49,0),MATCH('Working sheet'!N$1,products!$A$1:$E$1,0))</f>
        <v>25.874999999999996</v>
      </c>
      <c r="O276" s="6">
        <f t="shared" si="14"/>
        <v>25.874999999999996</v>
      </c>
      <c r="P276" t="str">
        <f>_xlfn.XLOOKUP(Orders[[#This Row],[Customer ID]],customers!$A$1:$A$1001,customers!$I$1:$I$1001,,0)</f>
        <v>No</v>
      </c>
    </row>
    <row r="277" spans="1:16" x14ac:dyDescent="0.25">
      <c r="A277" s="2"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INDEX(products!$A$1:$G$49,MATCH('Working sheet'!$D277,products!$A$1:$A$49,0),MATCH('Working sheet'!I$1,products!$A$1:$E$1,0))</f>
        <v>Exc</v>
      </c>
      <c r="J277" t="str">
        <f t="shared" si="12"/>
        <v>Excelsa</v>
      </c>
      <c r="K277" t="str">
        <f>INDEX(products!$A$1:$G$49,MATCH('Working sheet'!$D277,products!$A$1:$A$49,0),MATCH('Working sheet'!K$1,products!$A$1:$E$1,0))</f>
        <v>L</v>
      </c>
      <c r="L277" t="str">
        <f t="shared" si="13"/>
        <v>Light</v>
      </c>
      <c r="M277" s="5">
        <f>INDEX(products!$A$1:$G$49,MATCH('Working sheet'!$D277,products!$A$1:$A$49,0),MATCH('Working sheet'!M$1,products!$A$1:$E$1,0))</f>
        <v>2.5</v>
      </c>
      <c r="N277" s="6">
        <f>INDEX(products!$A$1:$G$49,MATCH('Working sheet'!$D277,products!$A$1:$A$49,0),MATCH('Working sheet'!N$1,products!$A$1:$E$1,0))</f>
        <v>34.154999999999994</v>
      </c>
      <c r="O277" s="6">
        <f t="shared" si="14"/>
        <v>204.92999999999995</v>
      </c>
      <c r="P277" t="str">
        <f>_xlfn.XLOOKUP(Orders[[#This Row],[Customer ID]],customers!$A$1:$A$1001,customers!$I$1:$I$1001,,0)</f>
        <v>No</v>
      </c>
    </row>
    <row r="278" spans="1:16" x14ac:dyDescent="0.25">
      <c r="A278" s="2"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INDEX(products!$A$1:$G$49,MATCH('Working sheet'!$D278,products!$A$1:$A$49,0),MATCH('Working sheet'!I$1,products!$A$1:$E$1,0))</f>
        <v>Rob</v>
      </c>
      <c r="J278" t="str">
        <f t="shared" si="12"/>
        <v>Robusta</v>
      </c>
      <c r="K278" t="str">
        <f>INDEX(products!$A$1:$G$49,MATCH('Working sheet'!$D278,products!$A$1:$A$49,0),MATCH('Working sheet'!K$1,products!$A$1:$E$1,0))</f>
        <v>L</v>
      </c>
      <c r="L278" t="str">
        <f t="shared" si="13"/>
        <v>Light</v>
      </c>
      <c r="M278" s="5">
        <f>INDEX(products!$A$1:$G$49,MATCH('Working sheet'!$D278,products!$A$1:$A$49,0),MATCH('Working sheet'!M$1,products!$A$1:$E$1,0))</f>
        <v>2.5</v>
      </c>
      <c r="N278" s="6">
        <f>INDEX(products!$A$1:$G$49,MATCH('Working sheet'!$D278,products!$A$1:$A$49,0),MATCH('Working sheet'!N$1,products!$A$1:$E$1,0))</f>
        <v>27.484999999999996</v>
      </c>
      <c r="O278" s="6">
        <f t="shared" si="14"/>
        <v>109.93999999999998</v>
      </c>
      <c r="P278" t="str">
        <f>_xlfn.XLOOKUP(Orders[[#This Row],[Customer ID]],customers!$A$1:$A$1001,customers!$I$1:$I$1001,,0)</f>
        <v>Yes</v>
      </c>
    </row>
    <row r="279" spans="1:16" x14ac:dyDescent="0.25">
      <c r="A279" s="2"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INDEX(products!$A$1:$G$49,MATCH('Working sheet'!$D279,products!$A$1:$A$49,0),MATCH('Working sheet'!I$1,products!$A$1:$E$1,0))</f>
        <v>Exc</v>
      </c>
      <c r="J279" t="str">
        <f t="shared" si="12"/>
        <v>Excelsa</v>
      </c>
      <c r="K279" t="str">
        <f>INDEX(products!$A$1:$G$49,MATCH('Working sheet'!$D279,products!$A$1:$A$49,0),MATCH('Working sheet'!K$1,products!$A$1:$E$1,0))</f>
        <v>L</v>
      </c>
      <c r="L279" t="str">
        <f t="shared" si="13"/>
        <v>Light</v>
      </c>
      <c r="M279" s="5">
        <f>INDEX(products!$A$1:$G$49,MATCH('Working sheet'!$D279,products!$A$1:$A$49,0),MATCH('Working sheet'!M$1,products!$A$1:$E$1,0))</f>
        <v>1</v>
      </c>
      <c r="N279" s="6">
        <f>INDEX(products!$A$1:$G$49,MATCH('Working sheet'!$D279,products!$A$1:$A$49,0),MATCH('Working sheet'!N$1,products!$A$1:$E$1,0))</f>
        <v>14.85</v>
      </c>
      <c r="O279" s="6">
        <f t="shared" si="14"/>
        <v>89.1</v>
      </c>
      <c r="P279" t="str">
        <f>_xlfn.XLOOKUP(Orders[[#This Row],[Customer ID]],customers!$A$1:$A$1001,customers!$I$1:$I$1001,,0)</f>
        <v>No</v>
      </c>
    </row>
    <row r="280" spans="1:16" x14ac:dyDescent="0.25">
      <c r="A280" s="2"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INDEX(products!$A$1:$G$49,MATCH('Working sheet'!$D280,products!$A$1:$A$49,0),MATCH('Working sheet'!I$1,products!$A$1:$E$1,0))</f>
        <v>Ara</v>
      </c>
      <c r="J280" t="str">
        <f t="shared" si="12"/>
        <v>Arabica</v>
      </c>
      <c r="K280" t="str">
        <f>INDEX(products!$A$1:$G$49,MATCH('Working sheet'!$D280,products!$A$1:$A$49,0),MATCH('Working sheet'!K$1,products!$A$1:$E$1,0))</f>
        <v>L</v>
      </c>
      <c r="L280" t="str">
        <f t="shared" si="13"/>
        <v>Light</v>
      </c>
      <c r="M280" s="5">
        <f>INDEX(products!$A$1:$G$49,MATCH('Working sheet'!$D280,products!$A$1:$A$49,0),MATCH('Working sheet'!M$1,products!$A$1:$E$1,0))</f>
        <v>0.2</v>
      </c>
      <c r="N280" s="6">
        <f>INDEX(products!$A$1:$G$49,MATCH('Working sheet'!$D280,products!$A$1:$A$49,0),MATCH('Working sheet'!N$1,products!$A$1:$E$1,0))</f>
        <v>3.8849999999999998</v>
      </c>
      <c r="O280" s="6">
        <f t="shared" si="14"/>
        <v>7.77</v>
      </c>
      <c r="P280" t="str">
        <f>_xlfn.XLOOKUP(Orders[[#This Row],[Customer ID]],customers!$A$1:$A$1001,customers!$I$1:$I$1001,,0)</f>
        <v>Yes</v>
      </c>
    </row>
    <row r="281" spans="1:16" x14ac:dyDescent="0.25">
      <c r="A281" s="2"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INDEX(products!$A$1:$G$49,MATCH('Working sheet'!$D281,products!$A$1:$A$49,0),MATCH('Working sheet'!I$1,products!$A$1:$E$1,0))</f>
        <v>Lib</v>
      </c>
      <c r="J281" t="str">
        <f t="shared" si="12"/>
        <v>Liberica</v>
      </c>
      <c r="K281" t="str">
        <f>INDEX(products!$A$1:$G$49,MATCH('Working sheet'!$D281,products!$A$1:$A$49,0),MATCH('Working sheet'!K$1,products!$A$1:$E$1,0))</f>
        <v>M</v>
      </c>
      <c r="L281" t="str">
        <f t="shared" si="13"/>
        <v>Medium</v>
      </c>
      <c r="M281" s="5">
        <f>INDEX(products!$A$1:$G$49,MATCH('Working sheet'!$D281,products!$A$1:$A$49,0),MATCH('Working sheet'!M$1,products!$A$1:$E$1,0))</f>
        <v>2.5</v>
      </c>
      <c r="N281" s="6">
        <f>INDEX(products!$A$1:$G$49,MATCH('Working sheet'!$D281,products!$A$1:$A$49,0),MATCH('Working sheet'!N$1,products!$A$1:$E$1,0))</f>
        <v>33.464999999999996</v>
      </c>
      <c r="O281" s="6">
        <f t="shared" si="14"/>
        <v>33.464999999999996</v>
      </c>
      <c r="P281" t="str">
        <f>_xlfn.XLOOKUP(Orders[[#This Row],[Customer ID]],customers!$A$1:$A$1001,customers!$I$1:$I$1001,,0)</f>
        <v>Yes</v>
      </c>
    </row>
    <row r="282" spans="1:16" x14ac:dyDescent="0.25">
      <c r="A282" s="2"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INDEX(products!$A$1:$G$49,MATCH('Working sheet'!$D282,products!$A$1:$A$49,0),MATCH('Working sheet'!I$1,products!$A$1:$E$1,0))</f>
        <v>Exc</v>
      </c>
      <c r="J282" t="str">
        <f t="shared" si="12"/>
        <v>Excelsa</v>
      </c>
      <c r="K282" t="str">
        <f>INDEX(products!$A$1:$G$49,MATCH('Working sheet'!$D282,products!$A$1:$A$49,0),MATCH('Working sheet'!K$1,products!$A$1:$E$1,0))</f>
        <v>M</v>
      </c>
      <c r="L282" t="str">
        <f t="shared" si="13"/>
        <v>Medium</v>
      </c>
      <c r="M282" s="5">
        <f>INDEX(products!$A$1:$G$49,MATCH('Working sheet'!$D282,products!$A$1:$A$49,0),MATCH('Working sheet'!M$1,products!$A$1:$E$1,0))</f>
        <v>0.5</v>
      </c>
      <c r="N282" s="6">
        <f>INDEX(products!$A$1:$G$49,MATCH('Working sheet'!$D282,products!$A$1:$A$49,0),MATCH('Working sheet'!N$1,products!$A$1:$E$1,0))</f>
        <v>8.25</v>
      </c>
      <c r="O282" s="6">
        <f t="shared" si="14"/>
        <v>41.25</v>
      </c>
      <c r="P282" t="str">
        <f>_xlfn.XLOOKUP(Orders[[#This Row],[Customer ID]],customers!$A$1:$A$1001,customers!$I$1:$I$1001,,0)</f>
        <v>Yes</v>
      </c>
    </row>
    <row r="283" spans="1:16" x14ac:dyDescent="0.25">
      <c r="A283" s="2"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INDEX(products!$A$1:$G$49,MATCH('Working sheet'!$D283,products!$A$1:$A$49,0),MATCH('Working sheet'!I$1,products!$A$1:$E$1,0))</f>
        <v>Exc</v>
      </c>
      <c r="J283" t="str">
        <f t="shared" si="12"/>
        <v>Excelsa</v>
      </c>
      <c r="K283" t="str">
        <f>INDEX(products!$A$1:$G$49,MATCH('Working sheet'!$D283,products!$A$1:$A$49,0),MATCH('Working sheet'!K$1,products!$A$1:$E$1,0))</f>
        <v>L</v>
      </c>
      <c r="L283" t="str">
        <f t="shared" si="13"/>
        <v>Light</v>
      </c>
      <c r="M283" s="5">
        <f>INDEX(products!$A$1:$G$49,MATCH('Working sheet'!$D283,products!$A$1:$A$49,0),MATCH('Working sheet'!M$1,products!$A$1:$E$1,0))</f>
        <v>1</v>
      </c>
      <c r="N283" s="6">
        <f>INDEX(products!$A$1:$G$49,MATCH('Working sheet'!$D283,products!$A$1:$A$49,0),MATCH('Working sheet'!N$1,products!$A$1:$E$1,0))</f>
        <v>14.85</v>
      </c>
      <c r="O283" s="6">
        <f t="shared" si="14"/>
        <v>59.4</v>
      </c>
      <c r="P283" t="str">
        <f>_xlfn.XLOOKUP(Orders[[#This Row],[Customer ID]],customers!$A$1:$A$1001,customers!$I$1:$I$1001,,0)</f>
        <v>Yes</v>
      </c>
    </row>
    <row r="284" spans="1:16" x14ac:dyDescent="0.25">
      <c r="A284" s="2"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INDEX(products!$A$1:$G$49,MATCH('Working sheet'!$D284,products!$A$1:$A$49,0),MATCH('Working sheet'!I$1,products!$A$1:$E$1,0))</f>
        <v>Ara</v>
      </c>
      <c r="J284" t="str">
        <f t="shared" si="12"/>
        <v>Arabica</v>
      </c>
      <c r="K284" t="str">
        <f>INDEX(products!$A$1:$G$49,MATCH('Working sheet'!$D284,products!$A$1:$A$49,0),MATCH('Working sheet'!K$1,products!$A$1:$E$1,0))</f>
        <v>L</v>
      </c>
      <c r="L284" t="str">
        <f t="shared" si="13"/>
        <v>Light</v>
      </c>
      <c r="M284" s="5">
        <f>INDEX(products!$A$1:$G$49,MATCH('Working sheet'!$D284,products!$A$1:$A$49,0),MATCH('Working sheet'!M$1,products!$A$1:$E$1,0))</f>
        <v>0.5</v>
      </c>
      <c r="N284" s="6">
        <f>INDEX(products!$A$1:$G$49,MATCH('Working sheet'!$D284,products!$A$1:$A$49,0),MATCH('Working sheet'!N$1,products!$A$1:$E$1,0))</f>
        <v>7.77</v>
      </c>
      <c r="O284" s="6">
        <f t="shared" si="14"/>
        <v>7.77</v>
      </c>
      <c r="P284" t="str">
        <f>_xlfn.XLOOKUP(Orders[[#This Row],[Customer ID]],customers!$A$1:$A$1001,customers!$I$1:$I$1001,,0)</f>
        <v>No</v>
      </c>
    </row>
    <row r="285" spans="1:16" x14ac:dyDescent="0.25">
      <c r="A285" s="2"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INDEX(products!$A$1:$G$49,MATCH('Working sheet'!$D285,products!$A$1:$A$49,0),MATCH('Working sheet'!I$1,products!$A$1:$E$1,0))</f>
        <v>Rob</v>
      </c>
      <c r="J285" t="str">
        <f t="shared" si="12"/>
        <v>Robusta</v>
      </c>
      <c r="K285" t="str">
        <f>INDEX(products!$A$1:$G$49,MATCH('Working sheet'!$D285,products!$A$1:$A$49,0),MATCH('Working sheet'!K$1,products!$A$1:$E$1,0))</f>
        <v>D</v>
      </c>
      <c r="L285" t="str">
        <f t="shared" si="13"/>
        <v>Dark</v>
      </c>
      <c r="M285" s="5">
        <f>INDEX(products!$A$1:$G$49,MATCH('Working sheet'!$D285,products!$A$1:$A$49,0),MATCH('Working sheet'!M$1,products!$A$1:$E$1,0))</f>
        <v>0.5</v>
      </c>
      <c r="N285" s="6">
        <f>INDEX(products!$A$1:$G$49,MATCH('Working sheet'!$D285,products!$A$1:$A$49,0),MATCH('Working sheet'!N$1,products!$A$1:$E$1,0))</f>
        <v>5.3699999999999992</v>
      </c>
      <c r="O285" s="6">
        <f t="shared" si="14"/>
        <v>5.3699999999999992</v>
      </c>
      <c r="P285" t="str">
        <f>_xlfn.XLOOKUP(Orders[[#This Row],[Customer ID]],customers!$A$1:$A$1001,customers!$I$1:$I$1001,,0)</f>
        <v>Yes</v>
      </c>
    </row>
    <row r="286" spans="1:16" x14ac:dyDescent="0.25">
      <c r="A286" s="2"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INDEX(products!$A$1:$G$49,MATCH('Working sheet'!$D286,products!$A$1:$A$49,0),MATCH('Working sheet'!I$1,products!$A$1:$E$1,0))</f>
        <v>Exc</v>
      </c>
      <c r="J286" t="str">
        <f t="shared" si="12"/>
        <v>Excelsa</v>
      </c>
      <c r="K286" t="str">
        <f>INDEX(products!$A$1:$G$49,MATCH('Working sheet'!$D286,products!$A$1:$A$49,0),MATCH('Working sheet'!K$1,products!$A$1:$E$1,0))</f>
        <v>M</v>
      </c>
      <c r="L286" t="str">
        <f t="shared" si="13"/>
        <v>Medium</v>
      </c>
      <c r="M286" s="5">
        <f>INDEX(products!$A$1:$G$49,MATCH('Working sheet'!$D286,products!$A$1:$A$49,0),MATCH('Working sheet'!M$1,products!$A$1:$E$1,0))</f>
        <v>2.5</v>
      </c>
      <c r="N286" s="6">
        <f>INDEX(products!$A$1:$G$49,MATCH('Working sheet'!$D286,products!$A$1:$A$49,0),MATCH('Working sheet'!N$1,products!$A$1:$E$1,0))</f>
        <v>31.624999999999996</v>
      </c>
      <c r="O286" s="6">
        <f t="shared" si="14"/>
        <v>94.874999999999986</v>
      </c>
      <c r="P286" t="str">
        <f>_xlfn.XLOOKUP(Orders[[#This Row],[Customer ID]],customers!$A$1:$A$1001,customers!$I$1:$I$1001,,0)</f>
        <v>No</v>
      </c>
    </row>
    <row r="287" spans="1:16" x14ac:dyDescent="0.25">
      <c r="A287" s="2"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INDEX(products!$A$1:$G$49,MATCH('Working sheet'!$D287,products!$A$1:$A$49,0),MATCH('Working sheet'!I$1,products!$A$1:$E$1,0))</f>
        <v>Lib</v>
      </c>
      <c r="J287" t="str">
        <f t="shared" si="12"/>
        <v>Liberica</v>
      </c>
      <c r="K287" t="str">
        <f>INDEX(products!$A$1:$G$49,MATCH('Working sheet'!$D287,products!$A$1:$A$49,0),MATCH('Working sheet'!K$1,products!$A$1:$E$1,0))</f>
        <v>L</v>
      </c>
      <c r="L287" t="str">
        <f t="shared" si="13"/>
        <v>Light</v>
      </c>
      <c r="M287" s="5">
        <f>INDEX(products!$A$1:$G$49,MATCH('Working sheet'!$D287,products!$A$1:$A$49,0),MATCH('Working sheet'!M$1,products!$A$1:$E$1,0))</f>
        <v>2.5</v>
      </c>
      <c r="N287" s="6">
        <f>INDEX(products!$A$1:$G$49,MATCH('Working sheet'!$D287,products!$A$1:$A$49,0),MATCH('Working sheet'!N$1,products!$A$1:$E$1,0))</f>
        <v>36.454999999999998</v>
      </c>
      <c r="O287" s="6">
        <f t="shared" si="14"/>
        <v>36.454999999999998</v>
      </c>
      <c r="P287" t="str">
        <f>_xlfn.XLOOKUP(Orders[[#This Row],[Customer ID]],customers!$A$1:$A$1001,customers!$I$1:$I$1001,,0)</f>
        <v>No</v>
      </c>
    </row>
    <row r="288" spans="1:16" x14ac:dyDescent="0.25">
      <c r="A288" s="2"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INDEX(products!$A$1:$G$49,MATCH('Working sheet'!$D288,products!$A$1:$A$49,0),MATCH('Working sheet'!I$1,products!$A$1:$E$1,0))</f>
        <v>Ara</v>
      </c>
      <c r="J288" t="str">
        <f t="shared" si="12"/>
        <v>Arabica</v>
      </c>
      <c r="K288" t="str">
        <f>INDEX(products!$A$1:$G$49,MATCH('Working sheet'!$D288,products!$A$1:$A$49,0),MATCH('Working sheet'!K$1,products!$A$1:$E$1,0))</f>
        <v>M</v>
      </c>
      <c r="L288" t="str">
        <f t="shared" si="13"/>
        <v>Medium</v>
      </c>
      <c r="M288" s="5">
        <f>INDEX(products!$A$1:$G$49,MATCH('Working sheet'!$D288,products!$A$1:$A$49,0),MATCH('Working sheet'!M$1,products!$A$1:$E$1,0))</f>
        <v>0.2</v>
      </c>
      <c r="N288" s="6">
        <f>INDEX(products!$A$1:$G$49,MATCH('Working sheet'!$D288,products!$A$1:$A$49,0),MATCH('Working sheet'!N$1,products!$A$1:$E$1,0))</f>
        <v>3.375</v>
      </c>
      <c r="O288" s="6">
        <f t="shared" si="14"/>
        <v>13.5</v>
      </c>
      <c r="P288" t="str">
        <f>_xlfn.XLOOKUP(Orders[[#This Row],[Customer ID]],customers!$A$1:$A$1001,customers!$I$1:$I$1001,,0)</f>
        <v>Yes</v>
      </c>
    </row>
    <row r="289" spans="1:16" x14ac:dyDescent="0.25">
      <c r="A289" s="2"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INDEX(products!$A$1:$G$49,MATCH('Working sheet'!$D289,products!$A$1:$A$49,0),MATCH('Working sheet'!I$1,products!$A$1:$E$1,0))</f>
        <v>Rob</v>
      </c>
      <c r="J289" t="str">
        <f t="shared" si="12"/>
        <v>Robusta</v>
      </c>
      <c r="K289" t="str">
        <f>INDEX(products!$A$1:$G$49,MATCH('Working sheet'!$D289,products!$A$1:$A$49,0),MATCH('Working sheet'!K$1,products!$A$1:$E$1,0))</f>
        <v>L</v>
      </c>
      <c r="L289" t="str">
        <f t="shared" si="13"/>
        <v>Light</v>
      </c>
      <c r="M289" s="5">
        <f>INDEX(products!$A$1:$G$49,MATCH('Working sheet'!$D289,products!$A$1:$A$49,0),MATCH('Working sheet'!M$1,products!$A$1:$E$1,0))</f>
        <v>0.2</v>
      </c>
      <c r="N289" s="6">
        <f>INDEX(products!$A$1:$G$49,MATCH('Working sheet'!$D289,products!$A$1:$A$49,0),MATCH('Working sheet'!N$1,products!$A$1:$E$1,0))</f>
        <v>3.5849999999999995</v>
      </c>
      <c r="O289" s="6">
        <f t="shared" si="14"/>
        <v>14.339999999999998</v>
      </c>
      <c r="P289" t="str">
        <f>_xlfn.XLOOKUP(Orders[[#This Row],[Customer ID]],customers!$A$1:$A$1001,customers!$I$1:$I$1001,,0)</f>
        <v>No</v>
      </c>
    </row>
    <row r="290" spans="1:16" x14ac:dyDescent="0.25">
      <c r="A290" s="2"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INDEX(products!$A$1:$G$49,MATCH('Working sheet'!$D290,products!$A$1:$A$49,0),MATCH('Working sheet'!I$1,products!$A$1:$E$1,0))</f>
        <v>Exc</v>
      </c>
      <c r="J290" t="str">
        <f t="shared" si="12"/>
        <v>Excelsa</v>
      </c>
      <c r="K290" t="str">
        <f>INDEX(products!$A$1:$G$49,MATCH('Working sheet'!$D290,products!$A$1:$A$49,0),MATCH('Working sheet'!K$1,products!$A$1:$E$1,0))</f>
        <v>M</v>
      </c>
      <c r="L290" t="str">
        <f t="shared" si="13"/>
        <v>Medium</v>
      </c>
      <c r="M290" s="5">
        <f>INDEX(products!$A$1:$G$49,MATCH('Working sheet'!$D290,products!$A$1:$A$49,0),MATCH('Working sheet'!M$1,products!$A$1:$E$1,0))</f>
        <v>0.5</v>
      </c>
      <c r="N290" s="6">
        <f>INDEX(products!$A$1:$G$49,MATCH('Working sheet'!$D290,products!$A$1:$A$49,0),MATCH('Working sheet'!N$1,products!$A$1:$E$1,0))</f>
        <v>8.25</v>
      </c>
      <c r="O290" s="6">
        <f t="shared" si="14"/>
        <v>8.25</v>
      </c>
      <c r="P290" t="str">
        <f>_xlfn.XLOOKUP(Orders[[#This Row],[Customer ID]],customers!$A$1:$A$1001,customers!$I$1:$I$1001,,0)</f>
        <v>Yes</v>
      </c>
    </row>
    <row r="291" spans="1:16" x14ac:dyDescent="0.25">
      <c r="A291" s="2"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INDEX(products!$A$1:$G$49,MATCH('Working sheet'!$D291,products!$A$1:$A$49,0),MATCH('Working sheet'!I$1,products!$A$1:$E$1,0))</f>
        <v>Rob</v>
      </c>
      <c r="J291" t="str">
        <f t="shared" si="12"/>
        <v>Robusta</v>
      </c>
      <c r="K291" t="str">
        <f>INDEX(products!$A$1:$G$49,MATCH('Working sheet'!$D291,products!$A$1:$A$49,0),MATCH('Working sheet'!K$1,products!$A$1:$E$1,0))</f>
        <v>D</v>
      </c>
      <c r="L291" t="str">
        <f t="shared" si="13"/>
        <v>Dark</v>
      </c>
      <c r="M291" s="5">
        <f>INDEX(products!$A$1:$G$49,MATCH('Working sheet'!$D291,products!$A$1:$A$49,0),MATCH('Working sheet'!M$1,products!$A$1:$E$1,0))</f>
        <v>0.2</v>
      </c>
      <c r="N291" s="6">
        <f>INDEX(products!$A$1:$G$49,MATCH('Working sheet'!$D291,products!$A$1:$A$49,0),MATCH('Working sheet'!N$1,products!$A$1:$E$1,0))</f>
        <v>2.6849999999999996</v>
      </c>
      <c r="O291" s="6">
        <f t="shared" si="14"/>
        <v>13.424999999999997</v>
      </c>
      <c r="P291" t="str">
        <f>_xlfn.XLOOKUP(Orders[[#This Row],[Customer ID]],customers!$A$1:$A$1001,customers!$I$1:$I$1001,,0)</f>
        <v>Yes</v>
      </c>
    </row>
    <row r="292" spans="1:16" x14ac:dyDescent="0.25">
      <c r="A292" s="2"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INDEX(products!$A$1:$G$49,MATCH('Working sheet'!$D292,products!$A$1:$A$49,0),MATCH('Working sheet'!I$1,products!$A$1:$E$1,0))</f>
        <v>Ara</v>
      </c>
      <c r="J292" t="str">
        <f t="shared" si="12"/>
        <v>Arabica</v>
      </c>
      <c r="K292" t="str">
        <f>INDEX(products!$A$1:$G$49,MATCH('Working sheet'!$D292,products!$A$1:$A$49,0),MATCH('Working sheet'!K$1,products!$A$1:$E$1,0))</f>
        <v>D</v>
      </c>
      <c r="L292" t="str">
        <f t="shared" si="13"/>
        <v>Dark</v>
      </c>
      <c r="M292" s="5">
        <f>INDEX(products!$A$1:$G$49,MATCH('Working sheet'!$D292,products!$A$1:$A$49,0),MATCH('Working sheet'!M$1,products!$A$1:$E$1,0))</f>
        <v>1</v>
      </c>
      <c r="N292" s="6">
        <f>INDEX(products!$A$1:$G$49,MATCH('Working sheet'!$D292,products!$A$1:$A$49,0),MATCH('Working sheet'!N$1,products!$A$1:$E$1,0))</f>
        <v>9.9499999999999993</v>
      </c>
      <c r="O292" s="6">
        <f t="shared" si="14"/>
        <v>49.75</v>
      </c>
      <c r="P292" t="str">
        <f>_xlfn.XLOOKUP(Orders[[#This Row],[Customer ID]],customers!$A$1:$A$1001,customers!$I$1:$I$1001,,0)</f>
        <v>No</v>
      </c>
    </row>
    <row r="293" spans="1:16" x14ac:dyDescent="0.25">
      <c r="A293" s="2"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INDEX(products!$A$1:$G$49,MATCH('Working sheet'!$D293,products!$A$1:$A$49,0),MATCH('Working sheet'!I$1,products!$A$1:$E$1,0))</f>
        <v>Exc</v>
      </c>
      <c r="J293" t="str">
        <f t="shared" si="12"/>
        <v>Excelsa</v>
      </c>
      <c r="K293" t="str">
        <f>INDEX(products!$A$1:$G$49,MATCH('Working sheet'!$D293,products!$A$1:$A$49,0),MATCH('Working sheet'!K$1,products!$A$1:$E$1,0))</f>
        <v>M</v>
      </c>
      <c r="L293" t="str">
        <f t="shared" si="13"/>
        <v>Medium</v>
      </c>
      <c r="M293" s="5">
        <f>INDEX(products!$A$1:$G$49,MATCH('Working sheet'!$D293,products!$A$1:$A$49,0),MATCH('Working sheet'!M$1,products!$A$1:$E$1,0))</f>
        <v>0.5</v>
      </c>
      <c r="N293" s="6">
        <f>INDEX(products!$A$1:$G$49,MATCH('Working sheet'!$D293,products!$A$1:$A$49,0),MATCH('Working sheet'!N$1,products!$A$1:$E$1,0))</f>
        <v>8.25</v>
      </c>
      <c r="O293" s="6">
        <f t="shared" si="14"/>
        <v>16.5</v>
      </c>
      <c r="P293" t="str">
        <f>_xlfn.XLOOKUP(Orders[[#This Row],[Customer ID]],customers!$A$1:$A$1001,customers!$I$1:$I$1001,,0)</f>
        <v>No</v>
      </c>
    </row>
    <row r="294" spans="1:16" x14ac:dyDescent="0.25">
      <c r="A294" s="2"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INDEX(products!$A$1:$G$49,MATCH('Working sheet'!$D294,products!$A$1:$A$49,0),MATCH('Working sheet'!I$1,products!$A$1:$E$1,0))</f>
        <v>Ara</v>
      </c>
      <c r="J294" t="str">
        <f t="shared" si="12"/>
        <v>Arabica</v>
      </c>
      <c r="K294" t="str">
        <f>INDEX(products!$A$1:$G$49,MATCH('Working sheet'!$D294,products!$A$1:$A$49,0),MATCH('Working sheet'!K$1,products!$A$1:$E$1,0))</f>
        <v>D</v>
      </c>
      <c r="L294" t="str">
        <f t="shared" si="13"/>
        <v>Dark</v>
      </c>
      <c r="M294" s="5">
        <f>INDEX(products!$A$1:$G$49,MATCH('Working sheet'!$D294,products!$A$1:$A$49,0),MATCH('Working sheet'!M$1,products!$A$1:$E$1,0))</f>
        <v>0.5</v>
      </c>
      <c r="N294" s="6">
        <f>INDEX(products!$A$1:$G$49,MATCH('Working sheet'!$D294,products!$A$1:$A$49,0),MATCH('Working sheet'!N$1,products!$A$1:$E$1,0))</f>
        <v>5.97</v>
      </c>
      <c r="O294" s="6">
        <f t="shared" si="14"/>
        <v>17.91</v>
      </c>
      <c r="P294" t="str">
        <f>_xlfn.XLOOKUP(Orders[[#This Row],[Customer ID]],customers!$A$1:$A$1001,customers!$I$1:$I$1001,,0)</f>
        <v>No</v>
      </c>
    </row>
    <row r="295" spans="1:16" x14ac:dyDescent="0.25">
      <c r="A295" s="2"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INDEX(products!$A$1:$G$49,MATCH('Working sheet'!$D295,products!$A$1:$A$49,0),MATCH('Working sheet'!I$1,products!$A$1:$E$1,0))</f>
        <v>Ara</v>
      </c>
      <c r="J295" t="str">
        <f t="shared" si="12"/>
        <v>Arabica</v>
      </c>
      <c r="K295" t="str">
        <f>INDEX(products!$A$1:$G$49,MATCH('Working sheet'!$D295,products!$A$1:$A$49,0),MATCH('Working sheet'!K$1,products!$A$1:$E$1,0))</f>
        <v>D</v>
      </c>
      <c r="L295" t="str">
        <f t="shared" si="13"/>
        <v>Dark</v>
      </c>
      <c r="M295" s="5">
        <f>INDEX(products!$A$1:$G$49,MATCH('Working sheet'!$D295,products!$A$1:$A$49,0),MATCH('Working sheet'!M$1,products!$A$1:$E$1,0))</f>
        <v>0.5</v>
      </c>
      <c r="N295" s="6">
        <f>INDEX(products!$A$1:$G$49,MATCH('Working sheet'!$D295,products!$A$1:$A$49,0),MATCH('Working sheet'!N$1,products!$A$1:$E$1,0))</f>
        <v>5.97</v>
      </c>
      <c r="O295" s="6">
        <f t="shared" si="14"/>
        <v>29.849999999999998</v>
      </c>
      <c r="P295" t="str">
        <f>_xlfn.XLOOKUP(Orders[[#This Row],[Customer ID]],customers!$A$1:$A$1001,customers!$I$1:$I$1001,,0)</f>
        <v>No</v>
      </c>
    </row>
    <row r="296" spans="1:16" x14ac:dyDescent="0.25">
      <c r="A296" s="2"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INDEX(products!$A$1:$G$49,MATCH('Working sheet'!$D296,products!$A$1:$A$49,0),MATCH('Working sheet'!I$1,products!$A$1:$E$1,0))</f>
        <v>Exc</v>
      </c>
      <c r="J296" t="str">
        <f t="shared" si="12"/>
        <v>Excelsa</v>
      </c>
      <c r="K296" t="str">
        <f>INDEX(products!$A$1:$G$49,MATCH('Working sheet'!$D296,products!$A$1:$A$49,0),MATCH('Working sheet'!K$1,products!$A$1:$E$1,0))</f>
        <v>L</v>
      </c>
      <c r="L296" t="str">
        <f t="shared" si="13"/>
        <v>Light</v>
      </c>
      <c r="M296" s="5">
        <f>INDEX(products!$A$1:$G$49,MATCH('Working sheet'!$D296,products!$A$1:$A$49,0),MATCH('Working sheet'!M$1,products!$A$1:$E$1,0))</f>
        <v>1</v>
      </c>
      <c r="N296" s="6">
        <f>INDEX(products!$A$1:$G$49,MATCH('Working sheet'!$D296,products!$A$1:$A$49,0),MATCH('Working sheet'!N$1,products!$A$1:$E$1,0))</f>
        <v>14.85</v>
      </c>
      <c r="O296" s="6">
        <f t="shared" si="14"/>
        <v>44.55</v>
      </c>
      <c r="P296" t="str">
        <f>_xlfn.XLOOKUP(Orders[[#This Row],[Customer ID]],customers!$A$1:$A$1001,customers!$I$1:$I$1001,,0)</f>
        <v>No</v>
      </c>
    </row>
    <row r="297" spans="1:16" x14ac:dyDescent="0.25">
      <c r="A297" s="2"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INDEX(products!$A$1:$G$49,MATCH('Working sheet'!$D297,products!$A$1:$A$49,0),MATCH('Working sheet'!I$1,products!$A$1:$E$1,0))</f>
        <v>Exc</v>
      </c>
      <c r="J297" t="str">
        <f t="shared" si="12"/>
        <v>Excelsa</v>
      </c>
      <c r="K297" t="str">
        <f>INDEX(products!$A$1:$G$49,MATCH('Working sheet'!$D297,products!$A$1:$A$49,0),MATCH('Working sheet'!K$1,products!$A$1:$E$1,0))</f>
        <v>M</v>
      </c>
      <c r="L297" t="str">
        <f t="shared" si="13"/>
        <v>Medium</v>
      </c>
      <c r="M297" s="5">
        <f>INDEX(products!$A$1:$G$49,MATCH('Working sheet'!$D297,products!$A$1:$A$49,0),MATCH('Working sheet'!M$1,products!$A$1:$E$1,0))</f>
        <v>1</v>
      </c>
      <c r="N297" s="6">
        <f>INDEX(products!$A$1:$G$49,MATCH('Working sheet'!$D297,products!$A$1:$A$49,0),MATCH('Working sheet'!N$1,products!$A$1:$E$1,0))</f>
        <v>13.75</v>
      </c>
      <c r="O297" s="6">
        <f t="shared" si="14"/>
        <v>27.5</v>
      </c>
      <c r="P297" t="str">
        <f>_xlfn.XLOOKUP(Orders[[#This Row],[Customer ID]],customers!$A$1:$A$1001,customers!$I$1:$I$1001,,0)</f>
        <v>No</v>
      </c>
    </row>
    <row r="298" spans="1:16" x14ac:dyDescent="0.25">
      <c r="A298" s="2"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INDEX(products!$A$1:$G$49,MATCH('Working sheet'!$D298,products!$A$1:$A$49,0),MATCH('Working sheet'!I$1,products!$A$1:$E$1,0))</f>
        <v>Rob</v>
      </c>
      <c r="J298" t="str">
        <f t="shared" si="12"/>
        <v>Robusta</v>
      </c>
      <c r="K298" t="str">
        <f>INDEX(products!$A$1:$G$49,MATCH('Working sheet'!$D298,products!$A$1:$A$49,0),MATCH('Working sheet'!K$1,products!$A$1:$E$1,0))</f>
        <v>M</v>
      </c>
      <c r="L298" t="str">
        <f t="shared" si="13"/>
        <v>Medium</v>
      </c>
      <c r="M298" s="5">
        <f>INDEX(products!$A$1:$G$49,MATCH('Working sheet'!$D298,products!$A$1:$A$49,0),MATCH('Working sheet'!M$1,products!$A$1:$E$1,0))</f>
        <v>0.5</v>
      </c>
      <c r="N298" s="6">
        <f>INDEX(products!$A$1:$G$49,MATCH('Working sheet'!$D298,products!$A$1:$A$49,0),MATCH('Working sheet'!N$1,products!$A$1:$E$1,0))</f>
        <v>5.97</v>
      </c>
      <c r="O298" s="6">
        <f t="shared" si="14"/>
        <v>35.82</v>
      </c>
      <c r="P298" t="str">
        <f>_xlfn.XLOOKUP(Orders[[#This Row],[Customer ID]],customers!$A$1:$A$1001,customers!$I$1:$I$1001,,0)</f>
        <v>Yes</v>
      </c>
    </row>
    <row r="299" spans="1:16" x14ac:dyDescent="0.25">
      <c r="A299" s="2"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INDEX(products!$A$1:$G$49,MATCH('Working sheet'!$D299,products!$A$1:$A$49,0),MATCH('Working sheet'!I$1,products!$A$1:$E$1,0))</f>
        <v>Rob</v>
      </c>
      <c r="J299" t="str">
        <f t="shared" si="12"/>
        <v>Robusta</v>
      </c>
      <c r="K299" t="str">
        <f>INDEX(products!$A$1:$G$49,MATCH('Working sheet'!$D299,products!$A$1:$A$49,0),MATCH('Working sheet'!K$1,products!$A$1:$E$1,0))</f>
        <v>D</v>
      </c>
      <c r="L299" t="str">
        <f t="shared" si="13"/>
        <v>Dark</v>
      </c>
      <c r="M299" s="5">
        <f>INDEX(products!$A$1:$G$49,MATCH('Working sheet'!$D299,products!$A$1:$A$49,0),MATCH('Working sheet'!M$1,products!$A$1:$E$1,0))</f>
        <v>0.5</v>
      </c>
      <c r="N299" s="6">
        <f>INDEX(products!$A$1:$G$49,MATCH('Working sheet'!$D299,products!$A$1:$A$49,0),MATCH('Working sheet'!N$1,products!$A$1:$E$1,0))</f>
        <v>5.3699999999999992</v>
      </c>
      <c r="O299" s="6">
        <f t="shared" si="14"/>
        <v>16.11</v>
      </c>
      <c r="P299" t="str">
        <f>_xlfn.XLOOKUP(Orders[[#This Row],[Customer ID]],customers!$A$1:$A$1001,customers!$I$1:$I$1001,,0)</f>
        <v>Yes</v>
      </c>
    </row>
    <row r="300" spans="1:16" x14ac:dyDescent="0.25">
      <c r="A300" s="2"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INDEX(products!$A$1:$G$49,MATCH('Working sheet'!$D300,products!$A$1:$A$49,0),MATCH('Working sheet'!I$1,products!$A$1:$E$1,0))</f>
        <v>Exc</v>
      </c>
      <c r="J300" t="str">
        <f t="shared" si="12"/>
        <v>Excelsa</v>
      </c>
      <c r="K300" t="str">
        <f>INDEX(products!$A$1:$G$49,MATCH('Working sheet'!$D300,products!$A$1:$A$49,0),MATCH('Working sheet'!K$1,products!$A$1:$E$1,0))</f>
        <v>L</v>
      </c>
      <c r="L300" t="str">
        <f t="shared" si="13"/>
        <v>Light</v>
      </c>
      <c r="M300" s="5">
        <f>INDEX(products!$A$1:$G$49,MATCH('Working sheet'!$D300,products!$A$1:$A$49,0),MATCH('Working sheet'!M$1,products!$A$1:$E$1,0))</f>
        <v>0.2</v>
      </c>
      <c r="N300" s="6">
        <f>INDEX(products!$A$1:$G$49,MATCH('Working sheet'!$D300,products!$A$1:$A$49,0),MATCH('Working sheet'!N$1,products!$A$1:$E$1,0))</f>
        <v>4.4550000000000001</v>
      </c>
      <c r="O300" s="6">
        <f t="shared" si="14"/>
        <v>26.73</v>
      </c>
      <c r="P300" t="str">
        <f>_xlfn.XLOOKUP(Orders[[#This Row],[Customer ID]],customers!$A$1:$A$1001,customers!$I$1:$I$1001,,0)</f>
        <v>Yes</v>
      </c>
    </row>
    <row r="301" spans="1:16" x14ac:dyDescent="0.25">
      <c r="A301" s="2"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INDEX(products!$A$1:$G$49,MATCH('Working sheet'!$D301,products!$A$1:$A$49,0),MATCH('Working sheet'!I$1,products!$A$1:$E$1,0))</f>
        <v>Exc</v>
      </c>
      <c r="J301" t="str">
        <f t="shared" si="12"/>
        <v>Excelsa</v>
      </c>
      <c r="K301" t="str">
        <f>INDEX(products!$A$1:$G$49,MATCH('Working sheet'!$D301,products!$A$1:$A$49,0),MATCH('Working sheet'!K$1,products!$A$1:$E$1,0))</f>
        <v>L</v>
      </c>
      <c r="L301" t="str">
        <f t="shared" si="13"/>
        <v>Light</v>
      </c>
      <c r="M301" s="5">
        <f>INDEX(products!$A$1:$G$49,MATCH('Working sheet'!$D301,products!$A$1:$A$49,0),MATCH('Working sheet'!M$1,products!$A$1:$E$1,0))</f>
        <v>2.5</v>
      </c>
      <c r="N301" s="6">
        <f>INDEX(products!$A$1:$G$49,MATCH('Working sheet'!$D301,products!$A$1:$A$49,0),MATCH('Working sheet'!N$1,products!$A$1:$E$1,0))</f>
        <v>34.154999999999994</v>
      </c>
      <c r="O301" s="6">
        <f t="shared" si="14"/>
        <v>204.92999999999995</v>
      </c>
      <c r="P301" t="str">
        <f>_xlfn.XLOOKUP(Orders[[#This Row],[Customer ID]],customers!$A$1:$A$1001,customers!$I$1:$I$1001,,0)</f>
        <v>Yes</v>
      </c>
    </row>
    <row r="302" spans="1:16" x14ac:dyDescent="0.25">
      <c r="A302" s="2"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INDEX(products!$A$1:$G$49,MATCH('Working sheet'!$D302,products!$A$1:$A$49,0),MATCH('Working sheet'!I$1,products!$A$1:$E$1,0))</f>
        <v>Ara</v>
      </c>
      <c r="J302" t="str">
        <f t="shared" si="12"/>
        <v>Arabica</v>
      </c>
      <c r="K302" t="str">
        <f>INDEX(products!$A$1:$G$49,MATCH('Working sheet'!$D302,products!$A$1:$A$49,0),MATCH('Working sheet'!K$1,products!$A$1:$E$1,0))</f>
        <v>L</v>
      </c>
      <c r="L302" t="str">
        <f t="shared" si="13"/>
        <v>Light</v>
      </c>
      <c r="M302" s="5">
        <f>INDEX(products!$A$1:$G$49,MATCH('Working sheet'!$D302,products!$A$1:$A$49,0),MATCH('Working sheet'!M$1,products!$A$1:$E$1,0))</f>
        <v>1</v>
      </c>
      <c r="N302" s="6">
        <f>INDEX(products!$A$1:$G$49,MATCH('Working sheet'!$D302,products!$A$1:$A$49,0),MATCH('Working sheet'!N$1,products!$A$1:$E$1,0))</f>
        <v>12.95</v>
      </c>
      <c r="O302" s="6">
        <f t="shared" si="14"/>
        <v>38.849999999999994</v>
      </c>
      <c r="P302" t="str">
        <f>_xlfn.XLOOKUP(Orders[[#This Row],[Customer ID]],customers!$A$1:$A$1001,customers!$I$1:$I$1001,,0)</f>
        <v>Yes</v>
      </c>
    </row>
    <row r="303" spans="1:16" x14ac:dyDescent="0.25">
      <c r="A303" s="2"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INDEX(products!$A$1:$G$49,MATCH('Working sheet'!$D303,products!$A$1:$A$49,0),MATCH('Working sheet'!I$1,products!$A$1:$E$1,0))</f>
        <v>Lib</v>
      </c>
      <c r="J303" t="str">
        <f t="shared" si="12"/>
        <v>Liberica</v>
      </c>
      <c r="K303" t="str">
        <f>INDEX(products!$A$1:$G$49,MATCH('Working sheet'!$D303,products!$A$1:$A$49,0),MATCH('Working sheet'!K$1,products!$A$1:$E$1,0))</f>
        <v>D</v>
      </c>
      <c r="L303" t="str">
        <f t="shared" si="13"/>
        <v>Dark</v>
      </c>
      <c r="M303" s="5">
        <f>INDEX(products!$A$1:$G$49,MATCH('Working sheet'!$D303,products!$A$1:$A$49,0),MATCH('Working sheet'!M$1,products!$A$1:$E$1,0))</f>
        <v>0.2</v>
      </c>
      <c r="N303" s="6">
        <f>INDEX(products!$A$1:$G$49,MATCH('Working sheet'!$D303,products!$A$1:$A$49,0),MATCH('Working sheet'!N$1,products!$A$1:$E$1,0))</f>
        <v>3.8849999999999998</v>
      </c>
      <c r="O303" s="6">
        <f t="shared" si="14"/>
        <v>15.54</v>
      </c>
      <c r="P303" t="str">
        <f>_xlfn.XLOOKUP(Orders[[#This Row],[Customer ID]],customers!$A$1:$A$1001,customers!$I$1:$I$1001,,0)</f>
        <v>Yes</v>
      </c>
    </row>
    <row r="304" spans="1:16" x14ac:dyDescent="0.25">
      <c r="A304" s="2"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INDEX(products!$A$1:$G$49,MATCH('Working sheet'!$D304,products!$A$1:$A$49,0),MATCH('Working sheet'!I$1,products!$A$1:$E$1,0))</f>
        <v>Ara</v>
      </c>
      <c r="J304" t="str">
        <f t="shared" si="12"/>
        <v>Arabica</v>
      </c>
      <c r="K304" t="str">
        <f>INDEX(products!$A$1:$G$49,MATCH('Working sheet'!$D304,products!$A$1:$A$49,0),MATCH('Working sheet'!K$1,products!$A$1:$E$1,0))</f>
        <v>M</v>
      </c>
      <c r="L304" t="str">
        <f t="shared" si="13"/>
        <v>Medium</v>
      </c>
      <c r="M304" s="5">
        <f>INDEX(products!$A$1:$G$49,MATCH('Working sheet'!$D304,products!$A$1:$A$49,0),MATCH('Working sheet'!M$1,products!$A$1:$E$1,0))</f>
        <v>0.5</v>
      </c>
      <c r="N304" s="6">
        <f>INDEX(products!$A$1:$G$49,MATCH('Working sheet'!$D304,products!$A$1:$A$49,0),MATCH('Working sheet'!N$1,products!$A$1:$E$1,0))</f>
        <v>6.75</v>
      </c>
      <c r="O304" s="6">
        <f t="shared" si="14"/>
        <v>6.75</v>
      </c>
      <c r="P304" t="str">
        <f>_xlfn.XLOOKUP(Orders[[#This Row],[Customer ID]],customers!$A$1:$A$1001,customers!$I$1:$I$1001,,0)</f>
        <v>No</v>
      </c>
    </row>
    <row r="305" spans="1:16" x14ac:dyDescent="0.25">
      <c r="A305" s="2"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INDEX(products!$A$1:$G$49,MATCH('Working sheet'!$D305,products!$A$1:$A$49,0),MATCH('Working sheet'!I$1,products!$A$1:$E$1,0))</f>
        <v>Exc</v>
      </c>
      <c r="J305" t="str">
        <f t="shared" si="12"/>
        <v>Excelsa</v>
      </c>
      <c r="K305" t="str">
        <f>INDEX(products!$A$1:$G$49,MATCH('Working sheet'!$D305,products!$A$1:$A$49,0),MATCH('Working sheet'!K$1,products!$A$1:$E$1,0))</f>
        <v>D</v>
      </c>
      <c r="L305" t="str">
        <f t="shared" si="13"/>
        <v>Dark</v>
      </c>
      <c r="M305" s="5">
        <f>INDEX(products!$A$1:$G$49,MATCH('Working sheet'!$D305,products!$A$1:$A$49,0),MATCH('Working sheet'!M$1,products!$A$1:$E$1,0))</f>
        <v>2.5</v>
      </c>
      <c r="N305" s="6">
        <f>INDEX(products!$A$1:$G$49,MATCH('Working sheet'!$D305,products!$A$1:$A$49,0),MATCH('Working sheet'!N$1,products!$A$1:$E$1,0))</f>
        <v>27.945</v>
      </c>
      <c r="O305" s="6">
        <f t="shared" si="14"/>
        <v>111.78</v>
      </c>
      <c r="P305" t="str">
        <f>_xlfn.XLOOKUP(Orders[[#This Row],[Customer ID]],customers!$A$1:$A$1001,customers!$I$1:$I$1001,,0)</f>
        <v>Yes</v>
      </c>
    </row>
    <row r="306" spans="1:16" x14ac:dyDescent="0.25">
      <c r="A306" s="2"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INDEX(products!$A$1:$G$49,MATCH('Working sheet'!$D306,products!$A$1:$A$49,0),MATCH('Working sheet'!I$1,products!$A$1:$E$1,0))</f>
        <v>Ara</v>
      </c>
      <c r="J306" t="str">
        <f t="shared" si="12"/>
        <v>Arabica</v>
      </c>
      <c r="K306" t="str">
        <f>INDEX(products!$A$1:$G$49,MATCH('Working sheet'!$D306,products!$A$1:$A$49,0),MATCH('Working sheet'!K$1,products!$A$1:$E$1,0))</f>
        <v>L</v>
      </c>
      <c r="L306" t="str">
        <f t="shared" si="13"/>
        <v>Light</v>
      </c>
      <c r="M306" s="5">
        <f>INDEX(products!$A$1:$G$49,MATCH('Working sheet'!$D306,products!$A$1:$A$49,0),MATCH('Working sheet'!M$1,products!$A$1:$E$1,0))</f>
        <v>0.2</v>
      </c>
      <c r="N306" s="6">
        <f>INDEX(products!$A$1:$G$49,MATCH('Working sheet'!$D306,products!$A$1:$A$49,0),MATCH('Working sheet'!N$1,products!$A$1:$E$1,0))</f>
        <v>3.8849999999999998</v>
      </c>
      <c r="O306" s="6">
        <f t="shared" si="14"/>
        <v>3.8849999999999998</v>
      </c>
      <c r="P306" t="str">
        <f>_xlfn.XLOOKUP(Orders[[#This Row],[Customer ID]],customers!$A$1:$A$1001,customers!$I$1:$I$1001,,0)</f>
        <v>Yes</v>
      </c>
    </row>
    <row r="307" spans="1:16" x14ac:dyDescent="0.25">
      <c r="A307" s="2"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INDEX(products!$A$1:$G$49,MATCH('Working sheet'!$D307,products!$A$1:$A$49,0),MATCH('Working sheet'!I$1,products!$A$1:$E$1,0))</f>
        <v>Lib</v>
      </c>
      <c r="J307" t="str">
        <f t="shared" si="12"/>
        <v>Liberica</v>
      </c>
      <c r="K307" t="str">
        <f>INDEX(products!$A$1:$G$49,MATCH('Working sheet'!$D307,products!$A$1:$A$49,0),MATCH('Working sheet'!K$1,products!$A$1:$E$1,0))</f>
        <v>M</v>
      </c>
      <c r="L307" t="str">
        <f t="shared" si="13"/>
        <v>Medium</v>
      </c>
      <c r="M307" s="5">
        <f>INDEX(products!$A$1:$G$49,MATCH('Working sheet'!$D307,products!$A$1:$A$49,0),MATCH('Working sheet'!M$1,products!$A$1:$E$1,0))</f>
        <v>0.2</v>
      </c>
      <c r="N307" s="6">
        <f>INDEX(products!$A$1:$G$49,MATCH('Working sheet'!$D307,products!$A$1:$A$49,0),MATCH('Working sheet'!N$1,products!$A$1:$E$1,0))</f>
        <v>4.3650000000000002</v>
      </c>
      <c r="O307" s="6">
        <f t="shared" si="14"/>
        <v>21.825000000000003</v>
      </c>
      <c r="P307" t="str">
        <f>_xlfn.XLOOKUP(Orders[[#This Row],[Customer ID]],customers!$A$1:$A$1001,customers!$I$1:$I$1001,,0)</f>
        <v>No</v>
      </c>
    </row>
    <row r="308" spans="1:16" x14ac:dyDescent="0.25">
      <c r="A308" s="2"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INDEX(products!$A$1:$G$49,MATCH('Working sheet'!$D308,products!$A$1:$A$49,0),MATCH('Working sheet'!I$1,products!$A$1:$E$1,0))</f>
        <v>Rob</v>
      </c>
      <c r="J308" t="str">
        <f t="shared" si="12"/>
        <v>Robusta</v>
      </c>
      <c r="K308" t="str">
        <f>INDEX(products!$A$1:$G$49,MATCH('Working sheet'!$D308,products!$A$1:$A$49,0),MATCH('Working sheet'!K$1,products!$A$1:$E$1,0))</f>
        <v>M</v>
      </c>
      <c r="L308" t="str">
        <f t="shared" si="13"/>
        <v>Medium</v>
      </c>
      <c r="M308" s="5">
        <f>INDEX(products!$A$1:$G$49,MATCH('Working sheet'!$D308,products!$A$1:$A$49,0),MATCH('Working sheet'!M$1,products!$A$1:$E$1,0))</f>
        <v>0.2</v>
      </c>
      <c r="N308" s="6">
        <f>INDEX(products!$A$1:$G$49,MATCH('Working sheet'!$D308,products!$A$1:$A$49,0),MATCH('Working sheet'!N$1,products!$A$1:$E$1,0))</f>
        <v>2.9849999999999999</v>
      </c>
      <c r="O308" s="6">
        <f t="shared" si="14"/>
        <v>14.924999999999999</v>
      </c>
      <c r="P308" t="str">
        <f>_xlfn.XLOOKUP(Orders[[#This Row],[Customer ID]],customers!$A$1:$A$1001,customers!$I$1:$I$1001,,0)</f>
        <v>No</v>
      </c>
    </row>
    <row r="309" spans="1:16" x14ac:dyDescent="0.25">
      <c r="A309" s="2"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INDEX(products!$A$1:$G$49,MATCH('Working sheet'!$D309,products!$A$1:$A$49,0),MATCH('Working sheet'!I$1,products!$A$1:$E$1,0))</f>
        <v>Ara</v>
      </c>
      <c r="J309" t="str">
        <f t="shared" si="12"/>
        <v>Arabica</v>
      </c>
      <c r="K309" t="str">
        <f>INDEX(products!$A$1:$G$49,MATCH('Working sheet'!$D309,products!$A$1:$A$49,0),MATCH('Working sheet'!K$1,products!$A$1:$E$1,0))</f>
        <v>M</v>
      </c>
      <c r="L309" t="str">
        <f t="shared" si="13"/>
        <v>Medium</v>
      </c>
      <c r="M309" s="5">
        <f>INDEX(products!$A$1:$G$49,MATCH('Working sheet'!$D309,products!$A$1:$A$49,0),MATCH('Working sheet'!M$1,products!$A$1:$E$1,0))</f>
        <v>1</v>
      </c>
      <c r="N309" s="6">
        <f>INDEX(products!$A$1:$G$49,MATCH('Working sheet'!$D309,products!$A$1:$A$49,0),MATCH('Working sheet'!N$1,products!$A$1:$E$1,0))</f>
        <v>11.25</v>
      </c>
      <c r="O309" s="6">
        <f t="shared" si="14"/>
        <v>33.75</v>
      </c>
      <c r="P309" t="str">
        <f>_xlfn.XLOOKUP(Orders[[#This Row],[Customer ID]],customers!$A$1:$A$1001,customers!$I$1:$I$1001,,0)</f>
        <v>Yes</v>
      </c>
    </row>
    <row r="310" spans="1:16" x14ac:dyDescent="0.25">
      <c r="A310" s="2"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INDEX(products!$A$1:$G$49,MATCH('Working sheet'!$D310,products!$A$1:$A$49,0),MATCH('Working sheet'!I$1,products!$A$1:$E$1,0))</f>
        <v>Ara</v>
      </c>
      <c r="J310" t="str">
        <f t="shared" si="12"/>
        <v>Arabica</v>
      </c>
      <c r="K310" t="str">
        <f>INDEX(products!$A$1:$G$49,MATCH('Working sheet'!$D310,products!$A$1:$A$49,0),MATCH('Working sheet'!K$1,products!$A$1:$E$1,0))</f>
        <v>M</v>
      </c>
      <c r="L310" t="str">
        <f t="shared" si="13"/>
        <v>Medium</v>
      </c>
      <c r="M310" s="5">
        <f>INDEX(products!$A$1:$G$49,MATCH('Working sheet'!$D310,products!$A$1:$A$49,0),MATCH('Working sheet'!M$1,products!$A$1:$E$1,0))</f>
        <v>1</v>
      </c>
      <c r="N310" s="6">
        <f>INDEX(products!$A$1:$G$49,MATCH('Working sheet'!$D310,products!$A$1:$A$49,0),MATCH('Working sheet'!N$1,products!$A$1:$E$1,0))</f>
        <v>11.25</v>
      </c>
      <c r="O310" s="6">
        <f t="shared" si="14"/>
        <v>33.75</v>
      </c>
      <c r="P310" t="str">
        <f>_xlfn.XLOOKUP(Orders[[#This Row],[Customer ID]],customers!$A$1:$A$1001,customers!$I$1:$I$1001,,0)</f>
        <v>No</v>
      </c>
    </row>
    <row r="311" spans="1:16" x14ac:dyDescent="0.25">
      <c r="A311" s="2"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INDEX(products!$A$1:$G$49,MATCH('Working sheet'!$D311,products!$A$1:$A$49,0),MATCH('Working sheet'!I$1,products!$A$1:$E$1,0))</f>
        <v>Lib</v>
      </c>
      <c r="J311" t="str">
        <f t="shared" si="12"/>
        <v>Liberica</v>
      </c>
      <c r="K311" t="str">
        <f>INDEX(products!$A$1:$G$49,MATCH('Working sheet'!$D311,products!$A$1:$A$49,0),MATCH('Working sheet'!K$1,products!$A$1:$E$1,0))</f>
        <v>M</v>
      </c>
      <c r="L311" t="str">
        <f t="shared" si="13"/>
        <v>Medium</v>
      </c>
      <c r="M311" s="5">
        <f>INDEX(products!$A$1:$G$49,MATCH('Working sheet'!$D311,products!$A$1:$A$49,0),MATCH('Working sheet'!M$1,products!$A$1:$E$1,0))</f>
        <v>0.2</v>
      </c>
      <c r="N311" s="6">
        <f>INDEX(products!$A$1:$G$49,MATCH('Working sheet'!$D311,products!$A$1:$A$49,0),MATCH('Working sheet'!N$1,products!$A$1:$E$1,0))</f>
        <v>4.3650000000000002</v>
      </c>
      <c r="O311" s="6">
        <f t="shared" si="14"/>
        <v>26.19</v>
      </c>
      <c r="P311" t="str">
        <f>_xlfn.XLOOKUP(Orders[[#This Row],[Customer ID]],customers!$A$1:$A$1001,customers!$I$1:$I$1001,,0)</f>
        <v>Yes</v>
      </c>
    </row>
    <row r="312" spans="1:16" x14ac:dyDescent="0.25">
      <c r="A312" s="2"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INDEX(products!$A$1:$G$49,MATCH('Working sheet'!$D312,products!$A$1:$A$49,0),MATCH('Working sheet'!I$1,products!$A$1:$E$1,0))</f>
        <v>Exc</v>
      </c>
      <c r="J312" t="str">
        <f t="shared" si="12"/>
        <v>Excelsa</v>
      </c>
      <c r="K312" t="str">
        <f>INDEX(products!$A$1:$G$49,MATCH('Working sheet'!$D312,products!$A$1:$A$49,0),MATCH('Working sheet'!K$1,products!$A$1:$E$1,0))</f>
        <v>L</v>
      </c>
      <c r="L312" t="str">
        <f t="shared" si="13"/>
        <v>Light</v>
      </c>
      <c r="M312" s="5">
        <f>INDEX(products!$A$1:$G$49,MATCH('Working sheet'!$D312,products!$A$1:$A$49,0),MATCH('Working sheet'!M$1,products!$A$1:$E$1,0))</f>
        <v>1</v>
      </c>
      <c r="N312" s="6">
        <f>INDEX(products!$A$1:$G$49,MATCH('Working sheet'!$D312,products!$A$1:$A$49,0),MATCH('Working sheet'!N$1,products!$A$1:$E$1,0))</f>
        <v>14.85</v>
      </c>
      <c r="O312" s="6">
        <f t="shared" si="14"/>
        <v>14.85</v>
      </c>
      <c r="P312" t="str">
        <f>_xlfn.XLOOKUP(Orders[[#This Row],[Customer ID]],customers!$A$1:$A$1001,customers!$I$1:$I$1001,,0)</f>
        <v>No</v>
      </c>
    </row>
    <row r="313" spans="1:16" x14ac:dyDescent="0.25">
      <c r="A313" s="2"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INDEX(products!$A$1:$G$49,MATCH('Working sheet'!$D313,products!$A$1:$A$49,0),MATCH('Working sheet'!I$1,products!$A$1:$E$1,0))</f>
        <v>Exc</v>
      </c>
      <c r="J313" t="str">
        <f t="shared" si="12"/>
        <v>Excelsa</v>
      </c>
      <c r="K313" t="str">
        <f>INDEX(products!$A$1:$G$49,MATCH('Working sheet'!$D313,products!$A$1:$A$49,0),MATCH('Working sheet'!K$1,products!$A$1:$E$1,0))</f>
        <v>M</v>
      </c>
      <c r="L313" t="str">
        <f t="shared" si="13"/>
        <v>Medium</v>
      </c>
      <c r="M313" s="5">
        <f>INDEX(products!$A$1:$G$49,MATCH('Working sheet'!$D313,products!$A$1:$A$49,0),MATCH('Working sheet'!M$1,products!$A$1:$E$1,0))</f>
        <v>2.5</v>
      </c>
      <c r="N313" s="6">
        <f>INDEX(products!$A$1:$G$49,MATCH('Working sheet'!$D313,products!$A$1:$A$49,0),MATCH('Working sheet'!N$1,products!$A$1:$E$1,0))</f>
        <v>31.624999999999996</v>
      </c>
      <c r="O313" s="6">
        <f t="shared" si="14"/>
        <v>189.74999999999997</v>
      </c>
      <c r="P313" t="str">
        <f>_xlfn.XLOOKUP(Orders[[#This Row],[Customer ID]],customers!$A$1:$A$1001,customers!$I$1:$I$1001,,0)</f>
        <v>Yes</v>
      </c>
    </row>
    <row r="314" spans="1:16" x14ac:dyDescent="0.25">
      <c r="A314" s="2"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INDEX(products!$A$1:$G$49,MATCH('Working sheet'!$D314,products!$A$1:$A$49,0),MATCH('Working sheet'!I$1,products!$A$1:$E$1,0))</f>
        <v>Rob</v>
      </c>
      <c r="J314" t="str">
        <f t="shared" si="12"/>
        <v>Robusta</v>
      </c>
      <c r="K314" t="str">
        <f>INDEX(products!$A$1:$G$49,MATCH('Working sheet'!$D314,products!$A$1:$A$49,0),MATCH('Working sheet'!K$1,products!$A$1:$E$1,0))</f>
        <v>M</v>
      </c>
      <c r="L314" t="str">
        <f t="shared" si="13"/>
        <v>Medium</v>
      </c>
      <c r="M314" s="5">
        <f>INDEX(products!$A$1:$G$49,MATCH('Working sheet'!$D314,products!$A$1:$A$49,0),MATCH('Working sheet'!M$1,products!$A$1:$E$1,0))</f>
        <v>0.5</v>
      </c>
      <c r="N314" s="6">
        <f>INDEX(products!$A$1:$G$49,MATCH('Working sheet'!$D314,products!$A$1:$A$49,0),MATCH('Working sheet'!N$1,products!$A$1:$E$1,0))</f>
        <v>5.97</v>
      </c>
      <c r="O314" s="6">
        <f t="shared" si="14"/>
        <v>5.97</v>
      </c>
      <c r="P314" t="str">
        <f>_xlfn.XLOOKUP(Orders[[#This Row],[Customer ID]],customers!$A$1:$A$1001,customers!$I$1:$I$1001,,0)</f>
        <v>Yes</v>
      </c>
    </row>
    <row r="315" spans="1:16" x14ac:dyDescent="0.25">
      <c r="A315" s="2"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INDEX(products!$A$1:$G$49,MATCH('Working sheet'!$D315,products!$A$1:$A$49,0),MATCH('Working sheet'!I$1,products!$A$1:$E$1,0))</f>
        <v>Rob</v>
      </c>
      <c r="J315" t="str">
        <f t="shared" si="12"/>
        <v>Robusta</v>
      </c>
      <c r="K315" t="str">
        <f>INDEX(products!$A$1:$G$49,MATCH('Working sheet'!$D315,products!$A$1:$A$49,0),MATCH('Working sheet'!K$1,products!$A$1:$E$1,0))</f>
        <v>M</v>
      </c>
      <c r="L315" t="str">
        <f t="shared" si="13"/>
        <v>Medium</v>
      </c>
      <c r="M315" s="5">
        <f>INDEX(products!$A$1:$G$49,MATCH('Working sheet'!$D315,products!$A$1:$A$49,0),MATCH('Working sheet'!M$1,products!$A$1:$E$1,0))</f>
        <v>1</v>
      </c>
      <c r="N315" s="6">
        <f>INDEX(products!$A$1:$G$49,MATCH('Working sheet'!$D315,products!$A$1:$A$49,0),MATCH('Working sheet'!N$1,products!$A$1:$E$1,0))</f>
        <v>9.9499999999999993</v>
      </c>
      <c r="O315" s="6">
        <f t="shared" si="14"/>
        <v>29.849999999999998</v>
      </c>
      <c r="P315" t="str">
        <f>_xlfn.XLOOKUP(Orders[[#This Row],[Customer ID]],customers!$A$1:$A$1001,customers!$I$1:$I$1001,,0)</f>
        <v>Yes</v>
      </c>
    </row>
    <row r="316" spans="1:16" x14ac:dyDescent="0.25">
      <c r="A316" s="2"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INDEX(products!$A$1:$G$49,MATCH('Working sheet'!$D316,products!$A$1:$A$49,0),MATCH('Working sheet'!I$1,products!$A$1:$E$1,0))</f>
        <v>Rob</v>
      </c>
      <c r="J316" t="str">
        <f t="shared" si="12"/>
        <v>Robusta</v>
      </c>
      <c r="K316" t="str">
        <f>INDEX(products!$A$1:$G$49,MATCH('Working sheet'!$D316,products!$A$1:$A$49,0),MATCH('Working sheet'!K$1,products!$A$1:$E$1,0))</f>
        <v>D</v>
      </c>
      <c r="L316" t="str">
        <f t="shared" si="13"/>
        <v>Dark</v>
      </c>
      <c r="M316" s="5">
        <f>INDEX(products!$A$1:$G$49,MATCH('Working sheet'!$D316,products!$A$1:$A$49,0),MATCH('Working sheet'!M$1,products!$A$1:$E$1,0))</f>
        <v>1</v>
      </c>
      <c r="N316" s="6">
        <f>INDEX(products!$A$1:$G$49,MATCH('Working sheet'!$D316,products!$A$1:$A$49,0),MATCH('Working sheet'!N$1,products!$A$1:$E$1,0))</f>
        <v>8.9499999999999993</v>
      </c>
      <c r="O316" s="6">
        <f t="shared" si="14"/>
        <v>44.75</v>
      </c>
      <c r="P316" t="str">
        <f>_xlfn.XLOOKUP(Orders[[#This Row],[Customer ID]],customers!$A$1:$A$1001,customers!$I$1:$I$1001,,0)</f>
        <v>No</v>
      </c>
    </row>
    <row r="317" spans="1:16" x14ac:dyDescent="0.25">
      <c r="A317" s="2"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INDEX(products!$A$1:$G$49,MATCH('Working sheet'!$D317,products!$A$1:$A$49,0),MATCH('Working sheet'!I$1,products!$A$1:$E$1,0))</f>
        <v>Exc</v>
      </c>
      <c r="J317" t="str">
        <f t="shared" si="12"/>
        <v>Excelsa</v>
      </c>
      <c r="K317" t="str">
        <f>INDEX(products!$A$1:$G$49,MATCH('Working sheet'!$D317,products!$A$1:$A$49,0),MATCH('Working sheet'!K$1,products!$A$1:$E$1,0))</f>
        <v>L</v>
      </c>
      <c r="L317" t="str">
        <f t="shared" si="13"/>
        <v>Light</v>
      </c>
      <c r="M317" s="5">
        <f>INDEX(products!$A$1:$G$49,MATCH('Working sheet'!$D317,products!$A$1:$A$49,0),MATCH('Working sheet'!M$1,products!$A$1:$E$1,0))</f>
        <v>2.5</v>
      </c>
      <c r="N317" s="6">
        <f>INDEX(products!$A$1:$G$49,MATCH('Working sheet'!$D317,products!$A$1:$A$49,0),MATCH('Working sheet'!N$1,products!$A$1:$E$1,0))</f>
        <v>34.154999999999994</v>
      </c>
      <c r="O317" s="6">
        <f t="shared" si="14"/>
        <v>34.154999999999994</v>
      </c>
      <c r="P317" t="str">
        <f>_xlfn.XLOOKUP(Orders[[#This Row],[Customer ID]],customers!$A$1:$A$1001,customers!$I$1:$I$1001,,0)</f>
        <v>Yes</v>
      </c>
    </row>
    <row r="318" spans="1:16" x14ac:dyDescent="0.25">
      <c r="A318" s="2"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INDEX(products!$A$1:$G$49,MATCH('Working sheet'!$D318,products!$A$1:$A$49,0),MATCH('Working sheet'!I$1,products!$A$1:$E$1,0))</f>
        <v>Exc</v>
      </c>
      <c r="J318" t="str">
        <f t="shared" si="12"/>
        <v>Excelsa</v>
      </c>
      <c r="K318" t="str">
        <f>INDEX(products!$A$1:$G$49,MATCH('Working sheet'!$D318,products!$A$1:$A$49,0),MATCH('Working sheet'!K$1,products!$A$1:$E$1,0))</f>
        <v>L</v>
      </c>
      <c r="L318" t="str">
        <f t="shared" si="13"/>
        <v>Light</v>
      </c>
      <c r="M318" s="5">
        <f>INDEX(products!$A$1:$G$49,MATCH('Working sheet'!$D318,products!$A$1:$A$49,0),MATCH('Working sheet'!M$1,products!$A$1:$E$1,0))</f>
        <v>2.5</v>
      </c>
      <c r="N318" s="6">
        <f>INDEX(products!$A$1:$G$49,MATCH('Working sheet'!$D318,products!$A$1:$A$49,0),MATCH('Working sheet'!N$1,products!$A$1:$E$1,0))</f>
        <v>34.154999999999994</v>
      </c>
      <c r="O318" s="6">
        <f t="shared" si="14"/>
        <v>204.92999999999995</v>
      </c>
      <c r="P318" t="str">
        <f>_xlfn.XLOOKUP(Orders[[#This Row],[Customer ID]],customers!$A$1:$A$1001,customers!$I$1:$I$1001,,0)</f>
        <v>No</v>
      </c>
    </row>
    <row r="319" spans="1:16" x14ac:dyDescent="0.25">
      <c r="A319" s="2"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INDEX(products!$A$1:$G$49,MATCH('Working sheet'!$D319,products!$A$1:$A$49,0),MATCH('Working sheet'!I$1,products!$A$1:$E$1,0))</f>
        <v>Exc</v>
      </c>
      <c r="J319" t="str">
        <f t="shared" si="12"/>
        <v>Excelsa</v>
      </c>
      <c r="K319" t="str">
        <f>INDEX(products!$A$1:$G$49,MATCH('Working sheet'!$D319,products!$A$1:$A$49,0),MATCH('Working sheet'!K$1,products!$A$1:$E$1,0))</f>
        <v>D</v>
      </c>
      <c r="L319" t="str">
        <f t="shared" si="13"/>
        <v>Dark</v>
      </c>
      <c r="M319" s="5">
        <f>INDEX(products!$A$1:$G$49,MATCH('Working sheet'!$D319,products!$A$1:$A$49,0),MATCH('Working sheet'!M$1,products!$A$1:$E$1,0))</f>
        <v>0.5</v>
      </c>
      <c r="N319" s="6">
        <f>INDEX(products!$A$1:$G$49,MATCH('Working sheet'!$D319,products!$A$1:$A$49,0),MATCH('Working sheet'!N$1,products!$A$1:$E$1,0))</f>
        <v>7.29</v>
      </c>
      <c r="O319" s="6">
        <f t="shared" si="14"/>
        <v>21.87</v>
      </c>
      <c r="P319" t="str">
        <f>_xlfn.XLOOKUP(Orders[[#This Row],[Customer ID]],customers!$A$1:$A$1001,customers!$I$1:$I$1001,,0)</f>
        <v>No</v>
      </c>
    </row>
    <row r="320" spans="1:16" x14ac:dyDescent="0.25">
      <c r="A320" s="2"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INDEX(products!$A$1:$G$49,MATCH('Working sheet'!$D320,products!$A$1:$A$49,0),MATCH('Working sheet'!I$1,products!$A$1:$E$1,0))</f>
        <v>Ara</v>
      </c>
      <c r="J320" t="str">
        <f t="shared" si="12"/>
        <v>Arabica</v>
      </c>
      <c r="K320" t="str">
        <f>INDEX(products!$A$1:$G$49,MATCH('Working sheet'!$D320,products!$A$1:$A$49,0),MATCH('Working sheet'!K$1,products!$A$1:$E$1,0))</f>
        <v>M</v>
      </c>
      <c r="L320" t="str">
        <f t="shared" si="13"/>
        <v>Medium</v>
      </c>
      <c r="M320" s="5">
        <f>INDEX(products!$A$1:$G$49,MATCH('Working sheet'!$D320,products!$A$1:$A$49,0),MATCH('Working sheet'!M$1,products!$A$1:$E$1,0))</f>
        <v>2.5</v>
      </c>
      <c r="N320" s="6">
        <f>INDEX(products!$A$1:$G$49,MATCH('Working sheet'!$D320,products!$A$1:$A$49,0),MATCH('Working sheet'!N$1,products!$A$1:$E$1,0))</f>
        <v>25.874999999999996</v>
      </c>
      <c r="O320" s="6">
        <f t="shared" si="14"/>
        <v>51.749999999999993</v>
      </c>
      <c r="P320" t="str">
        <f>_xlfn.XLOOKUP(Orders[[#This Row],[Customer ID]],customers!$A$1:$A$1001,customers!$I$1:$I$1001,,0)</f>
        <v>Yes</v>
      </c>
    </row>
    <row r="321" spans="1:16" x14ac:dyDescent="0.25">
      <c r="A321" s="2"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INDEX(products!$A$1:$G$49,MATCH('Working sheet'!$D321,products!$A$1:$A$49,0),MATCH('Working sheet'!I$1,products!$A$1:$E$1,0))</f>
        <v>Exc</v>
      </c>
      <c r="J321" t="str">
        <f t="shared" si="12"/>
        <v>Excelsa</v>
      </c>
      <c r="K321" t="str">
        <f>INDEX(products!$A$1:$G$49,MATCH('Working sheet'!$D321,products!$A$1:$A$49,0),MATCH('Working sheet'!K$1,products!$A$1:$E$1,0))</f>
        <v>M</v>
      </c>
      <c r="L321" t="str">
        <f t="shared" si="13"/>
        <v>Medium</v>
      </c>
      <c r="M321" s="5">
        <f>INDEX(products!$A$1:$G$49,MATCH('Working sheet'!$D321,products!$A$1:$A$49,0),MATCH('Working sheet'!M$1,products!$A$1:$E$1,0))</f>
        <v>0.2</v>
      </c>
      <c r="N321" s="6">
        <f>INDEX(products!$A$1:$G$49,MATCH('Working sheet'!$D321,products!$A$1:$A$49,0),MATCH('Working sheet'!N$1,products!$A$1:$E$1,0))</f>
        <v>4.125</v>
      </c>
      <c r="O321" s="6">
        <f t="shared" si="14"/>
        <v>8.25</v>
      </c>
      <c r="P321" t="str">
        <f>_xlfn.XLOOKUP(Orders[[#This Row],[Customer ID]],customers!$A$1:$A$1001,customers!$I$1:$I$1001,,0)</f>
        <v>Yes</v>
      </c>
    </row>
    <row r="322" spans="1:16" x14ac:dyDescent="0.25">
      <c r="A322" s="2"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INDEX(products!$A$1:$G$49,MATCH('Working sheet'!$D322,products!$A$1:$A$49,0),MATCH('Working sheet'!I$1,products!$A$1:$E$1,0))</f>
        <v>Ara</v>
      </c>
      <c r="J322" t="str">
        <f t="shared" ref="J322:J385" si="15">IF(I322="Rob","Robusta",IF(I322="Exc","Excelsa",IF(I322="Ara","Arabica",IF(I322="Lib","Liberica"))))</f>
        <v>Arabica</v>
      </c>
      <c r="K322" t="str">
        <f>INDEX(products!$A$1:$G$49,MATCH('Working sheet'!$D322,products!$A$1:$A$49,0),MATCH('Working sheet'!K$1,products!$A$1:$E$1,0))</f>
        <v>L</v>
      </c>
      <c r="L322" t="str">
        <f t="shared" ref="L322:L385" si="16">IF(K322="L","Light",IF(K322="M","Medium",IF(K322="D","Dark")))</f>
        <v>Light</v>
      </c>
      <c r="M322" s="5">
        <f>INDEX(products!$A$1:$G$49,MATCH('Working sheet'!$D322,products!$A$1:$A$49,0),MATCH('Working sheet'!M$1,products!$A$1:$E$1,0))</f>
        <v>0.2</v>
      </c>
      <c r="N322" s="6">
        <f>INDEX(products!$A$1:$G$49,MATCH('Working sheet'!$D322,products!$A$1:$A$49,0),MATCH('Working sheet'!N$1,products!$A$1:$E$1,0))</f>
        <v>3.8849999999999998</v>
      </c>
      <c r="O322" s="6">
        <f t="shared" ref="O322:O385" si="17">N322*E322</f>
        <v>19.424999999999997</v>
      </c>
      <c r="P322" t="str">
        <f>_xlfn.XLOOKUP(Orders[[#This Row],[Customer ID]],customers!$A$1:$A$1001,customers!$I$1:$I$1001,,0)</f>
        <v>Yes</v>
      </c>
    </row>
    <row r="323" spans="1:16" x14ac:dyDescent="0.25">
      <c r="A323" s="2"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INDEX(products!$A$1:$G$49,MATCH('Working sheet'!$D323,products!$A$1:$A$49,0),MATCH('Working sheet'!I$1,products!$A$1:$E$1,0))</f>
        <v>Ara</v>
      </c>
      <c r="J323" t="str">
        <f t="shared" si="15"/>
        <v>Arabica</v>
      </c>
      <c r="K323" t="str">
        <f>INDEX(products!$A$1:$G$49,MATCH('Working sheet'!$D323,products!$A$1:$A$49,0),MATCH('Working sheet'!K$1,products!$A$1:$E$1,0))</f>
        <v>M</v>
      </c>
      <c r="L323" t="str">
        <f t="shared" si="16"/>
        <v>Medium</v>
      </c>
      <c r="M323" s="5">
        <f>INDEX(products!$A$1:$G$49,MATCH('Working sheet'!$D323,products!$A$1:$A$49,0),MATCH('Working sheet'!M$1,products!$A$1:$E$1,0))</f>
        <v>0.2</v>
      </c>
      <c r="N323" s="6">
        <f>INDEX(products!$A$1:$G$49,MATCH('Working sheet'!$D323,products!$A$1:$A$49,0),MATCH('Working sheet'!N$1,products!$A$1:$E$1,0))</f>
        <v>3.375</v>
      </c>
      <c r="O323" s="6">
        <f t="shared" si="17"/>
        <v>20.25</v>
      </c>
      <c r="P323" t="str">
        <f>_xlfn.XLOOKUP(Orders[[#This Row],[Customer ID]],customers!$A$1:$A$1001,customers!$I$1:$I$1001,,0)</f>
        <v>Yes</v>
      </c>
    </row>
    <row r="324" spans="1:16" x14ac:dyDescent="0.25">
      <c r="A324" s="2"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INDEX(products!$A$1:$G$49,MATCH('Working sheet'!$D324,products!$A$1:$A$49,0),MATCH('Working sheet'!I$1,products!$A$1:$E$1,0))</f>
        <v>Lib</v>
      </c>
      <c r="J324" t="str">
        <f t="shared" si="15"/>
        <v>Liberica</v>
      </c>
      <c r="K324" t="str">
        <f>INDEX(products!$A$1:$G$49,MATCH('Working sheet'!$D324,products!$A$1:$A$49,0),MATCH('Working sheet'!K$1,products!$A$1:$E$1,0))</f>
        <v>D</v>
      </c>
      <c r="L324" t="str">
        <f t="shared" si="16"/>
        <v>Dark</v>
      </c>
      <c r="M324" s="5">
        <f>INDEX(products!$A$1:$G$49,MATCH('Working sheet'!$D324,products!$A$1:$A$49,0),MATCH('Working sheet'!M$1,products!$A$1:$E$1,0))</f>
        <v>0.5</v>
      </c>
      <c r="N324" s="6">
        <f>INDEX(products!$A$1:$G$49,MATCH('Working sheet'!$D324,products!$A$1:$A$49,0),MATCH('Working sheet'!N$1,products!$A$1:$E$1,0))</f>
        <v>7.77</v>
      </c>
      <c r="O324" s="6">
        <f t="shared" si="17"/>
        <v>23.31</v>
      </c>
      <c r="P324" t="str">
        <f>_xlfn.XLOOKUP(Orders[[#This Row],[Customer ID]],customers!$A$1:$A$1001,customers!$I$1:$I$1001,,0)</f>
        <v>No</v>
      </c>
    </row>
    <row r="325" spans="1:16" x14ac:dyDescent="0.25">
      <c r="A325" s="2"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INDEX(products!$A$1:$G$49,MATCH('Working sheet'!$D325,products!$A$1:$A$49,0),MATCH('Working sheet'!I$1,products!$A$1:$E$1,0))</f>
        <v>Exc</v>
      </c>
      <c r="J325" t="str">
        <f t="shared" si="15"/>
        <v>Excelsa</v>
      </c>
      <c r="K325" t="str">
        <f>INDEX(products!$A$1:$G$49,MATCH('Working sheet'!$D325,products!$A$1:$A$49,0),MATCH('Working sheet'!K$1,products!$A$1:$E$1,0))</f>
        <v>D</v>
      </c>
      <c r="L325" t="str">
        <f t="shared" si="16"/>
        <v>Dark</v>
      </c>
      <c r="M325" s="5">
        <f>INDEX(products!$A$1:$G$49,MATCH('Working sheet'!$D325,products!$A$1:$A$49,0),MATCH('Working sheet'!M$1,products!$A$1:$E$1,0))</f>
        <v>0.2</v>
      </c>
      <c r="N325" s="6">
        <f>INDEX(products!$A$1:$G$49,MATCH('Working sheet'!$D325,products!$A$1:$A$49,0),MATCH('Working sheet'!N$1,products!$A$1:$E$1,0))</f>
        <v>3.645</v>
      </c>
      <c r="O325" s="6">
        <f t="shared" si="17"/>
        <v>18.225000000000001</v>
      </c>
      <c r="P325" t="str">
        <f>_xlfn.XLOOKUP(Orders[[#This Row],[Customer ID]],customers!$A$1:$A$1001,customers!$I$1:$I$1001,,0)</f>
        <v>Yes</v>
      </c>
    </row>
    <row r="326" spans="1:16" x14ac:dyDescent="0.25">
      <c r="A326" s="2"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INDEX(products!$A$1:$G$49,MATCH('Working sheet'!$D326,products!$A$1:$A$49,0),MATCH('Working sheet'!I$1,products!$A$1:$E$1,0))</f>
        <v>Exc</v>
      </c>
      <c r="J326" t="str">
        <f t="shared" si="15"/>
        <v>Excelsa</v>
      </c>
      <c r="K326" t="str">
        <f>INDEX(products!$A$1:$G$49,MATCH('Working sheet'!$D326,products!$A$1:$A$49,0),MATCH('Working sheet'!K$1,products!$A$1:$E$1,0))</f>
        <v>M</v>
      </c>
      <c r="L326" t="str">
        <f t="shared" si="16"/>
        <v>Medium</v>
      </c>
      <c r="M326" s="5">
        <f>INDEX(products!$A$1:$G$49,MATCH('Working sheet'!$D326,products!$A$1:$A$49,0),MATCH('Working sheet'!M$1,products!$A$1:$E$1,0))</f>
        <v>1</v>
      </c>
      <c r="N326" s="6">
        <f>INDEX(products!$A$1:$G$49,MATCH('Working sheet'!$D326,products!$A$1:$A$49,0),MATCH('Working sheet'!N$1,products!$A$1:$E$1,0))</f>
        <v>13.75</v>
      </c>
      <c r="O326" s="6">
        <f t="shared" si="17"/>
        <v>13.75</v>
      </c>
      <c r="P326" t="str">
        <f>_xlfn.XLOOKUP(Orders[[#This Row],[Customer ID]],customers!$A$1:$A$1001,customers!$I$1:$I$1001,,0)</f>
        <v>No</v>
      </c>
    </row>
    <row r="327" spans="1:16" x14ac:dyDescent="0.25">
      <c r="A327" s="2"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INDEX(products!$A$1:$G$49,MATCH('Working sheet'!$D327,products!$A$1:$A$49,0),MATCH('Working sheet'!I$1,products!$A$1:$E$1,0))</f>
        <v>Ara</v>
      </c>
      <c r="J327" t="str">
        <f t="shared" si="15"/>
        <v>Arabica</v>
      </c>
      <c r="K327" t="str">
        <f>INDEX(products!$A$1:$G$49,MATCH('Working sheet'!$D327,products!$A$1:$A$49,0),MATCH('Working sheet'!K$1,products!$A$1:$E$1,0))</f>
        <v>L</v>
      </c>
      <c r="L327" t="str">
        <f t="shared" si="16"/>
        <v>Light</v>
      </c>
      <c r="M327" s="5">
        <f>INDEX(products!$A$1:$G$49,MATCH('Working sheet'!$D327,products!$A$1:$A$49,0),MATCH('Working sheet'!M$1,products!$A$1:$E$1,0))</f>
        <v>2.5</v>
      </c>
      <c r="N327" s="6">
        <f>INDEX(products!$A$1:$G$49,MATCH('Working sheet'!$D327,products!$A$1:$A$49,0),MATCH('Working sheet'!N$1,products!$A$1:$E$1,0))</f>
        <v>29.784999999999997</v>
      </c>
      <c r="O327" s="6">
        <f t="shared" si="17"/>
        <v>29.784999999999997</v>
      </c>
      <c r="P327" t="str">
        <f>_xlfn.XLOOKUP(Orders[[#This Row],[Customer ID]],customers!$A$1:$A$1001,customers!$I$1:$I$1001,,0)</f>
        <v>Yes</v>
      </c>
    </row>
    <row r="328" spans="1:16" x14ac:dyDescent="0.25">
      <c r="A328" s="2"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INDEX(products!$A$1:$G$49,MATCH('Working sheet'!$D328,products!$A$1:$A$49,0),MATCH('Working sheet'!I$1,products!$A$1:$E$1,0))</f>
        <v>Rob</v>
      </c>
      <c r="J328" t="str">
        <f t="shared" si="15"/>
        <v>Robusta</v>
      </c>
      <c r="K328" t="str">
        <f>INDEX(products!$A$1:$G$49,MATCH('Working sheet'!$D328,products!$A$1:$A$49,0),MATCH('Working sheet'!K$1,products!$A$1:$E$1,0))</f>
        <v>D</v>
      </c>
      <c r="L328" t="str">
        <f t="shared" si="16"/>
        <v>Dark</v>
      </c>
      <c r="M328" s="5">
        <f>INDEX(products!$A$1:$G$49,MATCH('Working sheet'!$D328,products!$A$1:$A$49,0),MATCH('Working sheet'!M$1,products!$A$1:$E$1,0))</f>
        <v>1</v>
      </c>
      <c r="N328" s="6">
        <f>INDEX(products!$A$1:$G$49,MATCH('Working sheet'!$D328,products!$A$1:$A$49,0),MATCH('Working sheet'!N$1,products!$A$1:$E$1,0))</f>
        <v>8.9499999999999993</v>
      </c>
      <c r="O328" s="6">
        <f t="shared" si="17"/>
        <v>44.75</v>
      </c>
      <c r="P328" t="str">
        <f>_xlfn.XLOOKUP(Orders[[#This Row],[Customer ID]],customers!$A$1:$A$1001,customers!$I$1:$I$1001,,0)</f>
        <v>No</v>
      </c>
    </row>
    <row r="329" spans="1:16" x14ac:dyDescent="0.25">
      <c r="A329" s="2"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INDEX(products!$A$1:$G$49,MATCH('Working sheet'!$D329,products!$A$1:$A$49,0),MATCH('Working sheet'!I$1,products!$A$1:$E$1,0))</f>
        <v>Rob</v>
      </c>
      <c r="J329" t="str">
        <f t="shared" si="15"/>
        <v>Robusta</v>
      </c>
      <c r="K329" t="str">
        <f>INDEX(products!$A$1:$G$49,MATCH('Working sheet'!$D329,products!$A$1:$A$49,0),MATCH('Working sheet'!K$1,products!$A$1:$E$1,0))</f>
        <v>D</v>
      </c>
      <c r="L329" t="str">
        <f t="shared" si="16"/>
        <v>Dark</v>
      </c>
      <c r="M329" s="5">
        <f>INDEX(products!$A$1:$G$49,MATCH('Working sheet'!$D329,products!$A$1:$A$49,0),MATCH('Working sheet'!M$1,products!$A$1:$E$1,0))</f>
        <v>1</v>
      </c>
      <c r="N329" s="6">
        <f>INDEX(products!$A$1:$G$49,MATCH('Working sheet'!$D329,products!$A$1:$A$49,0),MATCH('Working sheet'!N$1,products!$A$1:$E$1,0))</f>
        <v>8.9499999999999993</v>
      </c>
      <c r="O329" s="6">
        <f t="shared" si="17"/>
        <v>44.75</v>
      </c>
      <c r="P329" t="str">
        <f>_xlfn.XLOOKUP(Orders[[#This Row],[Customer ID]],customers!$A$1:$A$1001,customers!$I$1:$I$1001,,0)</f>
        <v>Yes</v>
      </c>
    </row>
    <row r="330" spans="1:16" x14ac:dyDescent="0.25">
      <c r="A330" s="2"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INDEX(products!$A$1:$G$49,MATCH('Working sheet'!$D330,products!$A$1:$A$49,0),MATCH('Working sheet'!I$1,products!$A$1:$E$1,0))</f>
        <v>Lib</v>
      </c>
      <c r="J330" t="str">
        <f t="shared" si="15"/>
        <v>Liberica</v>
      </c>
      <c r="K330" t="str">
        <f>INDEX(products!$A$1:$G$49,MATCH('Working sheet'!$D330,products!$A$1:$A$49,0),MATCH('Working sheet'!K$1,products!$A$1:$E$1,0))</f>
        <v>L</v>
      </c>
      <c r="L330" t="str">
        <f t="shared" si="16"/>
        <v>Light</v>
      </c>
      <c r="M330" s="5">
        <f>INDEX(products!$A$1:$G$49,MATCH('Working sheet'!$D330,products!$A$1:$A$49,0),MATCH('Working sheet'!M$1,products!$A$1:$E$1,0))</f>
        <v>0.5</v>
      </c>
      <c r="N330" s="6">
        <f>INDEX(products!$A$1:$G$49,MATCH('Working sheet'!$D330,products!$A$1:$A$49,0),MATCH('Working sheet'!N$1,products!$A$1:$E$1,0))</f>
        <v>9.51</v>
      </c>
      <c r="O330" s="6">
        <f t="shared" si="17"/>
        <v>38.04</v>
      </c>
      <c r="P330" t="str">
        <f>_xlfn.XLOOKUP(Orders[[#This Row],[Customer ID]],customers!$A$1:$A$1001,customers!$I$1:$I$1001,,0)</f>
        <v>Yes</v>
      </c>
    </row>
    <row r="331" spans="1:16" x14ac:dyDescent="0.25">
      <c r="A331" s="2"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INDEX(products!$A$1:$G$49,MATCH('Working sheet'!$D331,products!$A$1:$A$49,0),MATCH('Working sheet'!I$1,products!$A$1:$E$1,0))</f>
        <v>Rob</v>
      </c>
      <c r="J331" t="str">
        <f t="shared" si="15"/>
        <v>Robusta</v>
      </c>
      <c r="K331" t="str">
        <f>INDEX(products!$A$1:$G$49,MATCH('Working sheet'!$D331,products!$A$1:$A$49,0),MATCH('Working sheet'!K$1,products!$A$1:$E$1,0))</f>
        <v>D</v>
      </c>
      <c r="L331" t="str">
        <f t="shared" si="16"/>
        <v>Dark</v>
      </c>
      <c r="M331" s="5">
        <f>INDEX(products!$A$1:$G$49,MATCH('Working sheet'!$D331,products!$A$1:$A$49,0),MATCH('Working sheet'!M$1,products!$A$1:$E$1,0))</f>
        <v>0.5</v>
      </c>
      <c r="N331" s="6">
        <f>INDEX(products!$A$1:$G$49,MATCH('Working sheet'!$D331,products!$A$1:$A$49,0),MATCH('Working sheet'!N$1,products!$A$1:$E$1,0))</f>
        <v>5.3699999999999992</v>
      </c>
      <c r="O331" s="6">
        <f t="shared" si="17"/>
        <v>21.479999999999997</v>
      </c>
      <c r="P331" t="str">
        <f>_xlfn.XLOOKUP(Orders[[#This Row],[Customer ID]],customers!$A$1:$A$1001,customers!$I$1:$I$1001,,0)</f>
        <v>Yes</v>
      </c>
    </row>
    <row r="332" spans="1:16" x14ac:dyDescent="0.25">
      <c r="A332" s="2"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INDEX(products!$A$1:$G$49,MATCH('Working sheet'!$D332,products!$A$1:$A$49,0),MATCH('Working sheet'!I$1,products!$A$1:$E$1,0))</f>
        <v>Rob</v>
      </c>
      <c r="J332" t="str">
        <f t="shared" si="15"/>
        <v>Robusta</v>
      </c>
      <c r="K332" t="str">
        <f>INDEX(products!$A$1:$G$49,MATCH('Working sheet'!$D332,products!$A$1:$A$49,0),MATCH('Working sheet'!K$1,products!$A$1:$E$1,0))</f>
        <v>D</v>
      </c>
      <c r="L332" t="str">
        <f t="shared" si="16"/>
        <v>Dark</v>
      </c>
      <c r="M332" s="5">
        <f>INDEX(products!$A$1:$G$49,MATCH('Working sheet'!$D332,products!$A$1:$A$49,0),MATCH('Working sheet'!M$1,products!$A$1:$E$1,0))</f>
        <v>0.5</v>
      </c>
      <c r="N332" s="6">
        <f>INDEX(products!$A$1:$G$49,MATCH('Working sheet'!$D332,products!$A$1:$A$49,0),MATCH('Working sheet'!N$1,products!$A$1:$E$1,0))</f>
        <v>5.3699999999999992</v>
      </c>
      <c r="O332" s="6">
        <f t="shared" si="17"/>
        <v>16.11</v>
      </c>
      <c r="P332" t="str">
        <f>_xlfn.XLOOKUP(Orders[[#This Row],[Customer ID]],customers!$A$1:$A$1001,customers!$I$1:$I$1001,,0)</f>
        <v>No</v>
      </c>
    </row>
    <row r="333" spans="1:16" x14ac:dyDescent="0.25">
      <c r="A333" s="2"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INDEX(products!$A$1:$G$49,MATCH('Working sheet'!$D333,products!$A$1:$A$49,0),MATCH('Working sheet'!I$1,products!$A$1:$E$1,0))</f>
        <v>Rob</v>
      </c>
      <c r="J333" t="str">
        <f t="shared" si="15"/>
        <v>Robusta</v>
      </c>
      <c r="K333" t="str">
        <f>INDEX(products!$A$1:$G$49,MATCH('Working sheet'!$D333,products!$A$1:$A$49,0),MATCH('Working sheet'!K$1,products!$A$1:$E$1,0))</f>
        <v>M</v>
      </c>
      <c r="L333" t="str">
        <f t="shared" si="16"/>
        <v>Medium</v>
      </c>
      <c r="M333" s="5">
        <f>INDEX(products!$A$1:$G$49,MATCH('Working sheet'!$D333,products!$A$1:$A$49,0),MATCH('Working sheet'!M$1,products!$A$1:$E$1,0))</f>
        <v>2.5</v>
      </c>
      <c r="N333" s="6">
        <f>INDEX(products!$A$1:$G$49,MATCH('Working sheet'!$D333,products!$A$1:$A$49,0),MATCH('Working sheet'!N$1,products!$A$1:$E$1,0))</f>
        <v>22.884999999999998</v>
      </c>
      <c r="O333" s="6">
        <f t="shared" si="17"/>
        <v>22.884999999999998</v>
      </c>
      <c r="P333" t="str">
        <f>_xlfn.XLOOKUP(Orders[[#This Row],[Customer ID]],customers!$A$1:$A$1001,customers!$I$1:$I$1001,,0)</f>
        <v>Yes</v>
      </c>
    </row>
    <row r="334" spans="1:16" x14ac:dyDescent="0.25">
      <c r="A334" s="2"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INDEX(products!$A$1:$G$49,MATCH('Working sheet'!$D334,products!$A$1:$A$49,0),MATCH('Working sheet'!I$1,products!$A$1:$E$1,0))</f>
        <v>Ara</v>
      </c>
      <c r="J334" t="str">
        <f t="shared" si="15"/>
        <v>Arabica</v>
      </c>
      <c r="K334" t="str">
        <f>INDEX(products!$A$1:$G$49,MATCH('Working sheet'!$D334,products!$A$1:$A$49,0),MATCH('Working sheet'!K$1,products!$A$1:$E$1,0))</f>
        <v>D</v>
      </c>
      <c r="L334" t="str">
        <f t="shared" si="16"/>
        <v>Dark</v>
      </c>
      <c r="M334" s="5">
        <f>INDEX(products!$A$1:$G$49,MATCH('Working sheet'!$D334,products!$A$1:$A$49,0),MATCH('Working sheet'!M$1,products!$A$1:$E$1,0))</f>
        <v>0.5</v>
      </c>
      <c r="N334" s="6">
        <f>INDEX(products!$A$1:$G$49,MATCH('Working sheet'!$D334,products!$A$1:$A$49,0),MATCH('Working sheet'!N$1,products!$A$1:$E$1,0))</f>
        <v>5.97</v>
      </c>
      <c r="O334" s="6">
        <f t="shared" si="17"/>
        <v>17.91</v>
      </c>
      <c r="P334" t="str">
        <f>_xlfn.XLOOKUP(Orders[[#This Row],[Customer ID]],customers!$A$1:$A$1001,customers!$I$1:$I$1001,,0)</f>
        <v>Yes</v>
      </c>
    </row>
    <row r="335" spans="1:16" x14ac:dyDescent="0.25">
      <c r="A335" s="2"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INDEX(products!$A$1:$G$49,MATCH('Working sheet'!$D335,products!$A$1:$A$49,0),MATCH('Working sheet'!I$1,products!$A$1:$E$1,0))</f>
        <v>Rob</v>
      </c>
      <c r="J335" t="str">
        <f t="shared" si="15"/>
        <v>Robusta</v>
      </c>
      <c r="K335" t="str">
        <f>INDEX(products!$A$1:$G$49,MATCH('Working sheet'!$D335,products!$A$1:$A$49,0),MATCH('Working sheet'!K$1,products!$A$1:$E$1,0))</f>
        <v>M</v>
      </c>
      <c r="L335" t="str">
        <f t="shared" si="16"/>
        <v>Medium</v>
      </c>
      <c r="M335" s="5">
        <f>INDEX(products!$A$1:$G$49,MATCH('Working sheet'!$D335,products!$A$1:$A$49,0),MATCH('Working sheet'!M$1,products!$A$1:$E$1,0))</f>
        <v>0.5</v>
      </c>
      <c r="N335" s="6">
        <f>INDEX(products!$A$1:$G$49,MATCH('Working sheet'!$D335,products!$A$1:$A$49,0),MATCH('Working sheet'!N$1,products!$A$1:$E$1,0))</f>
        <v>5.97</v>
      </c>
      <c r="O335" s="6">
        <f t="shared" si="17"/>
        <v>23.88</v>
      </c>
      <c r="P335" t="str">
        <f>_xlfn.XLOOKUP(Orders[[#This Row],[Customer ID]],customers!$A$1:$A$1001,customers!$I$1:$I$1001,,0)</f>
        <v>Yes</v>
      </c>
    </row>
    <row r="336" spans="1:16" x14ac:dyDescent="0.25">
      <c r="A336" s="2"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INDEX(products!$A$1:$G$49,MATCH('Working sheet'!$D336,products!$A$1:$A$49,0),MATCH('Working sheet'!I$1,products!$A$1:$E$1,0))</f>
        <v>Rob</v>
      </c>
      <c r="J336" t="str">
        <f t="shared" si="15"/>
        <v>Robusta</v>
      </c>
      <c r="K336" t="str">
        <f>INDEX(products!$A$1:$G$49,MATCH('Working sheet'!$D336,products!$A$1:$A$49,0),MATCH('Working sheet'!K$1,products!$A$1:$E$1,0))</f>
        <v>L</v>
      </c>
      <c r="L336" t="str">
        <f t="shared" si="16"/>
        <v>Light</v>
      </c>
      <c r="M336" s="5">
        <f>INDEX(products!$A$1:$G$49,MATCH('Working sheet'!$D336,products!$A$1:$A$49,0),MATCH('Working sheet'!M$1,products!$A$1:$E$1,0))</f>
        <v>1</v>
      </c>
      <c r="N336" s="6">
        <f>INDEX(products!$A$1:$G$49,MATCH('Working sheet'!$D336,products!$A$1:$A$49,0),MATCH('Working sheet'!N$1,products!$A$1:$E$1,0))</f>
        <v>11.95</v>
      </c>
      <c r="O336" s="6">
        <f t="shared" si="17"/>
        <v>59.75</v>
      </c>
      <c r="P336" t="str">
        <f>_xlfn.XLOOKUP(Orders[[#This Row],[Customer ID]],customers!$A$1:$A$1001,customers!$I$1:$I$1001,,0)</f>
        <v>No</v>
      </c>
    </row>
    <row r="337" spans="1:16" x14ac:dyDescent="0.25">
      <c r="A337" s="2"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INDEX(products!$A$1:$G$49,MATCH('Working sheet'!$D337,products!$A$1:$A$49,0),MATCH('Working sheet'!I$1,products!$A$1:$E$1,0))</f>
        <v>Lib</v>
      </c>
      <c r="J337" t="str">
        <f t="shared" si="15"/>
        <v>Liberica</v>
      </c>
      <c r="K337" t="str">
        <f>INDEX(products!$A$1:$G$49,MATCH('Working sheet'!$D337,products!$A$1:$A$49,0),MATCH('Working sheet'!K$1,products!$A$1:$E$1,0))</f>
        <v>L</v>
      </c>
      <c r="L337" t="str">
        <f t="shared" si="16"/>
        <v>Light</v>
      </c>
      <c r="M337" s="5">
        <f>INDEX(products!$A$1:$G$49,MATCH('Working sheet'!$D337,products!$A$1:$A$49,0),MATCH('Working sheet'!M$1,products!$A$1:$E$1,0))</f>
        <v>0.2</v>
      </c>
      <c r="N337" s="6">
        <f>INDEX(products!$A$1:$G$49,MATCH('Working sheet'!$D337,products!$A$1:$A$49,0),MATCH('Working sheet'!N$1,products!$A$1:$E$1,0))</f>
        <v>4.7549999999999999</v>
      </c>
      <c r="O337" s="6">
        <f t="shared" si="17"/>
        <v>28.53</v>
      </c>
      <c r="P337" t="str">
        <f>_xlfn.XLOOKUP(Orders[[#This Row],[Customer ID]],customers!$A$1:$A$1001,customers!$I$1:$I$1001,,0)</f>
        <v>Yes</v>
      </c>
    </row>
    <row r="338" spans="1:16" x14ac:dyDescent="0.25">
      <c r="A338" s="2"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INDEX(products!$A$1:$G$49,MATCH('Working sheet'!$D338,products!$A$1:$A$49,0),MATCH('Working sheet'!I$1,products!$A$1:$E$1,0))</f>
        <v>Ara</v>
      </c>
      <c r="J338" t="str">
        <f t="shared" si="15"/>
        <v>Arabica</v>
      </c>
      <c r="K338" t="str">
        <f>INDEX(products!$A$1:$G$49,MATCH('Working sheet'!$D338,products!$A$1:$A$49,0),MATCH('Working sheet'!K$1,products!$A$1:$E$1,0))</f>
        <v>M</v>
      </c>
      <c r="L338" t="str">
        <f t="shared" si="16"/>
        <v>Medium</v>
      </c>
      <c r="M338" s="5">
        <f>INDEX(products!$A$1:$G$49,MATCH('Working sheet'!$D338,products!$A$1:$A$49,0),MATCH('Working sheet'!M$1,products!$A$1:$E$1,0))</f>
        <v>1</v>
      </c>
      <c r="N338" s="6">
        <f>INDEX(products!$A$1:$G$49,MATCH('Working sheet'!$D338,products!$A$1:$A$49,0),MATCH('Working sheet'!N$1,products!$A$1:$E$1,0))</f>
        <v>11.25</v>
      </c>
      <c r="O338" s="6">
        <f t="shared" si="17"/>
        <v>45</v>
      </c>
      <c r="P338" t="str">
        <f>_xlfn.XLOOKUP(Orders[[#This Row],[Customer ID]],customers!$A$1:$A$1001,customers!$I$1:$I$1001,,0)</f>
        <v>No</v>
      </c>
    </row>
    <row r="339" spans="1:16" x14ac:dyDescent="0.25">
      <c r="A339" s="2"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INDEX(products!$A$1:$G$49,MATCH('Working sheet'!$D339,products!$A$1:$A$49,0),MATCH('Working sheet'!I$1,products!$A$1:$E$1,0))</f>
        <v>Exc</v>
      </c>
      <c r="J339" t="str">
        <f t="shared" si="15"/>
        <v>Excelsa</v>
      </c>
      <c r="K339" t="str">
        <f>INDEX(products!$A$1:$G$49,MATCH('Working sheet'!$D339,products!$A$1:$A$49,0),MATCH('Working sheet'!K$1,products!$A$1:$E$1,0))</f>
        <v>D</v>
      </c>
      <c r="L339" t="str">
        <f t="shared" si="16"/>
        <v>Dark</v>
      </c>
      <c r="M339" s="5">
        <f>INDEX(products!$A$1:$G$49,MATCH('Working sheet'!$D339,products!$A$1:$A$49,0),MATCH('Working sheet'!M$1,products!$A$1:$E$1,0))</f>
        <v>2.5</v>
      </c>
      <c r="N339" s="6">
        <f>INDEX(products!$A$1:$G$49,MATCH('Working sheet'!$D339,products!$A$1:$A$49,0),MATCH('Working sheet'!N$1,products!$A$1:$E$1,0))</f>
        <v>27.945</v>
      </c>
      <c r="O339" s="6">
        <f t="shared" si="17"/>
        <v>55.89</v>
      </c>
      <c r="P339" t="str">
        <f>_xlfn.XLOOKUP(Orders[[#This Row],[Customer ID]],customers!$A$1:$A$1001,customers!$I$1:$I$1001,,0)</f>
        <v>No</v>
      </c>
    </row>
    <row r="340" spans="1:16" x14ac:dyDescent="0.25">
      <c r="A340" s="2"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INDEX(products!$A$1:$G$49,MATCH('Working sheet'!$D340,products!$A$1:$A$49,0),MATCH('Working sheet'!I$1,products!$A$1:$E$1,0))</f>
        <v>Exc</v>
      </c>
      <c r="J340" t="str">
        <f t="shared" si="15"/>
        <v>Excelsa</v>
      </c>
      <c r="K340" t="str">
        <f>INDEX(products!$A$1:$G$49,MATCH('Working sheet'!$D340,products!$A$1:$A$49,0),MATCH('Working sheet'!K$1,products!$A$1:$E$1,0))</f>
        <v>L</v>
      </c>
      <c r="L340" t="str">
        <f t="shared" si="16"/>
        <v>Light</v>
      </c>
      <c r="M340" s="5">
        <f>INDEX(products!$A$1:$G$49,MATCH('Working sheet'!$D340,products!$A$1:$A$49,0),MATCH('Working sheet'!M$1,products!$A$1:$E$1,0))</f>
        <v>1</v>
      </c>
      <c r="N340" s="6">
        <f>INDEX(products!$A$1:$G$49,MATCH('Working sheet'!$D340,products!$A$1:$A$49,0),MATCH('Working sheet'!N$1,products!$A$1:$E$1,0))</f>
        <v>14.85</v>
      </c>
      <c r="O340" s="6">
        <f t="shared" si="17"/>
        <v>59.4</v>
      </c>
      <c r="P340" t="str">
        <f>_xlfn.XLOOKUP(Orders[[#This Row],[Customer ID]],customers!$A$1:$A$1001,customers!$I$1:$I$1001,,0)</f>
        <v>No</v>
      </c>
    </row>
    <row r="341" spans="1:16" x14ac:dyDescent="0.25">
      <c r="A341" s="2"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INDEX(products!$A$1:$G$49,MATCH('Working sheet'!$D341,products!$A$1:$A$49,0),MATCH('Working sheet'!I$1,products!$A$1:$E$1,0))</f>
        <v>Exc</v>
      </c>
      <c r="J341" t="str">
        <f t="shared" si="15"/>
        <v>Excelsa</v>
      </c>
      <c r="K341" t="str">
        <f>INDEX(products!$A$1:$G$49,MATCH('Working sheet'!$D341,products!$A$1:$A$49,0),MATCH('Working sheet'!K$1,products!$A$1:$E$1,0))</f>
        <v>D</v>
      </c>
      <c r="L341" t="str">
        <f t="shared" si="16"/>
        <v>Dark</v>
      </c>
      <c r="M341" s="5">
        <f>INDEX(products!$A$1:$G$49,MATCH('Working sheet'!$D341,products!$A$1:$A$49,0),MATCH('Working sheet'!M$1,products!$A$1:$E$1,0))</f>
        <v>0.2</v>
      </c>
      <c r="N341" s="6">
        <f>INDEX(products!$A$1:$G$49,MATCH('Working sheet'!$D341,products!$A$1:$A$49,0),MATCH('Working sheet'!N$1,products!$A$1:$E$1,0))</f>
        <v>3.645</v>
      </c>
      <c r="O341" s="6">
        <f t="shared" si="17"/>
        <v>7.29</v>
      </c>
      <c r="P341" t="str">
        <f>_xlfn.XLOOKUP(Orders[[#This Row],[Customer ID]],customers!$A$1:$A$1001,customers!$I$1:$I$1001,,0)</f>
        <v>Yes</v>
      </c>
    </row>
    <row r="342" spans="1:16" x14ac:dyDescent="0.25">
      <c r="A342" s="2"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INDEX(products!$A$1:$G$49,MATCH('Working sheet'!$D342,products!$A$1:$A$49,0),MATCH('Working sheet'!I$1,products!$A$1:$E$1,0))</f>
        <v>Exc</v>
      </c>
      <c r="J342" t="str">
        <f t="shared" si="15"/>
        <v>Excelsa</v>
      </c>
      <c r="K342" t="str">
        <f>INDEX(products!$A$1:$G$49,MATCH('Working sheet'!$D342,products!$A$1:$A$49,0),MATCH('Working sheet'!K$1,products!$A$1:$E$1,0))</f>
        <v>D</v>
      </c>
      <c r="L342" t="str">
        <f t="shared" si="16"/>
        <v>Dark</v>
      </c>
      <c r="M342" s="5">
        <f>INDEX(products!$A$1:$G$49,MATCH('Working sheet'!$D342,products!$A$1:$A$49,0),MATCH('Working sheet'!M$1,products!$A$1:$E$1,0))</f>
        <v>0.5</v>
      </c>
      <c r="N342" s="6">
        <f>INDEX(products!$A$1:$G$49,MATCH('Working sheet'!$D342,products!$A$1:$A$49,0),MATCH('Working sheet'!N$1,products!$A$1:$E$1,0))</f>
        <v>7.29</v>
      </c>
      <c r="O342" s="6">
        <f t="shared" si="17"/>
        <v>7.29</v>
      </c>
      <c r="P342" t="str">
        <f>_xlfn.XLOOKUP(Orders[[#This Row],[Customer ID]],customers!$A$1:$A$1001,customers!$I$1:$I$1001,,0)</f>
        <v>Yes</v>
      </c>
    </row>
    <row r="343" spans="1:16" x14ac:dyDescent="0.25">
      <c r="A343" s="2"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INDEX(products!$A$1:$G$49,MATCH('Working sheet'!$D343,products!$A$1:$A$49,0),MATCH('Working sheet'!I$1,products!$A$1:$E$1,0))</f>
        <v>Exc</v>
      </c>
      <c r="J343" t="str">
        <f t="shared" si="15"/>
        <v>Excelsa</v>
      </c>
      <c r="K343" t="str">
        <f>INDEX(products!$A$1:$G$49,MATCH('Working sheet'!$D343,products!$A$1:$A$49,0),MATCH('Working sheet'!K$1,products!$A$1:$E$1,0))</f>
        <v>L</v>
      </c>
      <c r="L343" t="str">
        <f t="shared" si="16"/>
        <v>Light</v>
      </c>
      <c r="M343" s="5">
        <f>INDEX(products!$A$1:$G$49,MATCH('Working sheet'!$D343,products!$A$1:$A$49,0),MATCH('Working sheet'!M$1,products!$A$1:$E$1,0))</f>
        <v>0.5</v>
      </c>
      <c r="N343" s="6">
        <f>INDEX(products!$A$1:$G$49,MATCH('Working sheet'!$D343,products!$A$1:$A$49,0),MATCH('Working sheet'!N$1,products!$A$1:$E$1,0))</f>
        <v>8.91</v>
      </c>
      <c r="O343" s="6">
        <f t="shared" si="17"/>
        <v>17.82</v>
      </c>
      <c r="P343" t="str">
        <f>_xlfn.XLOOKUP(Orders[[#This Row],[Customer ID]],customers!$A$1:$A$1001,customers!$I$1:$I$1001,,0)</f>
        <v>No</v>
      </c>
    </row>
    <row r="344" spans="1:16" x14ac:dyDescent="0.25">
      <c r="A344" s="2"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INDEX(products!$A$1:$G$49,MATCH('Working sheet'!$D344,products!$A$1:$A$49,0),MATCH('Working sheet'!I$1,products!$A$1:$E$1,0))</f>
        <v>Lib</v>
      </c>
      <c r="J344" t="str">
        <f t="shared" si="15"/>
        <v>Liberica</v>
      </c>
      <c r="K344" t="str">
        <f>INDEX(products!$A$1:$G$49,MATCH('Working sheet'!$D344,products!$A$1:$A$49,0),MATCH('Working sheet'!K$1,products!$A$1:$E$1,0))</f>
        <v>D</v>
      </c>
      <c r="L344" t="str">
        <f t="shared" si="16"/>
        <v>Dark</v>
      </c>
      <c r="M344" s="5">
        <f>INDEX(products!$A$1:$G$49,MATCH('Working sheet'!$D344,products!$A$1:$A$49,0),MATCH('Working sheet'!M$1,products!$A$1:$E$1,0))</f>
        <v>0.5</v>
      </c>
      <c r="N344" s="6">
        <f>INDEX(products!$A$1:$G$49,MATCH('Working sheet'!$D344,products!$A$1:$A$49,0),MATCH('Working sheet'!N$1,products!$A$1:$E$1,0))</f>
        <v>7.77</v>
      </c>
      <c r="O344" s="6">
        <f t="shared" si="17"/>
        <v>38.849999999999994</v>
      </c>
      <c r="P344" t="str">
        <f>_xlfn.XLOOKUP(Orders[[#This Row],[Customer ID]],customers!$A$1:$A$1001,customers!$I$1:$I$1001,,0)</f>
        <v>No</v>
      </c>
    </row>
    <row r="345" spans="1:16" x14ac:dyDescent="0.25">
      <c r="A345" s="2"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INDEX(products!$A$1:$G$49,MATCH('Working sheet'!$D345,products!$A$1:$A$49,0),MATCH('Working sheet'!I$1,products!$A$1:$E$1,0))</f>
        <v>Rob</v>
      </c>
      <c r="J345" t="str">
        <f t="shared" si="15"/>
        <v>Robusta</v>
      </c>
      <c r="K345" t="str">
        <f>INDEX(products!$A$1:$G$49,MATCH('Working sheet'!$D345,products!$A$1:$A$49,0),MATCH('Working sheet'!K$1,products!$A$1:$E$1,0))</f>
        <v>D</v>
      </c>
      <c r="L345" t="str">
        <f t="shared" si="16"/>
        <v>Dark</v>
      </c>
      <c r="M345" s="5">
        <f>INDEX(products!$A$1:$G$49,MATCH('Working sheet'!$D345,products!$A$1:$A$49,0),MATCH('Working sheet'!M$1,products!$A$1:$E$1,0))</f>
        <v>0.5</v>
      </c>
      <c r="N345" s="6">
        <f>INDEX(products!$A$1:$G$49,MATCH('Working sheet'!$D345,products!$A$1:$A$49,0),MATCH('Working sheet'!N$1,products!$A$1:$E$1,0))</f>
        <v>5.3699999999999992</v>
      </c>
      <c r="O345" s="6">
        <f t="shared" si="17"/>
        <v>32.22</v>
      </c>
      <c r="P345" t="str">
        <f>_xlfn.XLOOKUP(Orders[[#This Row],[Customer ID]],customers!$A$1:$A$1001,customers!$I$1:$I$1001,,0)</f>
        <v>No</v>
      </c>
    </row>
    <row r="346" spans="1:16" x14ac:dyDescent="0.25">
      <c r="A346" s="2"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INDEX(products!$A$1:$G$49,MATCH('Working sheet'!$D346,products!$A$1:$A$49,0),MATCH('Working sheet'!I$1,products!$A$1:$E$1,0))</f>
        <v>Rob</v>
      </c>
      <c r="J346" t="str">
        <f t="shared" si="15"/>
        <v>Robusta</v>
      </c>
      <c r="K346" t="str">
        <f>INDEX(products!$A$1:$G$49,MATCH('Working sheet'!$D346,products!$A$1:$A$49,0),MATCH('Working sheet'!K$1,products!$A$1:$E$1,0))</f>
        <v>M</v>
      </c>
      <c r="L346" t="str">
        <f t="shared" si="16"/>
        <v>Medium</v>
      </c>
      <c r="M346" s="5">
        <f>INDEX(products!$A$1:$G$49,MATCH('Working sheet'!$D346,products!$A$1:$A$49,0),MATCH('Working sheet'!M$1,products!$A$1:$E$1,0))</f>
        <v>1</v>
      </c>
      <c r="N346" s="6">
        <f>INDEX(products!$A$1:$G$49,MATCH('Working sheet'!$D346,products!$A$1:$A$49,0),MATCH('Working sheet'!N$1,products!$A$1:$E$1,0))</f>
        <v>9.9499999999999993</v>
      </c>
      <c r="O346" s="6">
        <f t="shared" si="17"/>
        <v>19.899999999999999</v>
      </c>
      <c r="P346" t="str">
        <f>_xlfn.XLOOKUP(Orders[[#This Row],[Customer ID]],customers!$A$1:$A$1001,customers!$I$1:$I$1001,,0)</f>
        <v>Yes</v>
      </c>
    </row>
    <row r="347" spans="1:16" x14ac:dyDescent="0.25">
      <c r="A347" s="2"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INDEX(products!$A$1:$G$49,MATCH('Working sheet'!$D347,products!$A$1:$A$49,0),MATCH('Working sheet'!I$1,products!$A$1:$E$1,0))</f>
        <v>Rob</v>
      </c>
      <c r="J347" t="str">
        <f t="shared" si="15"/>
        <v>Robusta</v>
      </c>
      <c r="K347" t="str">
        <f>INDEX(products!$A$1:$G$49,MATCH('Working sheet'!$D347,products!$A$1:$A$49,0),MATCH('Working sheet'!K$1,products!$A$1:$E$1,0))</f>
        <v>L</v>
      </c>
      <c r="L347" t="str">
        <f t="shared" si="16"/>
        <v>Light</v>
      </c>
      <c r="M347" s="5">
        <f>INDEX(products!$A$1:$G$49,MATCH('Working sheet'!$D347,products!$A$1:$A$49,0),MATCH('Working sheet'!M$1,products!$A$1:$E$1,0))</f>
        <v>1</v>
      </c>
      <c r="N347" s="6">
        <f>INDEX(products!$A$1:$G$49,MATCH('Working sheet'!$D347,products!$A$1:$A$49,0),MATCH('Working sheet'!N$1,products!$A$1:$E$1,0))</f>
        <v>11.95</v>
      </c>
      <c r="O347" s="6">
        <f t="shared" si="17"/>
        <v>59.75</v>
      </c>
      <c r="P347" t="str">
        <f>_xlfn.XLOOKUP(Orders[[#This Row],[Customer ID]],customers!$A$1:$A$1001,customers!$I$1:$I$1001,,0)</f>
        <v>No</v>
      </c>
    </row>
    <row r="348" spans="1:16" x14ac:dyDescent="0.25">
      <c r="A348" s="2"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INDEX(products!$A$1:$G$49,MATCH('Working sheet'!$D348,products!$A$1:$A$49,0),MATCH('Working sheet'!I$1,products!$A$1:$E$1,0))</f>
        <v>Ara</v>
      </c>
      <c r="J348" t="str">
        <f t="shared" si="15"/>
        <v>Arabica</v>
      </c>
      <c r="K348" t="str">
        <f>INDEX(products!$A$1:$G$49,MATCH('Working sheet'!$D348,products!$A$1:$A$49,0),MATCH('Working sheet'!K$1,products!$A$1:$E$1,0))</f>
        <v>L</v>
      </c>
      <c r="L348" t="str">
        <f t="shared" si="16"/>
        <v>Light</v>
      </c>
      <c r="M348" s="5">
        <f>INDEX(products!$A$1:$G$49,MATCH('Working sheet'!$D348,products!$A$1:$A$49,0),MATCH('Working sheet'!M$1,products!$A$1:$E$1,0))</f>
        <v>0.5</v>
      </c>
      <c r="N348" s="6">
        <f>INDEX(products!$A$1:$G$49,MATCH('Working sheet'!$D348,products!$A$1:$A$49,0),MATCH('Working sheet'!N$1,products!$A$1:$E$1,0))</f>
        <v>7.77</v>
      </c>
      <c r="O348" s="6">
        <f t="shared" si="17"/>
        <v>23.31</v>
      </c>
      <c r="P348" t="str">
        <f>_xlfn.XLOOKUP(Orders[[#This Row],[Customer ID]],customers!$A$1:$A$1001,customers!$I$1:$I$1001,,0)</f>
        <v>Yes</v>
      </c>
    </row>
    <row r="349" spans="1:16" x14ac:dyDescent="0.25">
      <c r="A349" s="2"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INDEX(products!$A$1:$G$49,MATCH('Working sheet'!$D349,products!$A$1:$A$49,0),MATCH('Working sheet'!I$1,products!$A$1:$E$1,0))</f>
        <v>Lib</v>
      </c>
      <c r="J349" t="str">
        <f t="shared" si="15"/>
        <v>Liberica</v>
      </c>
      <c r="K349" t="str">
        <f>INDEX(products!$A$1:$G$49,MATCH('Working sheet'!$D349,products!$A$1:$A$49,0),MATCH('Working sheet'!K$1,products!$A$1:$E$1,0))</f>
        <v>M</v>
      </c>
      <c r="L349" t="str">
        <f t="shared" si="16"/>
        <v>Medium</v>
      </c>
      <c r="M349" s="5">
        <f>INDEX(products!$A$1:$G$49,MATCH('Working sheet'!$D349,products!$A$1:$A$49,0),MATCH('Working sheet'!M$1,products!$A$1:$E$1,0))</f>
        <v>1</v>
      </c>
      <c r="N349" s="6">
        <f>INDEX(products!$A$1:$G$49,MATCH('Working sheet'!$D349,products!$A$1:$A$49,0),MATCH('Working sheet'!N$1,products!$A$1:$E$1,0))</f>
        <v>14.55</v>
      </c>
      <c r="O349" s="6">
        <f t="shared" si="17"/>
        <v>43.650000000000006</v>
      </c>
      <c r="P349" t="str">
        <f>_xlfn.XLOOKUP(Orders[[#This Row],[Customer ID]],customers!$A$1:$A$1001,customers!$I$1:$I$1001,,0)</f>
        <v>No</v>
      </c>
    </row>
    <row r="350" spans="1:16" x14ac:dyDescent="0.25">
      <c r="A350" s="2"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INDEX(products!$A$1:$G$49,MATCH('Working sheet'!$D350,products!$A$1:$A$49,0),MATCH('Working sheet'!I$1,products!$A$1:$E$1,0))</f>
        <v>Exc</v>
      </c>
      <c r="J350" t="str">
        <f t="shared" si="15"/>
        <v>Excelsa</v>
      </c>
      <c r="K350" t="str">
        <f>INDEX(products!$A$1:$G$49,MATCH('Working sheet'!$D350,products!$A$1:$A$49,0),MATCH('Working sheet'!K$1,products!$A$1:$E$1,0))</f>
        <v>L</v>
      </c>
      <c r="L350" t="str">
        <f t="shared" si="16"/>
        <v>Light</v>
      </c>
      <c r="M350" s="5">
        <f>INDEX(products!$A$1:$G$49,MATCH('Working sheet'!$D350,products!$A$1:$A$49,0),MATCH('Working sheet'!M$1,products!$A$1:$E$1,0))</f>
        <v>2.5</v>
      </c>
      <c r="N350" s="6">
        <f>INDEX(products!$A$1:$G$49,MATCH('Working sheet'!$D350,products!$A$1:$A$49,0),MATCH('Working sheet'!N$1,products!$A$1:$E$1,0))</f>
        <v>34.154999999999994</v>
      </c>
      <c r="O350" s="6">
        <f t="shared" si="17"/>
        <v>204.92999999999995</v>
      </c>
      <c r="P350" t="str">
        <f>_xlfn.XLOOKUP(Orders[[#This Row],[Customer ID]],customers!$A$1:$A$1001,customers!$I$1:$I$1001,,0)</f>
        <v>No</v>
      </c>
    </row>
    <row r="351" spans="1:16" x14ac:dyDescent="0.25">
      <c r="A351" s="2"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INDEX(products!$A$1:$G$49,MATCH('Working sheet'!$D351,products!$A$1:$A$49,0),MATCH('Working sheet'!I$1,products!$A$1:$E$1,0))</f>
        <v>Rob</v>
      </c>
      <c r="J351" t="str">
        <f t="shared" si="15"/>
        <v>Robusta</v>
      </c>
      <c r="K351" t="str">
        <f>INDEX(products!$A$1:$G$49,MATCH('Working sheet'!$D351,products!$A$1:$A$49,0),MATCH('Working sheet'!K$1,products!$A$1:$E$1,0))</f>
        <v>L</v>
      </c>
      <c r="L351" t="str">
        <f t="shared" si="16"/>
        <v>Light</v>
      </c>
      <c r="M351" s="5">
        <f>INDEX(products!$A$1:$G$49,MATCH('Working sheet'!$D351,products!$A$1:$A$49,0),MATCH('Working sheet'!M$1,products!$A$1:$E$1,0))</f>
        <v>0.2</v>
      </c>
      <c r="N351" s="6">
        <f>INDEX(products!$A$1:$G$49,MATCH('Working sheet'!$D351,products!$A$1:$A$49,0),MATCH('Working sheet'!N$1,products!$A$1:$E$1,0))</f>
        <v>3.5849999999999995</v>
      </c>
      <c r="O351" s="6">
        <f t="shared" si="17"/>
        <v>14.339999999999998</v>
      </c>
      <c r="P351" t="str">
        <f>_xlfn.XLOOKUP(Orders[[#This Row],[Customer ID]],customers!$A$1:$A$1001,customers!$I$1:$I$1001,,0)</f>
        <v>No</v>
      </c>
    </row>
    <row r="352" spans="1:16" x14ac:dyDescent="0.25">
      <c r="A352" s="2"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INDEX(products!$A$1:$G$49,MATCH('Working sheet'!$D352,products!$A$1:$A$49,0),MATCH('Working sheet'!I$1,products!$A$1:$E$1,0))</f>
        <v>Ara</v>
      </c>
      <c r="J352" t="str">
        <f t="shared" si="15"/>
        <v>Arabica</v>
      </c>
      <c r="K352" t="str">
        <f>INDEX(products!$A$1:$G$49,MATCH('Working sheet'!$D352,products!$A$1:$A$49,0),MATCH('Working sheet'!K$1,products!$A$1:$E$1,0))</f>
        <v>D</v>
      </c>
      <c r="L352" t="str">
        <f t="shared" si="16"/>
        <v>Dark</v>
      </c>
      <c r="M352" s="5">
        <f>INDEX(products!$A$1:$G$49,MATCH('Working sheet'!$D352,products!$A$1:$A$49,0),MATCH('Working sheet'!M$1,products!$A$1:$E$1,0))</f>
        <v>0.5</v>
      </c>
      <c r="N352" s="6">
        <f>INDEX(products!$A$1:$G$49,MATCH('Working sheet'!$D352,products!$A$1:$A$49,0),MATCH('Working sheet'!N$1,products!$A$1:$E$1,0))</f>
        <v>5.97</v>
      </c>
      <c r="O352" s="6">
        <f t="shared" si="17"/>
        <v>23.88</v>
      </c>
      <c r="P352" t="str">
        <f>_xlfn.XLOOKUP(Orders[[#This Row],[Customer ID]],customers!$A$1:$A$1001,customers!$I$1:$I$1001,,0)</f>
        <v>No</v>
      </c>
    </row>
    <row r="353" spans="1:16" x14ac:dyDescent="0.25">
      <c r="A353" s="2"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INDEX(products!$A$1:$G$49,MATCH('Working sheet'!$D353,products!$A$1:$A$49,0),MATCH('Working sheet'!I$1,products!$A$1:$E$1,0))</f>
        <v>Ara</v>
      </c>
      <c r="J353" t="str">
        <f t="shared" si="15"/>
        <v>Arabica</v>
      </c>
      <c r="K353" t="str">
        <f>INDEX(products!$A$1:$G$49,MATCH('Working sheet'!$D353,products!$A$1:$A$49,0),MATCH('Working sheet'!K$1,products!$A$1:$E$1,0))</f>
        <v>M</v>
      </c>
      <c r="L353" t="str">
        <f t="shared" si="16"/>
        <v>Medium</v>
      </c>
      <c r="M353" s="5">
        <f>INDEX(products!$A$1:$G$49,MATCH('Working sheet'!$D353,products!$A$1:$A$49,0),MATCH('Working sheet'!M$1,products!$A$1:$E$1,0))</f>
        <v>1</v>
      </c>
      <c r="N353" s="6">
        <f>INDEX(products!$A$1:$G$49,MATCH('Working sheet'!$D353,products!$A$1:$A$49,0),MATCH('Working sheet'!N$1,products!$A$1:$E$1,0))</f>
        <v>11.25</v>
      </c>
      <c r="O353" s="6">
        <f t="shared" si="17"/>
        <v>22.5</v>
      </c>
      <c r="P353" t="str">
        <f>_xlfn.XLOOKUP(Orders[[#This Row],[Customer ID]],customers!$A$1:$A$1001,customers!$I$1:$I$1001,,0)</f>
        <v>No</v>
      </c>
    </row>
    <row r="354" spans="1:16" x14ac:dyDescent="0.25">
      <c r="A354" s="2"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INDEX(products!$A$1:$G$49,MATCH('Working sheet'!$D354,products!$A$1:$A$49,0),MATCH('Working sheet'!I$1,products!$A$1:$E$1,0))</f>
        <v>Exc</v>
      </c>
      <c r="J354" t="str">
        <f t="shared" si="15"/>
        <v>Excelsa</v>
      </c>
      <c r="K354" t="str">
        <f>INDEX(products!$A$1:$G$49,MATCH('Working sheet'!$D354,products!$A$1:$A$49,0),MATCH('Working sheet'!K$1,products!$A$1:$E$1,0))</f>
        <v>D</v>
      </c>
      <c r="L354" t="str">
        <f t="shared" si="16"/>
        <v>Dark</v>
      </c>
      <c r="M354" s="5">
        <f>INDEX(products!$A$1:$G$49,MATCH('Working sheet'!$D354,products!$A$1:$A$49,0),MATCH('Working sheet'!M$1,products!$A$1:$E$1,0))</f>
        <v>0.5</v>
      </c>
      <c r="N354" s="6">
        <f>INDEX(products!$A$1:$G$49,MATCH('Working sheet'!$D354,products!$A$1:$A$49,0),MATCH('Working sheet'!N$1,products!$A$1:$E$1,0))</f>
        <v>7.29</v>
      </c>
      <c r="O354" s="6">
        <f t="shared" si="17"/>
        <v>36.450000000000003</v>
      </c>
      <c r="P354" t="str">
        <f>_xlfn.XLOOKUP(Orders[[#This Row],[Customer ID]],customers!$A$1:$A$1001,customers!$I$1:$I$1001,,0)</f>
        <v>No</v>
      </c>
    </row>
    <row r="355" spans="1:16" x14ac:dyDescent="0.25">
      <c r="A355" s="2"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INDEX(products!$A$1:$G$49,MATCH('Working sheet'!$D355,products!$A$1:$A$49,0),MATCH('Working sheet'!I$1,products!$A$1:$E$1,0))</f>
        <v>Ara</v>
      </c>
      <c r="J355" t="str">
        <f t="shared" si="15"/>
        <v>Arabica</v>
      </c>
      <c r="K355" t="str">
        <f>INDEX(products!$A$1:$G$49,MATCH('Working sheet'!$D355,products!$A$1:$A$49,0),MATCH('Working sheet'!K$1,products!$A$1:$E$1,0))</f>
        <v>M</v>
      </c>
      <c r="L355" t="str">
        <f t="shared" si="16"/>
        <v>Medium</v>
      </c>
      <c r="M355" s="5">
        <f>INDEX(products!$A$1:$G$49,MATCH('Working sheet'!$D355,products!$A$1:$A$49,0),MATCH('Working sheet'!M$1,products!$A$1:$E$1,0))</f>
        <v>0.5</v>
      </c>
      <c r="N355" s="6">
        <f>INDEX(products!$A$1:$G$49,MATCH('Working sheet'!$D355,products!$A$1:$A$49,0),MATCH('Working sheet'!N$1,products!$A$1:$E$1,0))</f>
        <v>6.75</v>
      </c>
      <c r="O355" s="6">
        <f t="shared" si="17"/>
        <v>27</v>
      </c>
      <c r="P355" t="str">
        <f>_xlfn.XLOOKUP(Orders[[#This Row],[Customer ID]],customers!$A$1:$A$1001,customers!$I$1:$I$1001,,0)</f>
        <v>Yes</v>
      </c>
    </row>
    <row r="356" spans="1:16" x14ac:dyDescent="0.25">
      <c r="A356" s="2"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INDEX(products!$A$1:$G$49,MATCH('Working sheet'!$D356,products!$A$1:$A$49,0),MATCH('Working sheet'!I$1,products!$A$1:$E$1,0))</f>
        <v>Ara</v>
      </c>
      <c r="J356" t="str">
        <f t="shared" si="15"/>
        <v>Arabica</v>
      </c>
      <c r="K356" t="str">
        <f>INDEX(products!$A$1:$G$49,MATCH('Working sheet'!$D356,products!$A$1:$A$49,0),MATCH('Working sheet'!K$1,products!$A$1:$E$1,0))</f>
        <v>M</v>
      </c>
      <c r="L356" t="str">
        <f t="shared" si="16"/>
        <v>Medium</v>
      </c>
      <c r="M356" s="5">
        <f>INDEX(products!$A$1:$G$49,MATCH('Working sheet'!$D356,products!$A$1:$A$49,0),MATCH('Working sheet'!M$1,products!$A$1:$E$1,0))</f>
        <v>2.5</v>
      </c>
      <c r="N356" s="6">
        <f>INDEX(products!$A$1:$G$49,MATCH('Working sheet'!$D356,products!$A$1:$A$49,0),MATCH('Working sheet'!N$1,products!$A$1:$E$1,0))</f>
        <v>25.874999999999996</v>
      </c>
      <c r="O356" s="6">
        <f t="shared" si="17"/>
        <v>155.24999999999997</v>
      </c>
      <c r="P356" t="str">
        <f>_xlfn.XLOOKUP(Orders[[#This Row],[Customer ID]],customers!$A$1:$A$1001,customers!$I$1:$I$1001,,0)</f>
        <v>No</v>
      </c>
    </row>
    <row r="357" spans="1:16" x14ac:dyDescent="0.25">
      <c r="A357" s="2"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INDEX(products!$A$1:$G$49,MATCH('Working sheet'!$D357,products!$A$1:$A$49,0),MATCH('Working sheet'!I$1,products!$A$1:$E$1,0))</f>
        <v>Ara</v>
      </c>
      <c r="J357" t="str">
        <f t="shared" si="15"/>
        <v>Arabica</v>
      </c>
      <c r="K357" t="str">
        <f>INDEX(products!$A$1:$G$49,MATCH('Working sheet'!$D357,products!$A$1:$A$49,0),MATCH('Working sheet'!K$1,products!$A$1:$E$1,0))</f>
        <v>D</v>
      </c>
      <c r="L357" t="str">
        <f t="shared" si="16"/>
        <v>Dark</v>
      </c>
      <c r="M357" s="5">
        <f>INDEX(products!$A$1:$G$49,MATCH('Working sheet'!$D357,products!$A$1:$A$49,0),MATCH('Working sheet'!M$1,products!$A$1:$E$1,0))</f>
        <v>2.5</v>
      </c>
      <c r="N357" s="6">
        <f>INDEX(products!$A$1:$G$49,MATCH('Working sheet'!$D357,products!$A$1:$A$49,0),MATCH('Working sheet'!N$1,products!$A$1:$E$1,0))</f>
        <v>22.884999999999998</v>
      </c>
      <c r="O357" s="6">
        <f t="shared" si="17"/>
        <v>114.42499999999998</v>
      </c>
      <c r="P357" t="str">
        <f>_xlfn.XLOOKUP(Orders[[#This Row],[Customer ID]],customers!$A$1:$A$1001,customers!$I$1:$I$1001,,0)</f>
        <v>Yes</v>
      </c>
    </row>
    <row r="358" spans="1:16" x14ac:dyDescent="0.25">
      <c r="A358" s="2"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INDEX(products!$A$1:$G$49,MATCH('Working sheet'!$D358,products!$A$1:$A$49,0),MATCH('Working sheet'!I$1,products!$A$1:$E$1,0))</f>
        <v>Lib</v>
      </c>
      <c r="J358" t="str">
        <f t="shared" si="15"/>
        <v>Liberica</v>
      </c>
      <c r="K358" t="str">
        <f>INDEX(products!$A$1:$G$49,MATCH('Working sheet'!$D358,products!$A$1:$A$49,0),MATCH('Working sheet'!K$1,products!$A$1:$E$1,0))</f>
        <v>D</v>
      </c>
      <c r="L358" t="str">
        <f t="shared" si="16"/>
        <v>Dark</v>
      </c>
      <c r="M358" s="5">
        <f>INDEX(products!$A$1:$G$49,MATCH('Working sheet'!$D358,products!$A$1:$A$49,0),MATCH('Working sheet'!M$1,products!$A$1:$E$1,0))</f>
        <v>1</v>
      </c>
      <c r="N358" s="6">
        <f>INDEX(products!$A$1:$G$49,MATCH('Working sheet'!$D358,products!$A$1:$A$49,0),MATCH('Working sheet'!N$1,products!$A$1:$E$1,0))</f>
        <v>12.95</v>
      </c>
      <c r="O358" s="6">
        <f t="shared" si="17"/>
        <v>51.8</v>
      </c>
      <c r="P358" t="str">
        <f>_xlfn.XLOOKUP(Orders[[#This Row],[Customer ID]],customers!$A$1:$A$1001,customers!$I$1:$I$1001,,0)</f>
        <v>Yes</v>
      </c>
    </row>
    <row r="359" spans="1:16" x14ac:dyDescent="0.25">
      <c r="A359" s="2"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INDEX(products!$A$1:$G$49,MATCH('Working sheet'!$D359,products!$A$1:$A$49,0),MATCH('Working sheet'!I$1,products!$A$1:$E$1,0))</f>
        <v>Ara</v>
      </c>
      <c r="J359" t="str">
        <f t="shared" si="15"/>
        <v>Arabica</v>
      </c>
      <c r="K359" t="str">
        <f>INDEX(products!$A$1:$G$49,MATCH('Working sheet'!$D359,products!$A$1:$A$49,0),MATCH('Working sheet'!K$1,products!$A$1:$E$1,0))</f>
        <v>M</v>
      </c>
      <c r="L359" t="str">
        <f t="shared" si="16"/>
        <v>Medium</v>
      </c>
      <c r="M359" s="5">
        <f>INDEX(products!$A$1:$G$49,MATCH('Working sheet'!$D359,products!$A$1:$A$49,0),MATCH('Working sheet'!M$1,products!$A$1:$E$1,0))</f>
        <v>2.5</v>
      </c>
      <c r="N359" s="6">
        <f>INDEX(products!$A$1:$G$49,MATCH('Working sheet'!$D359,products!$A$1:$A$49,0),MATCH('Working sheet'!N$1,products!$A$1:$E$1,0))</f>
        <v>25.874999999999996</v>
      </c>
      <c r="O359" s="6">
        <f t="shared" si="17"/>
        <v>155.24999999999997</v>
      </c>
      <c r="P359" t="str">
        <f>_xlfn.XLOOKUP(Orders[[#This Row],[Customer ID]],customers!$A$1:$A$1001,customers!$I$1:$I$1001,,0)</f>
        <v>No</v>
      </c>
    </row>
    <row r="360" spans="1:16" x14ac:dyDescent="0.25">
      <c r="A360" s="2"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INDEX(products!$A$1:$G$49,MATCH('Working sheet'!$D360,products!$A$1:$A$49,0),MATCH('Working sheet'!I$1,products!$A$1:$E$1,0))</f>
        <v>Ara</v>
      </c>
      <c r="J360" t="str">
        <f t="shared" si="15"/>
        <v>Arabica</v>
      </c>
      <c r="K360" t="str">
        <f>INDEX(products!$A$1:$G$49,MATCH('Working sheet'!$D360,products!$A$1:$A$49,0),MATCH('Working sheet'!K$1,products!$A$1:$E$1,0))</f>
        <v>L</v>
      </c>
      <c r="L360" t="str">
        <f t="shared" si="16"/>
        <v>Light</v>
      </c>
      <c r="M360" s="5">
        <f>INDEX(products!$A$1:$G$49,MATCH('Working sheet'!$D360,products!$A$1:$A$49,0),MATCH('Working sheet'!M$1,products!$A$1:$E$1,0))</f>
        <v>2.5</v>
      </c>
      <c r="N360" s="6">
        <f>INDEX(products!$A$1:$G$49,MATCH('Working sheet'!$D360,products!$A$1:$A$49,0),MATCH('Working sheet'!N$1,products!$A$1:$E$1,0))</f>
        <v>29.784999999999997</v>
      </c>
      <c r="O360" s="6">
        <f t="shared" si="17"/>
        <v>29.784999999999997</v>
      </c>
      <c r="P360" t="str">
        <f>_xlfn.XLOOKUP(Orders[[#This Row],[Customer ID]],customers!$A$1:$A$1001,customers!$I$1:$I$1001,,0)</f>
        <v>No</v>
      </c>
    </row>
    <row r="361" spans="1:16" x14ac:dyDescent="0.25">
      <c r="A361" s="2"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INDEX(products!$A$1:$G$49,MATCH('Working sheet'!$D361,products!$A$1:$A$49,0),MATCH('Working sheet'!I$1,products!$A$1:$E$1,0))</f>
        <v>Rob</v>
      </c>
      <c r="J361" t="str">
        <f t="shared" si="15"/>
        <v>Robusta</v>
      </c>
      <c r="K361" t="str">
        <f>INDEX(products!$A$1:$G$49,MATCH('Working sheet'!$D361,products!$A$1:$A$49,0),MATCH('Working sheet'!K$1,products!$A$1:$E$1,0))</f>
        <v>L</v>
      </c>
      <c r="L361" t="str">
        <f t="shared" si="16"/>
        <v>Light</v>
      </c>
      <c r="M361" s="5">
        <f>INDEX(products!$A$1:$G$49,MATCH('Working sheet'!$D361,products!$A$1:$A$49,0),MATCH('Working sheet'!M$1,products!$A$1:$E$1,0))</f>
        <v>0.2</v>
      </c>
      <c r="N361" s="6">
        <f>INDEX(products!$A$1:$G$49,MATCH('Working sheet'!$D361,products!$A$1:$A$49,0),MATCH('Working sheet'!N$1,products!$A$1:$E$1,0))</f>
        <v>3.5849999999999995</v>
      </c>
      <c r="O361" s="6">
        <f t="shared" si="17"/>
        <v>21.509999999999998</v>
      </c>
      <c r="P361" t="str">
        <f>_xlfn.XLOOKUP(Orders[[#This Row],[Customer ID]],customers!$A$1:$A$1001,customers!$I$1:$I$1001,,0)</f>
        <v>No</v>
      </c>
    </row>
    <row r="362" spans="1:16" x14ac:dyDescent="0.25">
      <c r="A362" s="2"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INDEX(products!$A$1:$G$49,MATCH('Working sheet'!$D362,products!$A$1:$A$49,0),MATCH('Working sheet'!I$1,products!$A$1:$E$1,0))</f>
        <v>Rob</v>
      </c>
      <c r="J362" t="str">
        <f t="shared" si="15"/>
        <v>Robusta</v>
      </c>
      <c r="K362" t="str">
        <f>INDEX(products!$A$1:$G$49,MATCH('Working sheet'!$D362,products!$A$1:$A$49,0),MATCH('Working sheet'!K$1,products!$A$1:$E$1,0))</f>
        <v>D</v>
      </c>
      <c r="L362" t="str">
        <f t="shared" si="16"/>
        <v>Dark</v>
      </c>
      <c r="M362" s="5">
        <f>INDEX(products!$A$1:$G$49,MATCH('Working sheet'!$D362,products!$A$1:$A$49,0),MATCH('Working sheet'!M$1,products!$A$1:$E$1,0))</f>
        <v>2.5</v>
      </c>
      <c r="N362" s="6">
        <f>INDEX(products!$A$1:$G$49,MATCH('Working sheet'!$D362,products!$A$1:$A$49,0),MATCH('Working sheet'!N$1,products!$A$1:$E$1,0))</f>
        <v>20.584999999999997</v>
      </c>
      <c r="O362" s="6">
        <f t="shared" si="17"/>
        <v>41.169999999999995</v>
      </c>
      <c r="P362" t="str">
        <f>_xlfn.XLOOKUP(Orders[[#This Row],[Customer ID]],customers!$A$1:$A$1001,customers!$I$1:$I$1001,,0)</f>
        <v>No</v>
      </c>
    </row>
    <row r="363" spans="1:16" x14ac:dyDescent="0.25">
      <c r="A363" s="2" t="s">
        <v>2521</v>
      </c>
      <c r="B363" s="4">
        <v>44065</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INDEX(products!$A$1:$G$49,MATCH('Working sheet'!$D363,products!$A$1:$A$49,0),MATCH('Working sheet'!I$1,products!$A$1:$E$1,0))</f>
        <v>Rob</v>
      </c>
      <c r="J363" t="str">
        <f t="shared" si="15"/>
        <v>Robusta</v>
      </c>
      <c r="K363" t="str">
        <f>INDEX(products!$A$1:$G$49,MATCH('Working sheet'!$D363,products!$A$1:$A$49,0),MATCH('Working sheet'!K$1,products!$A$1:$E$1,0))</f>
        <v>M</v>
      </c>
      <c r="L363" t="str">
        <f t="shared" si="16"/>
        <v>Medium</v>
      </c>
      <c r="M363" s="5">
        <f>INDEX(products!$A$1:$G$49,MATCH('Working sheet'!$D363,products!$A$1:$A$49,0),MATCH('Working sheet'!M$1,products!$A$1:$E$1,0))</f>
        <v>0.5</v>
      </c>
      <c r="N363" s="6">
        <f>INDEX(products!$A$1:$G$49,MATCH('Working sheet'!$D363,products!$A$1:$A$49,0),MATCH('Working sheet'!N$1,products!$A$1:$E$1,0))</f>
        <v>5.97</v>
      </c>
      <c r="O363" s="6">
        <f t="shared" si="17"/>
        <v>5.97</v>
      </c>
      <c r="P363" t="str">
        <f>_xlfn.XLOOKUP(Orders[[#This Row],[Customer ID]],customers!$A$1:$A$1001,customers!$I$1:$I$1001,,0)</f>
        <v>No</v>
      </c>
    </row>
    <row r="364" spans="1:16" x14ac:dyDescent="0.25">
      <c r="A364" s="2"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INDEX(products!$A$1:$G$49,MATCH('Working sheet'!$D364,products!$A$1:$A$49,0),MATCH('Working sheet'!I$1,products!$A$1:$E$1,0))</f>
        <v>Exc</v>
      </c>
      <c r="J364" t="str">
        <f t="shared" si="15"/>
        <v>Excelsa</v>
      </c>
      <c r="K364" t="str">
        <f>INDEX(products!$A$1:$G$49,MATCH('Working sheet'!$D364,products!$A$1:$A$49,0),MATCH('Working sheet'!K$1,products!$A$1:$E$1,0))</f>
        <v>L</v>
      </c>
      <c r="L364" t="str">
        <f t="shared" si="16"/>
        <v>Light</v>
      </c>
      <c r="M364" s="5">
        <f>INDEX(products!$A$1:$G$49,MATCH('Working sheet'!$D364,products!$A$1:$A$49,0),MATCH('Working sheet'!M$1,products!$A$1:$E$1,0))</f>
        <v>1</v>
      </c>
      <c r="N364" s="6">
        <f>INDEX(products!$A$1:$G$49,MATCH('Working sheet'!$D364,products!$A$1:$A$49,0),MATCH('Working sheet'!N$1,products!$A$1:$E$1,0))</f>
        <v>14.85</v>
      </c>
      <c r="O364" s="6">
        <f t="shared" si="17"/>
        <v>74.25</v>
      </c>
      <c r="P364" t="str">
        <f>_xlfn.XLOOKUP(Orders[[#This Row],[Customer ID]],customers!$A$1:$A$1001,customers!$I$1:$I$1001,,0)</f>
        <v>Yes</v>
      </c>
    </row>
    <row r="365" spans="1:16" x14ac:dyDescent="0.25">
      <c r="A365" s="2"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INDEX(products!$A$1:$G$49,MATCH('Working sheet'!$D365,products!$A$1:$A$49,0),MATCH('Working sheet'!I$1,products!$A$1:$E$1,0))</f>
        <v>Lib</v>
      </c>
      <c r="J365" t="str">
        <f t="shared" si="15"/>
        <v>Liberica</v>
      </c>
      <c r="K365" t="str">
        <f>INDEX(products!$A$1:$G$49,MATCH('Working sheet'!$D365,products!$A$1:$A$49,0),MATCH('Working sheet'!K$1,products!$A$1:$E$1,0))</f>
        <v>M</v>
      </c>
      <c r="L365" t="str">
        <f t="shared" si="16"/>
        <v>Medium</v>
      </c>
      <c r="M365" s="5">
        <f>INDEX(products!$A$1:$G$49,MATCH('Working sheet'!$D365,products!$A$1:$A$49,0),MATCH('Working sheet'!M$1,products!$A$1:$E$1,0))</f>
        <v>1</v>
      </c>
      <c r="N365" s="6">
        <f>INDEX(products!$A$1:$G$49,MATCH('Working sheet'!$D365,products!$A$1:$A$49,0),MATCH('Working sheet'!N$1,products!$A$1:$E$1,0))</f>
        <v>14.55</v>
      </c>
      <c r="O365" s="6">
        <f t="shared" si="17"/>
        <v>87.300000000000011</v>
      </c>
      <c r="P365" t="str">
        <f>_xlfn.XLOOKUP(Orders[[#This Row],[Customer ID]],customers!$A$1:$A$1001,customers!$I$1:$I$1001,,0)</f>
        <v>No</v>
      </c>
    </row>
    <row r="366" spans="1:16" x14ac:dyDescent="0.25">
      <c r="A366" s="2"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INDEX(products!$A$1:$G$49,MATCH('Working sheet'!$D366,products!$A$1:$A$49,0),MATCH('Working sheet'!I$1,products!$A$1:$E$1,0))</f>
        <v>Exc</v>
      </c>
      <c r="J366" t="str">
        <f t="shared" si="15"/>
        <v>Excelsa</v>
      </c>
      <c r="K366" t="str">
        <f>INDEX(products!$A$1:$G$49,MATCH('Working sheet'!$D366,products!$A$1:$A$49,0),MATCH('Working sheet'!K$1,products!$A$1:$E$1,0))</f>
        <v>D</v>
      </c>
      <c r="L366" t="str">
        <f t="shared" si="16"/>
        <v>Dark</v>
      </c>
      <c r="M366" s="5">
        <f>INDEX(products!$A$1:$G$49,MATCH('Working sheet'!$D366,products!$A$1:$A$49,0),MATCH('Working sheet'!M$1,products!$A$1:$E$1,0))</f>
        <v>1</v>
      </c>
      <c r="N366" s="6">
        <f>INDEX(products!$A$1:$G$49,MATCH('Working sheet'!$D366,products!$A$1:$A$49,0),MATCH('Working sheet'!N$1,products!$A$1:$E$1,0))</f>
        <v>12.15</v>
      </c>
      <c r="O366" s="6">
        <f t="shared" si="17"/>
        <v>72.900000000000006</v>
      </c>
      <c r="P366" t="str">
        <f>_xlfn.XLOOKUP(Orders[[#This Row],[Customer ID]],customers!$A$1:$A$1001,customers!$I$1:$I$1001,,0)</f>
        <v>Yes</v>
      </c>
    </row>
    <row r="367" spans="1:16" x14ac:dyDescent="0.25">
      <c r="A367" s="2"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INDEX(products!$A$1:$G$49,MATCH('Working sheet'!$D367,products!$A$1:$A$49,0),MATCH('Working sheet'!I$1,products!$A$1:$E$1,0))</f>
        <v>Lib</v>
      </c>
      <c r="J367" t="str">
        <f t="shared" si="15"/>
        <v>Liberica</v>
      </c>
      <c r="K367" t="str">
        <f>INDEX(products!$A$1:$G$49,MATCH('Working sheet'!$D367,products!$A$1:$A$49,0),MATCH('Working sheet'!K$1,products!$A$1:$E$1,0))</f>
        <v>D</v>
      </c>
      <c r="L367" t="str">
        <f t="shared" si="16"/>
        <v>Dark</v>
      </c>
      <c r="M367" s="5">
        <f>INDEX(products!$A$1:$G$49,MATCH('Working sheet'!$D367,products!$A$1:$A$49,0),MATCH('Working sheet'!M$1,products!$A$1:$E$1,0))</f>
        <v>0.5</v>
      </c>
      <c r="N367" s="6">
        <f>INDEX(products!$A$1:$G$49,MATCH('Working sheet'!$D367,products!$A$1:$A$49,0),MATCH('Working sheet'!N$1,products!$A$1:$E$1,0))</f>
        <v>7.77</v>
      </c>
      <c r="O367" s="6">
        <f t="shared" si="17"/>
        <v>7.77</v>
      </c>
      <c r="P367" t="str">
        <f>_xlfn.XLOOKUP(Orders[[#This Row],[Customer ID]],customers!$A$1:$A$1001,customers!$I$1:$I$1001,,0)</f>
        <v>No</v>
      </c>
    </row>
    <row r="368" spans="1:16" x14ac:dyDescent="0.25">
      <c r="A368" s="2"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INDEX(products!$A$1:$G$49,MATCH('Working sheet'!$D368,products!$A$1:$A$49,0),MATCH('Working sheet'!I$1,products!$A$1:$E$1,0))</f>
        <v>Exc</v>
      </c>
      <c r="J368" t="str">
        <f t="shared" si="15"/>
        <v>Excelsa</v>
      </c>
      <c r="K368" t="str">
        <f>INDEX(products!$A$1:$G$49,MATCH('Working sheet'!$D368,products!$A$1:$A$49,0),MATCH('Working sheet'!K$1,products!$A$1:$E$1,0))</f>
        <v>D</v>
      </c>
      <c r="L368" t="str">
        <f t="shared" si="16"/>
        <v>Dark</v>
      </c>
      <c r="M368" s="5">
        <f>INDEX(products!$A$1:$G$49,MATCH('Working sheet'!$D368,products!$A$1:$A$49,0),MATCH('Working sheet'!M$1,products!$A$1:$E$1,0))</f>
        <v>0.5</v>
      </c>
      <c r="N368" s="6">
        <f>INDEX(products!$A$1:$G$49,MATCH('Working sheet'!$D368,products!$A$1:$A$49,0),MATCH('Working sheet'!N$1,products!$A$1:$E$1,0))</f>
        <v>7.29</v>
      </c>
      <c r="O368" s="6">
        <f t="shared" si="17"/>
        <v>43.74</v>
      </c>
      <c r="P368" t="str">
        <f>_xlfn.XLOOKUP(Orders[[#This Row],[Customer ID]],customers!$A$1:$A$1001,customers!$I$1:$I$1001,,0)</f>
        <v>No</v>
      </c>
    </row>
    <row r="369" spans="1:16" x14ac:dyDescent="0.25">
      <c r="A369" s="2"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INDEX(products!$A$1:$G$49,MATCH('Working sheet'!$D369,products!$A$1:$A$49,0),MATCH('Working sheet'!I$1,products!$A$1:$E$1,0))</f>
        <v>Lib</v>
      </c>
      <c r="J369" t="str">
        <f t="shared" si="15"/>
        <v>Liberica</v>
      </c>
      <c r="K369" t="str">
        <f>INDEX(products!$A$1:$G$49,MATCH('Working sheet'!$D369,products!$A$1:$A$49,0),MATCH('Working sheet'!K$1,products!$A$1:$E$1,0))</f>
        <v>M</v>
      </c>
      <c r="L369" t="str">
        <f t="shared" si="16"/>
        <v>Medium</v>
      </c>
      <c r="M369" s="5">
        <f>INDEX(products!$A$1:$G$49,MATCH('Working sheet'!$D369,products!$A$1:$A$49,0),MATCH('Working sheet'!M$1,products!$A$1:$E$1,0))</f>
        <v>0.2</v>
      </c>
      <c r="N369" s="6">
        <f>INDEX(products!$A$1:$G$49,MATCH('Working sheet'!$D369,products!$A$1:$A$49,0),MATCH('Working sheet'!N$1,products!$A$1:$E$1,0))</f>
        <v>4.3650000000000002</v>
      </c>
      <c r="O369" s="6">
        <f t="shared" si="17"/>
        <v>8.73</v>
      </c>
      <c r="P369" t="str">
        <f>_xlfn.XLOOKUP(Orders[[#This Row],[Customer ID]],customers!$A$1:$A$1001,customers!$I$1:$I$1001,,0)</f>
        <v>Yes</v>
      </c>
    </row>
    <row r="370" spans="1:16" x14ac:dyDescent="0.25">
      <c r="A370" s="2"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INDEX(products!$A$1:$G$49,MATCH('Working sheet'!$D370,products!$A$1:$A$49,0),MATCH('Working sheet'!I$1,products!$A$1:$E$1,0))</f>
        <v>Exc</v>
      </c>
      <c r="J370" t="str">
        <f t="shared" si="15"/>
        <v>Excelsa</v>
      </c>
      <c r="K370" t="str">
        <f>INDEX(products!$A$1:$G$49,MATCH('Working sheet'!$D370,products!$A$1:$A$49,0),MATCH('Working sheet'!K$1,products!$A$1:$E$1,0))</f>
        <v>M</v>
      </c>
      <c r="L370" t="str">
        <f t="shared" si="16"/>
        <v>Medium</v>
      </c>
      <c r="M370" s="5">
        <f>INDEX(products!$A$1:$G$49,MATCH('Working sheet'!$D370,products!$A$1:$A$49,0),MATCH('Working sheet'!M$1,products!$A$1:$E$1,0))</f>
        <v>2.5</v>
      </c>
      <c r="N370" s="6">
        <f>INDEX(products!$A$1:$G$49,MATCH('Working sheet'!$D370,products!$A$1:$A$49,0),MATCH('Working sheet'!N$1,products!$A$1:$E$1,0))</f>
        <v>31.624999999999996</v>
      </c>
      <c r="O370" s="6">
        <f t="shared" si="17"/>
        <v>63.249999999999993</v>
      </c>
      <c r="P370" t="str">
        <f>_xlfn.XLOOKUP(Orders[[#This Row],[Customer ID]],customers!$A$1:$A$1001,customers!$I$1:$I$1001,,0)</f>
        <v>No</v>
      </c>
    </row>
    <row r="371" spans="1:16" x14ac:dyDescent="0.25">
      <c r="A371" s="2"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INDEX(products!$A$1:$G$49,MATCH('Working sheet'!$D371,products!$A$1:$A$49,0),MATCH('Working sheet'!I$1,products!$A$1:$E$1,0))</f>
        <v>Exc</v>
      </c>
      <c r="J371" t="str">
        <f t="shared" si="15"/>
        <v>Excelsa</v>
      </c>
      <c r="K371" t="str">
        <f>INDEX(products!$A$1:$G$49,MATCH('Working sheet'!$D371,products!$A$1:$A$49,0),MATCH('Working sheet'!K$1,products!$A$1:$E$1,0))</f>
        <v>L</v>
      </c>
      <c r="L371" t="str">
        <f t="shared" si="16"/>
        <v>Light</v>
      </c>
      <c r="M371" s="5">
        <f>INDEX(products!$A$1:$G$49,MATCH('Working sheet'!$D371,products!$A$1:$A$49,0),MATCH('Working sheet'!M$1,products!$A$1:$E$1,0))</f>
        <v>0.5</v>
      </c>
      <c r="N371" s="6">
        <f>INDEX(products!$A$1:$G$49,MATCH('Working sheet'!$D371,products!$A$1:$A$49,0),MATCH('Working sheet'!N$1,products!$A$1:$E$1,0))</f>
        <v>8.91</v>
      </c>
      <c r="O371" s="6">
        <f t="shared" si="17"/>
        <v>8.91</v>
      </c>
      <c r="P371" t="str">
        <f>_xlfn.XLOOKUP(Orders[[#This Row],[Customer ID]],customers!$A$1:$A$1001,customers!$I$1:$I$1001,,0)</f>
        <v>Yes</v>
      </c>
    </row>
    <row r="372" spans="1:16" x14ac:dyDescent="0.25">
      <c r="A372" s="2"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INDEX(products!$A$1:$G$49,MATCH('Working sheet'!$D372,products!$A$1:$A$49,0),MATCH('Working sheet'!I$1,products!$A$1:$E$1,0))</f>
        <v>Exc</v>
      </c>
      <c r="J372" t="str">
        <f t="shared" si="15"/>
        <v>Excelsa</v>
      </c>
      <c r="K372" t="str">
        <f>INDEX(products!$A$1:$G$49,MATCH('Working sheet'!$D372,products!$A$1:$A$49,0),MATCH('Working sheet'!K$1,products!$A$1:$E$1,0))</f>
        <v>D</v>
      </c>
      <c r="L372" t="str">
        <f t="shared" si="16"/>
        <v>Dark</v>
      </c>
      <c r="M372" s="5">
        <f>INDEX(products!$A$1:$G$49,MATCH('Working sheet'!$D372,products!$A$1:$A$49,0),MATCH('Working sheet'!M$1,products!$A$1:$E$1,0))</f>
        <v>1</v>
      </c>
      <c r="N372" s="6">
        <f>INDEX(products!$A$1:$G$49,MATCH('Working sheet'!$D372,products!$A$1:$A$49,0),MATCH('Working sheet'!N$1,products!$A$1:$E$1,0))</f>
        <v>12.15</v>
      </c>
      <c r="O372" s="6">
        <f t="shared" si="17"/>
        <v>24.3</v>
      </c>
      <c r="P372" t="str">
        <f>_xlfn.XLOOKUP(Orders[[#This Row],[Customer ID]],customers!$A$1:$A$1001,customers!$I$1:$I$1001,,0)</f>
        <v>Yes</v>
      </c>
    </row>
    <row r="373" spans="1:16" x14ac:dyDescent="0.25">
      <c r="A373" s="2"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INDEX(products!$A$1:$G$49,MATCH('Working sheet'!$D373,products!$A$1:$A$49,0),MATCH('Working sheet'!I$1,products!$A$1:$E$1,0))</f>
        <v>Ara</v>
      </c>
      <c r="J373" t="str">
        <f t="shared" si="15"/>
        <v>Arabica</v>
      </c>
      <c r="K373" t="str">
        <f>INDEX(products!$A$1:$G$49,MATCH('Working sheet'!$D373,products!$A$1:$A$49,0),MATCH('Working sheet'!K$1,products!$A$1:$E$1,0))</f>
        <v>L</v>
      </c>
      <c r="L373" t="str">
        <f t="shared" si="16"/>
        <v>Light</v>
      </c>
      <c r="M373" s="5">
        <f>INDEX(products!$A$1:$G$49,MATCH('Working sheet'!$D373,products!$A$1:$A$49,0),MATCH('Working sheet'!M$1,products!$A$1:$E$1,0))</f>
        <v>0.5</v>
      </c>
      <c r="N373" s="6">
        <f>INDEX(products!$A$1:$G$49,MATCH('Working sheet'!$D373,products!$A$1:$A$49,0),MATCH('Working sheet'!N$1,products!$A$1:$E$1,0))</f>
        <v>7.77</v>
      </c>
      <c r="O373" s="6">
        <f t="shared" si="17"/>
        <v>46.62</v>
      </c>
      <c r="P373" t="str">
        <f>_xlfn.XLOOKUP(Orders[[#This Row],[Customer ID]],customers!$A$1:$A$1001,customers!$I$1:$I$1001,,0)</f>
        <v>Yes</v>
      </c>
    </row>
    <row r="374" spans="1:16" x14ac:dyDescent="0.25">
      <c r="A374" s="2"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INDEX(products!$A$1:$G$49,MATCH('Working sheet'!$D374,products!$A$1:$A$49,0),MATCH('Working sheet'!I$1,products!$A$1:$E$1,0))</f>
        <v>Rob</v>
      </c>
      <c r="J374" t="str">
        <f t="shared" si="15"/>
        <v>Robusta</v>
      </c>
      <c r="K374" t="str">
        <f>INDEX(products!$A$1:$G$49,MATCH('Working sheet'!$D374,products!$A$1:$A$49,0),MATCH('Working sheet'!K$1,products!$A$1:$E$1,0))</f>
        <v>L</v>
      </c>
      <c r="L374" t="str">
        <f t="shared" si="16"/>
        <v>Light</v>
      </c>
      <c r="M374" s="5">
        <f>INDEX(products!$A$1:$G$49,MATCH('Working sheet'!$D374,products!$A$1:$A$49,0),MATCH('Working sheet'!M$1,products!$A$1:$E$1,0))</f>
        <v>0.5</v>
      </c>
      <c r="N374" s="6">
        <f>INDEX(products!$A$1:$G$49,MATCH('Working sheet'!$D374,products!$A$1:$A$49,0),MATCH('Working sheet'!N$1,products!$A$1:$E$1,0))</f>
        <v>7.169999999999999</v>
      </c>
      <c r="O374" s="6">
        <f t="shared" si="17"/>
        <v>43.019999999999996</v>
      </c>
      <c r="P374" t="str">
        <f>_xlfn.XLOOKUP(Orders[[#This Row],[Customer ID]],customers!$A$1:$A$1001,customers!$I$1:$I$1001,,0)</f>
        <v>No</v>
      </c>
    </row>
    <row r="375" spans="1:16" x14ac:dyDescent="0.25">
      <c r="A375" s="2"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INDEX(products!$A$1:$G$49,MATCH('Working sheet'!$D375,products!$A$1:$A$49,0),MATCH('Working sheet'!I$1,products!$A$1:$E$1,0))</f>
        <v>Ara</v>
      </c>
      <c r="J375" t="str">
        <f t="shared" si="15"/>
        <v>Arabica</v>
      </c>
      <c r="K375" t="str">
        <f>INDEX(products!$A$1:$G$49,MATCH('Working sheet'!$D375,products!$A$1:$A$49,0),MATCH('Working sheet'!K$1,products!$A$1:$E$1,0))</f>
        <v>D</v>
      </c>
      <c r="L375" t="str">
        <f t="shared" si="16"/>
        <v>Dark</v>
      </c>
      <c r="M375" s="5">
        <f>INDEX(products!$A$1:$G$49,MATCH('Working sheet'!$D375,products!$A$1:$A$49,0),MATCH('Working sheet'!M$1,products!$A$1:$E$1,0))</f>
        <v>0.5</v>
      </c>
      <c r="N375" s="6">
        <f>INDEX(products!$A$1:$G$49,MATCH('Working sheet'!$D375,products!$A$1:$A$49,0),MATCH('Working sheet'!N$1,products!$A$1:$E$1,0))</f>
        <v>5.97</v>
      </c>
      <c r="O375" s="6">
        <f t="shared" si="17"/>
        <v>17.91</v>
      </c>
      <c r="P375" t="str">
        <f>_xlfn.XLOOKUP(Orders[[#This Row],[Customer ID]],customers!$A$1:$A$1001,customers!$I$1:$I$1001,,0)</f>
        <v>Yes</v>
      </c>
    </row>
    <row r="376" spans="1:16" x14ac:dyDescent="0.25">
      <c r="A376" s="2"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INDEX(products!$A$1:$G$49,MATCH('Working sheet'!$D376,products!$A$1:$A$49,0),MATCH('Working sheet'!I$1,products!$A$1:$E$1,0))</f>
        <v>Lib</v>
      </c>
      <c r="J376" t="str">
        <f t="shared" si="15"/>
        <v>Liberica</v>
      </c>
      <c r="K376" t="str">
        <f>INDEX(products!$A$1:$G$49,MATCH('Working sheet'!$D376,products!$A$1:$A$49,0),MATCH('Working sheet'!K$1,products!$A$1:$E$1,0))</f>
        <v>L</v>
      </c>
      <c r="L376" t="str">
        <f t="shared" si="16"/>
        <v>Light</v>
      </c>
      <c r="M376" s="5">
        <f>INDEX(products!$A$1:$G$49,MATCH('Working sheet'!$D376,products!$A$1:$A$49,0),MATCH('Working sheet'!M$1,products!$A$1:$E$1,0))</f>
        <v>0.5</v>
      </c>
      <c r="N376" s="6">
        <f>INDEX(products!$A$1:$G$49,MATCH('Working sheet'!$D376,products!$A$1:$A$49,0),MATCH('Working sheet'!N$1,products!$A$1:$E$1,0))</f>
        <v>9.51</v>
      </c>
      <c r="O376" s="6">
        <f t="shared" si="17"/>
        <v>38.04</v>
      </c>
      <c r="P376" t="str">
        <f>_xlfn.XLOOKUP(Orders[[#This Row],[Customer ID]],customers!$A$1:$A$1001,customers!$I$1:$I$1001,,0)</f>
        <v>Yes</v>
      </c>
    </row>
    <row r="377" spans="1:16" x14ac:dyDescent="0.25">
      <c r="A377" s="2"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INDEX(products!$A$1:$G$49,MATCH('Working sheet'!$D377,products!$A$1:$A$49,0),MATCH('Working sheet'!I$1,products!$A$1:$E$1,0))</f>
        <v>Ara</v>
      </c>
      <c r="J377" t="str">
        <f t="shared" si="15"/>
        <v>Arabica</v>
      </c>
      <c r="K377" t="str">
        <f>INDEX(products!$A$1:$G$49,MATCH('Working sheet'!$D377,products!$A$1:$A$49,0),MATCH('Working sheet'!K$1,products!$A$1:$E$1,0))</f>
        <v>M</v>
      </c>
      <c r="L377" t="str">
        <f t="shared" si="16"/>
        <v>Medium</v>
      </c>
      <c r="M377" s="5">
        <f>INDEX(products!$A$1:$G$49,MATCH('Working sheet'!$D377,products!$A$1:$A$49,0),MATCH('Working sheet'!M$1,products!$A$1:$E$1,0))</f>
        <v>0.2</v>
      </c>
      <c r="N377" s="6">
        <f>INDEX(products!$A$1:$G$49,MATCH('Working sheet'!$D377,products!$A$1:$A$49,0),MATCH('Working sheet'!N$1,products!$A$1:$E$1,0))</f>
        <v>3.375</v>
      </c>
      <c r="O377" s="6">
        <f t="shared" si="17"/>
        <v>6.75</v>
      </c>
      <c r="P377" t="str">
        <f>_xlfn.XLOOKUP(Orders[[#This Row],[Customer ID]],customers!$A$1:$A$1001,customers!$I$1:$I$1001,,0)</f>
        <v>Yes</v>
      </c>
    </row>
    <row r="378" spans="1:16" x14ac:dyDescent="0.25">
      <c r="A378" s="2"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INDEX(products!$A$1:$G$49,MATCH('Working sheet'!$D378,products!$A$1:$A$49,0),MATCH('Working sheet'!I$1,products!$A$1:$E$1,0))</f>
        <v>Rob</v>
      </c>
      <c r="J378" t="str">
        <f t="shared" si="15"/>
        <v>Robusta</v>
      </c>
      <c r="K378" t="str">
        <f>INDEX(products!$A$1:$G$49,MATCH('Working sheet'!$D378,products!$A$1:$A$49,0),MATCH('Working sheet'!K$1,products!$A$1:$E$1,0))</f>
        <v>M</v>
      </c>
      <c r="L378" t="str">
        <f t="shared" si="16"/>
        <v>Medium</v>
      </c>
      <c r="M378" s="5">
        <f>INDEX(products!$A$1:$G$49,MATCH('Working sheet'!$D378,products!$A$1:$A$49,0),MATCH('Working sheet'!M$1,products!$A$1:$E$1,0))</f>
        <v>0.5</v>
      </c>
      <c r="N378" s="6">
        <f>INDEX(products!$A$1:$G$49,MATCH('Working sheet'!$D378,products!$A$1:$A$49,0),MATCH('Working sheet'!N$1,products!$A$1:$E$1,0))</f>
        <v>5.97</v>
      </c>
      <c r="O378" s="6">
        <f t="shared" si="17"/>
        <v>5.97</v>
      </c>
      <c r="P378" t="str">
        <f>_xlfn.XLOOKUP(Orders[[#This Row],[Customer ID]],customers!$A$1:$A$1001,customers!$I$1:$I$1001,,0)</f>
        <v>Yes</v>
      </c>
    </row>
    <row r="379" spans="1:16" x14ac:dyDescent="0.25">
      <c r="A379" s="2"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INDEX(products!$A$1:$G$49,MATCH('Working sheet'!$D379,products!$A$1:$A$49,0),MATCH('Working sheet'!I$1,products!$A$1:$E$1,0))</f>
        <v>Rob</v>
      </c>
      <c r="J379" t="str">
        <f t="shared" si="15"/>
        <v>Robusta</v>
      </c>
      <c r="K379" t="str">
        <f>INDEX(products!$A$1:$G$49,MATCH('Working sheet'!$D379,products!$A$1:$A$49,0),MATCH('Working sheet'!K$1,products!$A$1:$E$1,0))</f>
        <v>D</v>
      </c>
      <c r="L379" t="str">
        <f t="shared" si="16"/>
        <v>Dark</v>
      </c>
      <c r="M379" s="5">
        <f>INDEX(products!$A$1:$G$49,MATCH('Working sheet'!$D379,products!$A$1:$A$49,0),MATCH('Working sheet'!M$1,products!$A$1:$E$1,0))</f>
        <v>0.2</v>
      </c>
      <c r="N379" s="6">
        <f>INDEX(products!$A$1:$G$49,MATCH('Working sheet'!$D379,products!$A$1:$A$49,0),MATCH('Working sheet'!N$1,products!$A$1:$E$1,0))</f>
        <v>2.6849999999999996</v>
      </c>
      <c r="O379" s="6">
        <f t="shared" si="17"/>
        <v>8.0549999999999997</v>
      </c>
      <c r="P379" t="str">
        <f>_xlfn.XLOOKUP(Orders[[#This Row],[Customer ID]],customers!$A$1:$A$1001,customers!$I$1:$I$1001,,0)</f>
        <v>No</v>
      </c>
    </row>
    <row r="380" spans="1:16" x14ac:dyDescent="0.25">
      <c r="A380" s="2"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INDEX(products!$A$1:$G$49,MATCH('Working sheet'!$D380,products!$A$1:$A$49,0),MATCH('Working sheet'!I$1,products!$A$1:$E$1,0))</f>
        <v>Ara</v>
      </c>
      <c r="J380" t="str">
        <f t="shared" si="15"/>
        <v>Arabica</v>
      </c>
      <c r="K380" t="str">
        <f>INDEX(products!$A$1:$G$49,MATCH('Working sheet'!$D380,products!$A$1:$A$49,0),MATCH('Working sheet'!K$1,products!$A$1:$E$1,0))</f>
        <v>L</v>
      </c>
      <c r="L380" t="str">
        <f t="shared" si="16"/>
        <v>Light</v>
      </c>
      <c r="M380" s="5">
        <f>INDEX(products!$A$1:$G$49,MATCH('Working sheet'!$D380,products!$A$1:$A$49,0),MATCH('Working sheet'!M$1,products!$A$1:$E$1,0))</f>
        <v>0.5</v>
      </c>
      <c r="N380" s="6">
        <f>INDEX(products!$A$1:$G$49,MATCH('Working sheet'!$D380,products!$A$1:$A$49,0),MATCH('Working sheet'!N$1,products!$A$1:$E$1,0))</f>
        <v>7.77</v>
      </c>
      <c r="O380" s="6">
        <f t="shared" si="17"/>
        <v>23.31</v>
      </c>
      <c r="P380" t="str">
        <f>_xlfn.XLOOKUP(Orders[[#This Row],[Customer ID]],customers!$A$1:$A$1001,customers!$I$1:$I$1001,,0)</f>
        <v>Yes</v>
      </c>
    </row>
    <row r="381" spans="1:16" x14ac:dyDescent="0.25">
      <c r="A381" s="2"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INDEX(products!$A$1:$G$49,MATCH('Working sheet'!$D381,products!$A$1:$A$49,0),MATCH('Working sheet'!I$1,products!$A$1:$E$1,0))</f>
        <v>Rob</v>
      </c>
      <c r="J381" t="str">
        <f t="shared" si="15"/>
        <v>Robusta</v>
      </c>
      <c r="K381" t="str">
        <f>INDEX(products!$A$1:$G$49,MATCH('Working sheet'!$D381,products!$A$1:$A$49,0),MATCH('Working sheet'!K$1,products!$A$1:$E$1,0))</f>
        <v>L</v>
      </c>
      <c r="L381" t="str">
        <f t="shared" si="16"/>
        <v>Light</v>
      </c>
      <c r="M381" s="5">
        <f>INDEX(products!$A$1:$G$49,MATCH('Working sheet'!$D381,products!$A$1:$A$49,0),MATCH('Working sheet'!M$1,products!$A$1:$E$1,0))</f>
        <v>0.5</v>
      </c>
      <c r="N381" s="6">
        <f>INDEX(products!$A$1:$G$49,MATCH('Working sheet'!$D381,products!$A$1:$A$49,0),MATCH('Working sheet'!N$1,products!$A$1:$E$1,0))</f>
        <v>7.169999999999999</v>
      </c>
      <c r="O381" s="6">
        <f t="shared" si="17"/>
        <v>43.019999999999996</v>
      </c>
      <c r="P381" t="str">
        <f>_xlfn.XLOOKUP(Orders[[#This Row],[Customer ID]],customers!$A$1:$A$1001,customers!$I$1:$I$1001,,0)</f>
        <v>Yes</v>
      </c>
    </row>
    <row r="382" spans="1:16" x14ac:dyDescent="0.25">
      <c r="A382" s="2"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INDEX(products!$A$1:$G$49,MATCH('Working sheet'!$D382,products!$A$1:$A$49,0),MATCH('Working sheet'!I$1,products!$A$1:$E$1,0))</f>
        <v>Lib</v>
      </c>
      <c r="J382" t="str">
        <f t="shared" si="15"/>
        <v>Liberica</v>
      </c>
      <c r="K382" t="str">
        <f>INDEX(products!$A$1:$G$49,MATCH('Working sheet'!$D382,products!$A$1:$A$49,0),MATCH('Working sheet'!K$1,products!$A$1:$E$1,0))</f>
        <v>D</v>
      </c>
      <c r="L382" t="str">
        <f t="shared" si="16"/>
        <v>Dark</v>
      </c>
      <c r="M382" s="5">
        <f>INDEX(products!$A$1:$G$49,MATCH('Working sheet'!$D382,products!$A$1:$A$49,0),MATCH('Working sheet'!M$1,products!$A$1:$E$1,0))</f>
        <v>0.5</v>
      </c>
      <c r="N382" s="6">
        <f>INDEX(products!$A$1:$G$49,MATCH('Working sheet'!$D382,products!$A$1:$A$49,0),MATCH('Working sheet'!N$1,products!$A$1:$E$1,0))</f>
        <v>7.77</v>
      </c>
      <c r="O382" s="6">
        <f t="shared" si="17"/>
        <v>23.31</v>
      </c>
      <c r="P382" t="str">
        <f>_xlfn.XLOOKUP(Orders[[#This Row],[Customer ID]],customers!$A$1:$A$1001,customers!$I$1:$I$1001,,0)</f>
        <v>No</v>
      </c>
    </row>
    <row r="383" spans="1:16" x14ac:dyDescent="0.25">
      <c r="A383" s="2"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INDEX(products!$A$1:$G$49,MATCH('Working sheet'!$D383,products!$A$1:$A$49,0),MATCH('Working sheet'!I$1,products!$A$1:$E$1,0))</f>
        <v>Ara</v>
      </c>
      <c r="J383" t="str">
        <f t="shared" si="15"/>
        <v>Arabica</v>
      </c>
      <c r="K383" t="str">
        <f>INDEX(products!$A$1:$G$49,MATCH('Working sheet'!$D383,products!$A$1:$A$49,0),MATCH('Working sheet'!K$1,products!$A$1:$E$1,0))</f>
        <v>D</v>
      </c>
      <c r="L383" t="str">
        <f t="shared" si="16"/>
        <v>Dark</v>
      </c>
      <c r="M383" s="5">
        <f>INDEX(products!$A$1:$G$49,MATCH('Working sheet'!$D383,products!$A$1:$A$49,0),MATCH('Working sheet'!M$1,products!$A$1:$E$1,0))</f>
        <v>0.2</v>
      </c>
      <c r="N383" s="6">
        <f>INDEX(products!$A$1:$G$49,MATCH('Working sheet'!$D383,products!$A$1:$A$49,0),MATCH('Working sheet'!N$1,products!$A$1:$E$1,0))</f>
        <v>2.9849999999999999</v>
      </c>
      <c r="O383" s="6">
        <f t="shared" si="17"/>
        <v>14.924999999999999</v>
      </c>
      <c r="P383" t="str">
        <f>_xlfn.XLOOKUP(Orders[[#This Row],[Customer ID]],customers!$A$1:$A$1001,customers!$I$1:$I$1001,,0)</f>
        <v>Yes</v>
      </c>
    </row>
    <row r="384" spans="1:16" x14ac:dyDescent="0.25">
      <c r="A384" s="2"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INDEX(products!$A$1:$G$49,MATCH('Working sheet'!$D384,products!$A$1:$A$49,0),MATCH('Working sheet'!I$1,products!$A$1:$E$1,0))</f>
        <v>Exc</v>
      </c>
      <c r="J384" t="str">
        <f t="shared" si="15"/>
        <v>Excelsa</v>
      </c>
      <c r="K384" t="str">
        <f>INDEX(products!$A$1:$G$49,MATCH('Working sheet'!$D384,products!$A$1:$A$49,0),MATCH('Working sheet'!K$1,products!$A$1:$E$1,0))</f>
        <v>D</v>
      </c>
      <c r="L384" t="str">
        <f t="shared" si="16"/>
        <v>Dark</v>
      </c>
      <c r="M384" s="5">
        <f>INDEX(products!$A$1:$G$49,MATCH('Working sheet'!$D384,products!$A$1:$A$49,0),MATCH('Working sheet'!M$1,products!$A$1:$E$1,0))</f>
        <v>0.5</v>
      </c>
      <c r="N384" s="6">
        <f>INDEX(products!$A$1:$G$49,MATCH('Working sheet'!$D384,products!$A$1:$A$49,0),MATCH('Working sheet'!N$1,products!$A$1:$E$1,0))</f>
        <v>7.29</v>
      </c>
      <c r="O384" s="6">
        <f t="shared" si="17"/>
        <v>21.87</v>
      </c>
      <c r="P384" t="str">
        <f>_xlfn.XLOOKUP(Orders[[#This Row],[Customer ID]],customers!$A$1:$A$1001,customers!$I$1:$I$1001,,0)</f>
        <v>No</v>
      </c>
    </row>
    <row r="385" spans="1:16" x14ac:dyDescent="0.25">
      <c r="A385" s="2"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INDEX(products!$A$1:$G$49,MATCH('Working sheet'!$D385,products!$A$1:$A$49,0),MATCH('Working sheet'!I$1,products!$A$1:$E$1,0))</f>
        <v>Exc</v>
      </c>
      <c r="J385" t="str">
        <f t="shared" si="15"/>
        <v>Excelsa</v>
      </c>
      <c r="K385" t="str">
        <f>INDEX(products!$A$1:$G$49,MATCH('Working sheet'!$D385,products!$A$1:$A$49,0),MATCH('Working sheet'!K$1,products!$A$1:$E$1,0))</f>
        <v>L</v>
      </c>
      <c r="L385" t="str">
        <f t="shared" si="16"/>
        <v>Light</v>
      </c>
      <c r="M385" s="5">
        <f>INDEX(products!$A$1:$G$49,MATCH('Working sheet'!$D385,products!$A$1:$A$49,0),MATCH('Working sheet'!M$1,products!$A$1:$E$1,0))</f>
        <v>0.5</v>
      </c>
      <c r="N385" s="6">
        <f>INDEX(products!$A$1:$G$49,MATCH('Working sheet'!$D385,products!$A$1:$A$49,0),MATCH('Working sheet'!N$1,products!$A$1:$E$1,0))</f>
        <v>8.91</v>
      </c>
      <c r="O385" s="6">
        <f t="shared" si="17"/>
        <v>53.46</v>
      </c>
      <c r="P385" t="str">
        <f>_xlfn.XLOOKUP(Orders[[#This Row],[Customer ID]],customers!$A$1:$A$1001,customers!$I$1:$I$1001,,0)</f>
        <v>Yes</v>
      </c>
    </row>
    <row r="386" spans="1:16" x14ac:dyDescent="0.25">
      <c r="A386" s="2"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INDEX(products!$A$1:$G$49,MATCH('Working sheet'!$D386,products!$A$1:$A$49,0),MATCH('Working sheet'!I$1,products!$A$1:$E$1,0))</f>
        <v>Ara</v>
      </c>
      <c r="J386" t="str">
        <f t="shared" ref="J386:J449" si="18">IF(I386="Rob","Robusta",IF(I386="Exc","Excelsa",IF(I386="Ara","Arabica",IF(I386="Lib","Liberica"))))</f>
        <v>Arabica</v>
      </c>
      <c r="K386" t="str">
        <f>INDEX(products!$A$1:$G$49,MATCH('Working sheet'!$D386,products!$A$1:$A$49,0),MATCH('Working sheet'!K$1,products!$A$1:$E$1,0))</f>
        <v>L</v>
      </c>
      <c r="L386" t="str">
        <f t="shared" ref="L386:L449" si="19">IF(K386="L","Light",IF(K386="M","Medium",IF(K386="D","Dark")))</f>
        <v>Light</v>
      </c>
      <c r="M386" s="5">
        <f>INDEX(products!$A$1:$G$49,MATCH('Working sheet'!$D386,products!$A$1:$A$49,0),MATCH('Working sheet'!M$1,products!$A$1:$E$1,0))</f>
        <v>2.5</v>
      </c>
      <c r="N386" s="6">
        <f>INDEX(products!$A$1:$G$49,MATCH('Working sheet'!$D386,products!$A$1:$A$49,0),MATCH('Working sheet'!N$1,products!$A$1:$E$1,0))</f>
        <v>29.784999999999997</v>
      </c>
      <c r="O386" s="6">
        <f t="shared" ref="O386:O449" si="20">N386*E386</f>
        <v>119.13999999999999</v>
      </c>
      <c r="P386" t="str">
        <f>_xlfn.XLOOKUP(Orders[[#This Row],[Customer ID]],customers!$A$1:$A$1001,customers!$I$1:$I$1001,,0)</f>
        <v>No</v>
      </c>
    </row>
    <row r="387" spans="1:16" x14ac:dyDescent="0.25">
      <c r="A387" s="2"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INDEX(products!$A$1:$G$49,MATCH('Working sheet'!$D387,products!$A$1:$A$49,0),MATCH('Working sheet'!I$1,products!$A$1:$E$1,0))</f>
        <v>Lib</v>
      </c>
      <c r="J387" t="str">
        <f t="shared" si="18"/>
        <v>Liberica</v>
      </c>
      <c r="K387" t="str">
        <f>INDEX(products!$A$1:$G$49,MATCH('Working sheet'!$D387,products!$A$1:$A$49,0),MATCH('Working sheet'!K$1,products!$A$1:$E$1,0))</f>
        <v>M</v>
      </c>
      <c r="L387" t="str">
        <f t="shared" si="19"/>
        <v>Medium</v>
      </c>
      <c r="M387" s="5">
        <f>INDEX(products!$A$1:$G$49,MATCH('Working sheet'!$D387,products!$A$1:$A$49,0),MATCH('Working sheet'!M$1,products!$A$1:$E$1,0))</f>
        <v>0.5</v>
      </c>
      <c r="N387" s="6">
        <f>INDEX(products!$A$1:$G$49,MATCH('Working sheet'!$D387,products!$A$1:$A$49,0),MATCH('Working sheet'!N$1,products!$A$1:$E$1,0))</f>
        <v>8.73</v>
      </c>
      <c r="O387" s="6">
        <f t="shared" si="20"/>
        <v>43.650000000000006</v>
      </c>
      <c r="P387" t="str">
        <f>_xlfn.XLOOKUP(Orders[[#This Row],[Customer ID]],customers!$A$1:$A$1001,customers!$I$1:$I$1001,,0)</f>
        <v>Yes</v>
      </c>
    </row>
    <row r="388" spans="1:16" x14ac:dyDescent="0.25">
      <c r="A388" s="2"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INDEX(products!$A$1:$G$49,MATCH('Working sheet'!$D388,products!$A$1:$A$49,0),MATCH('Working sheet'!I$1,products!$A$1:$E$1,0))</f>
        <v>Ara</v>
      </c>
      <c r="J388" t="str">
        <f t="shared" si="18"/>
        <v>Arabica</v>
      </c>
      <c r="K388" t="str">
        <f>INDEX(products!$A$1:$G$49,MATCH('Working sheet'!$D388,products!$A$1:$A$49,0),MATCH('Working sheet'!K$1,products!$A$1:$E$1,0))</f>
        <v>D</v>
      </c>
      <c r="L388" t="str">
        <f t="shared" si="19"/>
        <v>Dark</v>
      </c>
      <c r="M388" s="5">
        <f>INDEX(products!$A$1:$G$49,MATCH('Working sheet'!$D388,products!$A$1:$A$49,0),MATCH('Working sheet'!M$1,products!$A$1:$E$1,0))</f>
        <v>0.2</v>
      </c>
      <c r="N388" s="6">
        <f>INDEX(products!$A$1:$G$49,MATCH('Working sheet'!$D388,products!$A$1:$A$49,0),MATCH('Working sheet'!N$1,products!$A$1:$E$1,0))</f>
        <v>2.9849999999999999</v>
      </c>
      <c r="O388" s="6">
        <f t="shared" si="20"/>
        <v>17.91</v>
      </c>
      <c r="P388" t="str">
        <f>_xlfn.XLOOKUP(Orders[[#This Row],[Customer ID]],customers!$A$1:$A$1001,customers!$I$1:$I$1001,,0)</f>
        <v>Yes</v>
      </c>
    </row>
    <row r="389" spans="1:16" x14ac:dyDescent="0.25">
      <c r="A389" s="2"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INDEX(products!$A$1:$G$49,MATCH('Working sheet'!$D389,products!$A$1:$A$49,0),MATCH('Working sheet'!I$1,products!$A$1:$E$1,0))</f>
        <v>Exc</v>
      </c>
      <c r="J389" t="str">
        <f t="shared" si="18"/>
        <v>Excelsa</v>
      </c>
      <c r="K389" t="str">
        <f>INDEX(products!$A$1:$G$49,MATCH('Working sheet'!$D389,products!$A$1:$A$49,0),MATCH('Working sheet'!K$1,products!$A$1:$E$1,0))</f>
        <v>L</v>
      </c>
      <c r="L389" t="str">
        <f t="shared" si="19"/>
        <v>Light</v>
      </c>
      <c r="M389" s="5">
        <f>INDEX(products!$A$1:$G$49,MATCH('Working sheet'!$D389,products!$A$1:$A$49,0),MATCH('Working sheet'!M$1,products!$A$1:$E$1,0))</f>
        <v>1</v>
      </c>
      <c r="N389" s="6">
        <f>INDEX(products!$A$1:$G$49,MATCH('Working sheet'!$D389,products!$A$1:$A$49,0),MATCH('Working sheet'!N$1,products!$A$1:$E$1,0))</f>
        <v>14.85</v>
      </c>
      <c r="O389" s="6">
        <f t="shared" si="20"/>
        <v>74.25</v>
      </c>
      <c r="P389" t="str">
        <f>_xlfn.XLOOKUP(Orders[[#This Row],[Customer ID]],customers!$A$1:$A$1001,customers!$I$1:$I$1001,,0)</f>
        <v>Yes</v>
      </c>
    </row>
    <row r="390" spans="1:16" x14ac:dyDescent="0.25">
      <c r="A390" s="2"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INDEX(products!$A$1:$G$49,MATCH('Working sheet'!$D390,products!$A$1:$A$49,0),MATCH('Working sheet'!I$1,products!$A$1:$E$1,0))</f>
        <v>Lib</v>
      </c>
      <c r="J390" t="str">
        <f t="shared" si="18"/>
        <v>Liberica</v>
      </c>
      <c r="K390" t="str">
        <f>INDEX(products!$A$1:$G$49,MATCH('Working sheet'!$D390,products!$A$1:$A$49,0),MATCH('Working sheet'!K$1,products!$A$1:$E$1,0))</f>
        <v>D</v>
      </c>
      <c r="L390" t="str">
        <f t="shared" si="19"/>
        <v>Dark</v>
      </c>
      <c r="M390" s="5">
        <f>INDEX(products!$A$1:$G$49,MATCH('Working sheet'!$D390,products!$A$1:$A$49,0),MATCH('Working sheet'!M$1,products!$A$1:$E$1,0))</f>
        <v>0.2</v>
      </c>
      <c r="N390" s="6">
        <f>INDEX(products!$A$1:$G$49,MATCH('Working sheet'!$D390,products!$A$1:$A$49,0),MATCH('Working sheet'!N$1,products!$A$1:$E$1,0))</f>
        <v>3.8849999999999998</v>
      </c>
      <c r="O390" s="6">
        <f t="shared" si="20"/>
        <v>11.654999999999999</v>
      </c>
      <c r="P390" t="str">
        <f>_xlfn.XLOOKUP(Orders[[#This Row],[Customer ID]],customers!$A$1:$A$1001,customers!$I$1:$I$1001,,0)</f>
        <v>Yes</v>
      </c>
    </row>
    <row r="391" spans="1:16" x14ac:dyDescent="0.25">
      <c r="A391" s="2"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INDEX(products!$A$1:$G$49,MATCH('Working sheet'!$D391,products!$A$1:$A$49,0),MATCH('Working sheet'!I$1,products!$A$1:$E$1,0))</f>
        <v>Lib</v>
      </c>
      <c r="J391" t="str">
        <f t="shared" si="18"/>
        <v>Liberica</v>
      </c>
      <c r="K391" t="str">
        <f>INDEX(products!$A$1:$G$49,MATCH('Working sheet'!$D391,products!$A$1:$A$49,0),MATCH('Working sheet'!K$1,products!$A$1:$E$1,0))</f>
        <v>D</v>
      </c>
      <c r="L391" t="str">
        <f t="shared" si="19"/>
        <v>Dark</v>
      </c>
      <c r="M391" s="5">
        <f>INDEX(products!$A$1:$G$49,MATCH('Working sheet'!$D391,products!$A$1:$A$49,0),MATCH('Working sheet'!M$1,products!$A$1:$E$1,0))</f>
        <v>0.5</v>
      </c>
      <c r="N391" s="6">
        <f>INDEX(products!$A$1:$G$49,MATCH('Working sheet'!$D391,products!$A$1:$A$49,0),MATCH('Working sheet'!N$1,products!$A$1:$E$1,0))</f>
        <v>7.77</v>
      </c>
      <c r="O391" s="6">
        <f t="shared" si="20"/>
        <v>23.31</v>
      </c>
      <c r="P391" t="str">
        <f>_xlfn.XLOOKUP(Orders[[#This Row],[Customer ID]],customers!$A$1:$A$1001,customers!$I$1:$I$1001,,0)</f>
        <v>Yes</v>
      </c>
    </row>
    <row r="392" spans="1:16" x14ac:dyDescent="0.25">
      <c r="A392" s="2"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INDEX(products!$A$1:$G$49,MATCH('Working sheet'!$D392,products!$A$1:$A$49,0),MATCH('Working sheet'!I$1,products!$A$1:$E$1,0))</f>
        <v>Exc</v>
      </c>
      <c r="J392" t="str">
        <f t="shared" si="18"/>
        <v>Excelsa</v>
      </c>
      <c r="K392" t="str">
        <f>INDEX(products!$A$1:$G$49,MATCH('Working sheet'!$D392,products!$A$1:$A$49,0),MATCH('Working sheet'!K$1,products!$A$1:$E$1,0))</f>
        <v>D</v>
      </c>
      <c r="L392" t="str">
        <f t="shared" si="19"/>
        <v>Dark</v>
      </c>
      <c r="M392" s="5">
        <f>INDEX(products!$A$1:$G$49,MATCH('Working sheet'!$D392,products!$A$1:$A$49,0),MATCH('Working sheet'!M$1,products!$A$1:$E$1,0))</f>
        <v>0.5</v>
      </c>
      <c r="N392" s="6">
        <f>INDEX(products!$A$1:$G$49,MATCH('Working sheet'!$D392,products!$A$1:$A$49,0),MATCH('Working sheet'!N$1,products!$A$1:$E$1,0))</f>
        <v>7.29</v>
      </c>
      <c r="O392" s="6">
        <f t="shared" si="20"/>
        <v>14.58</v>
      </c>
      <c r="P392" t="str">
        <f>_xlfn.XLOOKUP(Orders[[#This Row],[Customer ID]],customers!$A$1:$A$1001,customers!$I$1:$I$1001,,0)</f>
        <v>Yes</v>
      </c>
    </row>
    <row r="393" spans="1:16" x14ac:dyDescent="0.25">
      <c r="A393" s="2"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INDEX(products!$A$1:$G$49,MATCH('Working sheet'!$D393,products!$A$1:$A$49,0),MATCH('Working sheet'!I$1,products!$A$1:$E$1,0))</f>
        <v>Ara</v>
      </c>
      <c r="J393" t="str">
        <f t="shared" si="18"/>
        <v>Arabica</v>
      </c>
      <c r="K393" t="str">
        <f>INDEX(products!$A$1:$G$49,MATCH('Working sheet'!$D393,products!$A$1:$A$49,0),MATCH('Working sheet'!K$1,products!$A$1:$E$1,0))</f>
        <v>M</v>
      </c>
      <c r="L393" t="str">
        <f t="shared" si="19"/>
        <v>Medium</v>
      </c>
      <c r="M393" s="5">
        <f>INDEX(products!$A$1:$G$49,MATCH('Working sheet'!$D393,products!$A$1:$A$49,0),MATCH('Working sheet'!M$1,products!$A$1:$E$1,0))</f>
        <v>0.5</v>
      </c>
      <c r="N393" s="6">
        <f>INDEX(products!$A$1:$G$49,MATCH('Working sheet'!$D393,products!$A$1:$A$49,0),MATCH('Working sheet'!N$1,products!$A$1:$E$1,0))</f>
        <v>6.75</v>
      </c>
      <c r="O393" s="6">
        <f t="shared" si="20"/>
        <v>13.5</v>
      </c>
      <c r="P393" t="str">
        <f>_xlfn.XLOOKUP(Orders[[#This Row],[Customer ID]],customers!$A$1:$A$1001,customers!$I$1:$I$1001,,0)</f>
        <v>No</v>
      </c>
    </row>
    <row r="394" spans="1:16" x14ac:dyDescent="0.25">
      <c r="A394" s="2"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INDEX(products!$A$1:$G$49,MATCH('Working sheet'!$D394,products!$A$1:$A$49,0),MATCH('Working sheet'!I$1,products!$A$1:$E$1,0))</f>
        <v>Exc</v>
      </c>
      <c r="J394" t="str">
        <f t="shared" si="18"/>
        <v>Excelsa</v>
      </c>
      <c r="K394" t="str">
        <f>INDEX(products!$A$1:$G$49,MATCH('Working sheet'!$D394,products!$A$1:$A$49,0),MATCH('Working sheet'!K$1,products!$A$1:$E$1,0))</f>
        <v>L</v>
      </c>
      <c r="L394" t="str">
        <f t="shared" si="19"/>
        <v>Light</v>
      </c>
      <c r="M394" s="5">
        <f>INDEX(products!$A$1:$G$49,MATCH('Working sheet'!$D394,products!$A$1:$A$49,0),MATCH('Working sheet'!M$1,products!$A$1:$E$1,0))</f>
        <v>1</v>
      </c>
      <c r="N394" s="6">
        <f>INDEX(products!$A$1:$G$49,MATCH('Working sheet'!$D394,products!$A$1:$A$49,0),MATCH('Working sheet'!N$1,products!$A$1:$E$1,0))</f>
        <v>14.85</v>
      </c>
      <c r="O394" s="6">
        <f t="shared" si="20"/>
        <v>89.1</v>
      </c>
      <c r="P394" t="str">
        <f>_xlfn.XLOOKUP(Orders[[#This Row],[Customer ID]],customers!$A$1:$A$1001,customers!$I$1:$I$1001,,0)</f>
        <v>No</v>
      </c>
    </row>
    <row r="395" spans="1:16" x14ac:dyDescent="0.25">
      <c r="A395" s="2"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INDEX(products!$A$1:$G$49,MATCH('Working sheet'!$D395,products!$A$1:$A$49,0),MATCH('Working sheet'!I$1,products!$A$1:$E$1,0))</f>
        <v>Ara</v>
      </c>
      <c r="J395" t="str">
        <f t="shared" si="18"/>
        <v>Arabica</v>
      </c>
      <c r="K395" t="str">
        <f>INDEX(products!$A$1:$G$49,MATCH('Working sheet'!$D395,products!$A$1:$A$49,0),MATCH('Working sheet'!K$1,products!$A$1:$E$1,0))</f>
        <v>L</v>
      </c>
      <c r="L395" t="str">
        <f t="shared" si="19"/>
        <v>Light</v>
      </c>
      <c r="M395" s="5">
        <f>INDEX(products!$A$1:$G$49,MATCH('Working sheet'!$D395,products!$A$1:$A$49,0),MATCH('Working sheet'!M$1,products!$A$1:$E$1,0))</f>
        <v>0.2</v>
      </c>
      <c r="N395" s="6">
        <f>INDEX(products!$A$1:$G$49,MATCH('Working sheet'!$D395,products!$A$1:$A$49,0),MATCH('Working sheet'!N$1,products!$A$1:$E$1,0))</f>
        <v>3.8849999999999998</v>
      </c>
      <c r="O395" s="6">
        <f t="shared" si="20"/>
        <v>3.8849999999999998</v>
      </c>
      <c r="P395" t="str">
        <f>_xlfn.XLOOKUP(Orders[[#This Row],[Customer ID]],customers!$A$1:$A$1001,customers!$I$1:$I$1001,,0)</f>
        <v>No</v>
      </c>
    </row>
    <row r="396" spans="1:16" x14ac:dyDescent="0.25">
      <c r="A396" s="2"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INDEX(products!$A$1:$G$49,MATCH('Working sheet'!$D396,products!$A$1:$A$49,0),MATCH('Working sheet'!I$1,products!$A$1:$E$1,0))</f>
        <v>Rob</v>
      </c>
      <c r="J396" t="str">
        <f t="shared" si="18"/>
        <v>Robusta</v>
      </c>
      <c r="K396" t="str">
        <f>INDEX(products!$A$1:$G$49,MATCH('Working sheet'!$D396,products!$A$1:$A$49,0),MATCH('Working sheet'!K$1,products!$A$1:$E$1,0))</f>
        <v>L</v>
      </c>
      <c r="L396" t="str">
        <f t="shared" si="19"/>
        <v>Light</v>
      </c>
      <c r="M396" s="5">
        <f>INDEX(products!$A$1:$G$49,MATCH('Working sheet'!$D396,products!$A$1:$A$49,0),MATCH('Working sheet'!M$1,products!$A$1:$E$1,0))</f>
        <v>2.5</v>
      </c>
      <c r="N396" s="6">
        <f>INDEX(products!$A$1:$G$49,MATCH('Working sheet'!$D396,products!$A$1:$A$49,0),MATCH('Working sheet'!N$1,products!$A$1:$E$1,0))</f>
        <v>27.484999999999996</v>
      </c>
      <c r="O396" s="6">
        <f t="shared" si="20"/>
        <v>109.93999999999998</v>
      </c>
      <c r="P396" t="str">
        <f>_xlfn.XLOOKUP(Orders[[#This Row],[Customer ID]],customers!$A$1:$A$1001,customers!$I$1:$I$1001,,0)</f>
        <v>No</v>
      </c>
    </row>
    <row r="397" spans="1:16" x14ac:dyDescent="0.25">
      <c r="A397" s="2"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INDEX(products!$A$1:$G$49,MATCH('Working sheet'!$D397,products!$A$1:$A$49,0),MATCH('Working sheet'!I$1,products!$A$1:$E$1,0))</f>
        <v>Lib</v>
      </c>
      <c r="J397" t="str">
        <f t="shared" si="18"/>
        <v>Liberica</v>
      </c>
      <c r="K397" t="str">
        <f>INDEX(products!$A$1:$G$49,MATCH('Working sheet'!$D397,products!$A$1:$A$49,0),MATCH('Working sheet'!K$1,products!$A$1:$E$1,0))</f>
        <v>D</v>
      </c>
      <c r="L397" t="str">
        <f t="shared" si="19"/>
        <v>Dark</v>
      </c>
      <c r="M397" s="5">
        <f>INDEX(products!$A$1:$G$49,MATCH('Working sheet'!$D397,products!$A$1:$A$49,0),MATCH('Working sheet'!M$1,products!$A$1:$E$1,0))</f>
        <v>0.5</v>
      </c>
      <c r="N397" s="6">
        <f>INDEX(products!$A$1:$G$49,MATCH('Working sheet'!$D397,products!$A$1:$A$49,0),MATCH('Working sheet'!N$1,products!$A$1:$E$1,0))</f>
        <v>7.77</v>
      </c>
      <c r="O397" s="6">
        <f t="shared" si="20"/>
        <v>46.62</v>
      </c>
      <c r="P397" t="str">
        <f>_xlfn.XLOOKUP(Orders[[#This Row],[Customer ID]],customers!$A$1:$A$1001,customers!$I$1:$I$1001,,0)</f>
        <v>Yes</v>
      </c>
    </row>
    <row r="398" spans="1:16" x14ac:dyDescent="0.25">
      <c r="A398" s="2"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INDEX(products!$A$1:$G$49,MATCH('Working sheet'!$D398,products!$A$1:$A$49,0),MATCH('Working sheet'!I$1,products!$A$1:$E$1,0))</f>
        <v>Ara</v>
      </c>
      <c r="J398" t="str">
        <f t="shared" si="18"/>
        <v>Arabica</v>
      </c>
      <c r="K398" t="str">
        <f>INDEX(products!$A$1:$G$49,MATCH('Working sheet'!$D398,products!$A$1:$A$49,0),MATCH('Working sheet'!K$1,products!$A$1:$E$1,0))</f>
        <v>L</v>
      </c>
      <c r="L398" t="str">
        <f t="shared" si="19"/>
        <v>Light</v>
      </c>
      <c r="M398" s="5">
        <f>INDEX(products!$A$1:$G$49,MATCH('Working sheet'!$D398,products!$A$1:$A$49,0),MATCH('Working sheet'!M$1,products!$A$1:$E$1,0))</f>
        <v>0.5</v>
      </c>
      <c r="N398" s="6">
        <f>INDEX(products!$A$1:$G$49,MATCH('Working sheet'!$D398,products!$A$1:$A$49,0),MATCH('Working sheet'!N$1,products!$A$1:$E$1,0))</f>
        <v>7.77</v>
      </c>
      <c r="O398" s="6">
        <f t="shared" si="20"/>
        <v>38.849999999999994</v>
      </c>
      <c r="P398" t="str">
        <f>_xlfn.XLOOKUP(Orders[[#This Row],[Customer ID]],customers!$A$1:$A$1001,customers!$I$1:$I$1001,,0)</f>
        <v>No</v>
      </c>
    </row>
    <row r="399" spans="1:16" x14ac:dyDescent="0.25">
      <c r="A399" s="2"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INDEX(products!$A$1:$G$49,MATCH('Working sheet'!$D399,products!$A$1:$A$49,0),MATCH('Working sheet'!I$1,products!$A$1:$E$1,0))</f>
        <v>Lib</v>
      </c>
      <c r="J399" t="str">
        <f t="shared" si="18"/>
        <v>Liberica</v>
      </c>
      <c r="K399" t="str">
        <f>INDEX(products!$A$1:$G$49,MATCH('Working sheet'!$D399,products!$A$1:$A$49,0),MATCH('Working sheet'!K$1,products!$A$1:$E$1,0))</f>
        <v>D</v>
      </c>
      <c r="L399" t="str">
        <f t="shared" si="19"/>
        <v>Dark</v>
      </c>
      <c r="M399" s="5">
        <f>INDEX(products!$A$1:$G$49,MATCH('Working sheet'!$D399,products!$A$1:$A$49,0),MATCH('Working sheet'!M$1,products!$A$1:$E$1,0))</f>
        <v>0.5</v>
      </c>
      <c r="N399" s="6">
        <f>INDEX(products!$A$1:$G$49,MATCH('Working sheet'!$D399,products!$A$1:$A$49,0),MATCH('Working sheet'!N$1,products!$A$1:$E$1,0))</f>
        <v>7.77</v>
      </c>
      <c r="O399" s="6">
        <f t="shared" si="20"/>
        <v>31.08</v>
      </c>
      <c r="P399" t="str">
        <f>_xlfn.XLOOKUP(Orders[[#This Row],[Customer ID]],customers!$A$1:$A$1001,customers!$I$1:$I$1001,,0)</f>
        <v>Yes</v>
      </c>
    </row>
    <row r="400" spans="1:16" x14ac:dyDescent="0.25">
      <c r="A400" s="2"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INDEX(products!$A$1:$G$49,MATCH('Working sheet'!$D400,products!$A$1:$A$49,0),MATCH('Working sheet'!I$1,products!$A$1:$E$1,0))</f>
        <v>Ara</v>
      </c>
      <c r="J400" t="str">
        <f t="shared" si="18"/>
        <v>Arabica</v>
      </c>
      <c r="K400" t="str">
        <f>INDEX(products!$A$1:$G$49,MATCH('Working sheet'!$D400,products!$A$1:$A$49,0),MATCH('Working sheet'!K$1,products!$A$1:$E$1,0))</f>
        <v>D</v>
      </c>
      <c r="L400" t="str">
        <f t="shared" si="19"/>
        <v>Dark</v>
      </c>
      <c r="M400" s="5">
        <f>INDEX(products!$A$1:$G$49,MATCH('Working sheet'!$D400,products!$A$1:$A$49,0),MATCH('Working sheet'!M$1,products!$A$1:$E$1,0))</f>
        <v>0.2</v>
      </c>
      <c r="N400" s="6">
        <f>INDEX(products!$A$1:$G$49,MATCH('Working sheet'!$D400,products!$A$1:$A$49,0),MATCH('Working sheet'!N$1,products!$A$1:$E$1,0))</f>
        <v>2.9849999999999999</v>
      </c>
      <c r="O400" s="6">
        <f t="shared" si="20"/>
        <v>17.91</v>
      </c>
      <c r="P400" t="str">
        <f>_xlfn.XLOOKUP(Orders[[#This Row],[Customer ID]],customers!$A$1:$A$1001,customers!$I$1:$I$1001,,0)</f>
        <v>Yes</v>
      </c>
    </row>
    <row r="401" spans="1:16" x14ac:dyDescent="0.25">
      <c r="A401" s="2"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INDEX(products!$A$1:$G$49,MATCH('Working sheet'!$D401,products!$A$1:$A$49,0),MATCH('Working sheet'!I$1,products!$A$1:$E$1,0))</f>
        <v>Exc</v>
      </c>
      <c r="J401" t="str">
        <f t="shared" si="18"/>
        <v>Excelsa</v>
      </c>
      <c r="K401" t="str">
        <f>INDEX(products!$A$1:$G$49,MATCH('Working sheet'!$D401,products!$A$1:$A$49,0),MATCH('Working sheet'!K$1,products!$A$1:$E$1,0))</f>
        <v>D</v>
      </c>
      <c r="L401" t="str">
        <f t="shared" si="19"/>
        <v>Dark</v>
      </c>
      <c r="M401" s="5">
        <f>INDEX(products!$A$1:$G$49,MATCH('Working sheet'!$D401,products!$A$1:$A$49,0),MATCH('Working sheet'!M$1,products!$A$1:$E$1,0))</f>
        <v>2.5</v>
      </c>
      <c r="N401" s="6">
        <f>INDEX(products!$A$1:$G$49,MATCH('Working sheet'!$D401,products!$A$1:$A$49,0),MATCH('Working sheet'!N$1,products!$A$1:$E$1,0))</f>
        <v>27.945</v>
      </c>
      <c r="O401" s="6">
        <f t="shared" si="20"/>
        <v>167.67000000000002</v>
      </c>
      <c r="P401" t="str">
        <f>_xlfn.XLOOKUP(Orders[[#This Row],[Customer ID]],customers!$A$1:$A$1001,customers!$I$1:$I$1001,,0)</f>
        <v>No</v>
      </c>
    </row>
    <row r="402" spans="1:16" x14ac:dyDescent="0.25">
      <c r="A402" s="2"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INDEX(products!$A$1:$G$49,MATCH('Working sheet'!$D402,products!$A$1:$A$49,0),MATCH('Working sheet'!I$1,products!$A$1:$E$1,0))</f>
        <v>Lib</v>
      </c>
      <c r="J402" t="str">
        <f t="shared" si="18"/>
        <v>Liberica</v>
      </c>
      <c r="K402" t="str">
        <f>INDEX(products!$A$1:$G$49,MATCH('Working sheet'!$D402,products!$A$1:$A$49,0),MATCH('Working sheet'!K$1,products!$A$1:$E$1,0))</f>
        <v>L</v>
      </c>
      <c r="L402" t="str">
        <f t="shared" si="19"/>
        <v>Light</v>
      </c>
      <c r="M402" s="5">
        <f>INDEX(products!$A$1:$G$49,MATCH('Working sheet'!$D402,products!$A$1:$A$49,0),MATCH('Working sheet'!M$1,products!$A$1:$E$1,0))</f>
        <v>1</v>
      </c>
      <c r="N402" s="6">
        <f>INDEX(products!$A$1:$G$49,MATCH('Working sheet'!$D402,products!$A$1:$A$49,0),MATCH('Working sheet'!N$1,products!$A$1:$E$1,0))</f>
        <v>15.85</v>
      </c>
      <c r="O402" s="6">
        <f t="shared" si="20"/>
        <v>63.4</v>
      </c>
      <c r="P402" t="str">
        <f>_xlfn.XLOOKUP(Orders[[#This Row],[Customer ID]],customers!$A$1:$A$1001,customers!$I$1:$I$1001,,0)</f>
        <v>No</v>
      </c>
    </row>
    <row r="403" spans="1:16" x14ac:dyDescent="0.25">
      <c r="A403" s="2"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INDEX(products!$A$1:$G$49,MATCH('Working sheet'!$D403,products!$A$1:$A$49,0),MATCH('Working sheet'!I$1,products!$A$1:$E$1,0))</f>
        <v>Lib</v>
      </c>
      <c r="J403" t="str">
        <f t="shared" si="18"/>
        <v>Liberica</v>
      </c>
      <c r="K403" t="str">
        <f>INDEX(products!$A$1:$G$49,MATCH('Working sheet'!$D403,products!$A$1:$A$49,0),MATCH('Working sheet'!K$1,products!$A$1:$E$1,0))</f>
        <v>M</v>
      </c>
      <c r="L403" t="str">
        <f t="shared" si="19"/>
        <v>Medium</v>
      </c>
      <c r="M403" s="5">
        <f>INDEX(products!$A$1:$G$49,MATCH('Working sheet'!$D403,products!$A$1:$A$49,0),MATCH('Working sheet'!M$1,products!$A$1:$E$1,0))</f>
        <v>0.2</v>
      </c>
      <c r="N403" s="6">
        <f>INDEX(products!$A$1:$G$49,MATCH('Working sheet'!$D403,products!$A$1:$A$49,0),MATCH('Working sheet'!N$1,products!$A$1:$E$1,0))</f>
        <v>4.3650000000000002</v>
      </c>
      <c r="O403" s="6">
        <f t="shared" si="20"/>
        <v>8.73</v>
      </c>
      <c r="P403" t="str">
        <f>_xlfn.XLOOKUP(Orders[[#This Row],[Customer ID]],customers!$A$1:$A$1001,customers!$I$1:$I$1001,,0)</f>
        <v>Yes</v>
      </c>
    </row>
    <row r="404" spans="1:16" x14ac:dyDescent="0.25">
      <c r="A404" s="2"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INDEX(products!$A$1:$G$49,MATCH('Working sheet'!$D404,products!$A$1:$A$49,0),MATCH('Working sheet'!I$1,products!$A$1:$E$1,0))</f>
        <v>Rob</v>
      </c>
      <c r="J404" t="str">
        <f t="shared" si="18"/>
        <v>Robusta</v>
      </c>
      <c r="K404" t="str">
        <f>INDEX(products!$A$1:$G$49,MATCH('Working sheet'!$D404,products!$A$1:$A$49,0),MATCH('Working sheet'!K$1,products!$A$1:$E$1,0))</f>
        <v>D</v>
      </c>
      <c r="L404" t="str">
        <f t="shared" si="19"/>
        <v>Dark</v>
      </c>
      <c r="M404" s="5">
        <f>INDEX(products!$A$1:$G$49,MATCH('Working sheet'!$D404,products!$A$1:$A$49,0),MATCH('Working sheet'!M$1,products!$A$1:$E$1,0))</f>
        <v>1</v>
      </c>
      <c r="N404" s="6">
        <f>INDEX(products!$A$1:$G$49,MATCH('Working sheet'!$D404,products!$A$1:$A$49,0),MATCH('Working sheet'!N$1,products!$A$1:$E$1,0))</f>
        <v>8.9499999999999993</v>
      </c>
      <c r="O404" s="6">
        <f t="shared" si="20"/>
        <v>26.849999999999998</v>
      </c>
      <c r="P404" t="str">
        <f>_xlfn.XLOOKUP(Orders[[#This Row],[Customer ID]],customers!$A$1:$A$1001,customers!$I$1:$I$1001,,0)</f>
        <v>Yes</v>
      </c>
    </row>
    <row r="405" spans="1:16" x14ac:dyDescent="0.25">
      <c r="A405" s="2"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INDEX(products!$A$1:$G$49,MATCH('Working sheet'!$D405,products!$A$1:$A$49,0),MATCH('Working sheet'!I$1,products!$A$1:$E$1,0))</f>
        <v>Lib</v>
      </c>
      <c r="J405" t="str">
        <f t="shared" si="18"/>
        <v>Liberica</v>
      </c>
      <c r="K405" t="str">
        <f>INDEX(products!$A$1:$G$49,MATCH('Working sheet'!$D405,products!$A$1:$A$49,0),MATCH('Working sheet'!K$1,products!$A$1:$E$1,0))</f>
        <v>L</v>
      </c>
      <c r="L405" t="str">
        <f t="shared" si="19"/>
        <v>Light</v>
      </c>
      <c r="M405" s="5">
        <f>INDEX(products!$A$1:$G$49,MATCH('Working sheet'!$D405,products!$A$1:$A$49,0),MATCH('Working sheet'!M$1,products!$A$1:$E$1,0))</f>
        <v>0.2</v>
      </c>
      <c r="N405" s="6">
        <f>INDEX(products!$A$1:$G$49,MATCH('Working sheet'!$D405,products!$A$1:$A$49,0),MATCH('Working sheet'!N$1,products!$A$1:$E$1,0))</f>
        <v>4.7549999999999999</v>
      </c>
      <c r="O405" s="6">
        <f t="shared" si="20"/>
        <v>9.51</v>
      </c>
      <c r="P405" t="str">
        <f>_xlfn.XLOOKUP(Orders[[#This Row],[Customer ID]],customers!$A$1:$A$1001,customers!$I$1:$I$1001,,0)</f>
        <v>No</v>
      </c>
    </row>
    <row r="406" spans="1:16" x14ac:dyDescent="0.25">
      <c r="A406" s="2"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INDEX(products!$A$1:$G$49,MATCH('Working sheet'!$D406,products!$A$1:$A$49,0),MATCH('Working sheet'!I$1,products!$A$1:$E$1,0))</f>
        <v>Ara</v>
      </c>
      <c r="J406" t="str">
        <f t="shared" si="18"/>
        <v>Arabica</v>
      </c>
      <c r="K406" t="str">
        <f>INDEX(products!$A$1:$G$49,MATCH('Working sheet'!$D406,products!$A$1:$A$49,0),MATCH('Working sheet'!K$1,products!$A$1:$E$1,0))</f>
        <v>D</v>
      </c>
      <c r="L406" t="str">
        <f t="shared" si="19"/>
        <v>Dark</v>
      </c>
      <c r="M406" s="5">
        <f>INDEX(products!$A$1:$G$49,MATCH('Working sheet'!$D406,products!$A$1:$A$49,0),MATCH('Working sheet'!M$1,products!$A$1:$E$1,0))</f>
        <v>1</v>
      </c>
      <c r="N406" s="6">
        <f>INDEX(products!$A$1:$G$49,MATCH('Working sheet'!$D406,products!$A$1:$A$49,0),MATCH('Working sheet'!N$1,products!$A$1:$E$1,0))</f>
        <v>9.9499999999999993</v>
      </c>
      <c r="O406" s="6">
        <f t="shared" si="20"/>
        <v>39.799999999999997</v>
      </c>
      <c r="P406" t="str">
        <f>_xlfn.XLOOKUP(Orders[[#This Row],[Customer ID]],customers!$A$1:$A$1001,customers!$I$1:$I$1001,,0)</f>
        <v>No</v>
      </c>
    </row>
    <row r="407" spans="1:16" x14ac:dyDescent="0.25">
      <c r="A407" s="2"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INDEX(products!$A$1:$G$49,MATCH('Working sheet'!$D407,products!$A$1:$A$49,0),MATCH('Working sheet'!I$1,products!$A$1:$E$1,0))</f>
        <v>Exc</v>
      </c>
      <c r="J407" t="str">
        <f t="shared" si="18"/>
        <v>Excelsa</v>
      </c>
      <c r="K407" t="str">
        <f>INDEX(products!$A$1:$G$49,MATCH('Working sheet'!$D407,products!$A$1:$A$49,0),MATCH('Working sheet'!K$1,products!$A$1:$E$1,0))</f>
        <v>M</v>
      </c>
      <c r="L407" t="str">
        <f t="shared" si="19"/>
        <v>Medium</v>
      </c>
      <c r="M407" s="5">
        <f>INDEX(products!$A$1:$G$49,MATCH('Working sheet'!$D407,products!$A$1:$A$49,0),MATCH('Working sheet'!M$1,products!$A$1:$E$1,0))</f>
        <v>0.5</v>
      </c>
      <c r="N407" s="6">
        <f>INDEX(products!$A$1:$G$49,MATCH('Working sheet'!$D407,products!$A$1:$A$49,0),MATCH('Working sheet'!N$1,products!$A$1:$E$1,0))</f>
        <v>8.25</v>
      </c>
      <c r="O407" s="6">
        <f t="shared" si="20"/>
        <v>24.75</v>
      </c>
      <c r="P407" t="str">
        <f>_xlfn.XLOOKUP(Orders[[#This Row],[Customer ID]],customers!$A$1:$A$1001,customers!$I$1:$I$1001,,0)</f>
        <v>Yes</v>
      </c>
    </row>
    <row r="408" spans="1:16" x14ac:dyDescent="0.25">
      <c r="A408" s="2"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INDEX(products!$A$1:$G$49,MATCH('Working sheet'!$D408,products!$A$1:$A$49,0),MATCH('Working sheet'!I$1,products!$A$1:$E$1,0))</f>
        <v>Exc</v>
      </c>
      <c r="J408" t="str">
        <f t="shared" si="18"/>
        <v>Excelsa</v>
      </c>
      <c r="K408" t="str">
        <f>INDEX(products!$A$1:$G$49,MATCH('Working sheet'!$D408,products!$A$1:$A$49,0),MATCH('Working sheet'!K$1,products!$A$1:$E$1,0))</f>
        <v>M</v>
      </c>
      <c r="L408" t="str">
        <f t="shared" si="19"/>
        <v>Medium</v>
      </c>
      <c r="M408" s="5">
        <f>INDEX(products!$A$1:$G$49,MATCH('Working sheet'!$D408,products!$A$1:$A$49,0),MATCH('Working sheet'!M$1,products!$A$1:$E$1,0))</f>
        <v>1</v>
      </c>
      <c r="N408" s="6">
        <f>INDEX(products!$A$1:$G$49,MATCH('Working sheet'!$D408,products!$A$1:$A$49,0),MATCH('Working sheet'!N$1,products!$A$1:$E$1,0))</f>
        <v>13.75</v>
      </c>
      <c r="O408" s="6">
        <f t="shared" si="20"/>
        <v>68.75</v>
      </c>
      <c r="P408" t="str">
        <f>_xlfn.XLOOKUP(Orders[[#This Row],[Customer ID]],customers!$A$1:$A$1001,customers!$I$1:$I$1001,,0)</f>
        <v>Yes</v>
      </c>
    </row>
    <row r="409" spans="1:16" x14ac:dyDescent="0.25">
      <c r="A409" s="2"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INDEX(products!$A$1:$G$49,MATCH('Working sheet'!$D409,products!$A$1:$A$49,0),MATCH('Working sheet'!I$1,products!$A$1:$E$1,0))</f>
        <v>Exc</v>
      </c>
      <c r="J409" t="str">
        <f t="shared" si="18"/>
        <v>Excelsa</v>
      </c>
      <c r="K409" t="str">
        <f>INDEX(products!$A$1:$G$49,MATCH('Working sheet'!$D409,products!$A$1:$A$49,0),MATCH('Working sheet'!K$1,products!$A$1:$E$1,0))</f>
        <v>M</v>
      </c>
      <c r="L409" t="str">
        <f t="shared" si="19"/>
        <v>Medium</v>
      </c>
      <c r="M409" s="5">
        <f>INDEX(products!$A$1:$G$49,MATCH('Working sheet'!$D409,products!$A$1:$A$49,0),MATCH('Working sheet'!M$1,products!$A$1:$E$1,0))</f>
        <v>0.5</v>
      </c>
      <c r="N409" s="6">
        <f>INDEX(products!$A$1:$G$49,MATCH('Working sheet'!$D409,products!$A$1:$A$49,0),MATCH('Working sheet'!N$1,products!$A$1:$E$1,0))</f>
        <v>8.25</v>
      </c>
      <c r="O409" s="6">
        <f t="shared" si="20"/>
        <v>49.5</v>
      </c>
      <c r="P409" t="str">
        <f>_xlfn.XLOOKUP(Orders[[#This Row],[Customer ID]],customers!$A$1:$A$1001,customers!$I$1:$I$1001,,0)</f>
        <v>No</v>
      </c>
    </row>
    <row r="410" spans="1:16" x14ac:dyDescent="0.25">
      <c r="A410" s="2"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INDEX(products!$A$1:$G$49,MATCH('Working sheet'!$D410,products!$A$1:$A$49,0),MATCH('Working sheet'!I$1,products!$A$1:$E$1,0))</f>
        <v>Ara</v>
      </c>
      <c r="J410" t="str">
        <f t="shared" si="18"/>
        <v>Arabica</v>
      </c>
      <c r="K410" t="str">
        <f>INDEX(products!$A$1:$G$49,MATCH('Working sheet'!$D410,products!$A$1:$A$49,0),MATCH('Working sheet'!K$1,products!$A$1:$E$1,0))</f>
        <v>M</v>
      </c>
      <c r="L410" t="str">
        <f t="shared" si="19"/>
        <v>Medium</v>
      </c>
      <c r="M410" s="5">
        <f>INDEX(products!$A$1:$G$49,MATCH('Working sheet'!$D410,products!$A$1:$A$49,0),MATCH('Working sheet'!M$1,products!$A$1:$E$1,0))</f>
        <v>2.5</v>
      </c>
      <c r="N410" s="6">
        <f>INDEX(products!$A$1:$G$49,MATCH('Working sheet'!$D410,products!$A$1:$A$49,0),MATCH('Working sheet'!N$1,products!$A$1:$E$1,0))</f>
        <v>25.874999999999996</v>
      </c>
      <c r="O410" s="6">
        <f t="shared" si="20"/>
        <v>51.749999999999993</v>
      </c>
      <c r="P410" t="str">
        <f>_xlfn.XLOOKUP(Orders[[#This Row],[Customer ID]],customers!$A$1:$A$1001,customers!$I$1:$I$1001,,0)</f>
        <v>Yes</v>
      </c>
    </row>
    <row r="411" spans="1:16" x14ac:dyDescent="0.25">
      <c r="A411" s="2"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INDEX(products!$A$1:$G$49,MATCH('Working sheet'!$D411,products!$A$1:$A$49,0),MATCH('Working sheet'!I$1,products!$A$1:$E$1,0))</f>
        <v>Lib</v>
      </c>
      <c r="J411" t="str">
        <f t="shared" si="18"/>
        <v>Liberica</v>
      </c>
      <c r="K411" t="str">
        <f>INDEX(products!$A$1:$G$49,MATCH('Working sheet'!$D411,products!$A$1:$A$49,0),MATCH('Working sheet'!K$1,products!$A$1:$E$1,0))</f>
        <v>L</v>
      </c>
      <c r="L411" t="str">
        <f t="shared" si="19"/>
        <v>Light</v>
      </c>
      <c r="M411" s="5">
        <f>INDEX(products!$A$1:$G$49,MATCH('Working sheet'!$D411,products!$A$1:$A$49,0),MATCH('Working sheet'!M$1,products!$A$1:$E$1,0))</f>
        <v>1</v>
      </c>
      <c r="N411" s="6">
        <f>INDEX(products!$A$1:$G$49,MATCH('Working sheet'!$D411,products!$A$1:$A$49,0),MATCH('Working sheet'!N$1,products!$A$1:$E$1,0))</f>
        <v>15.85</v>
      </c>
      <c r="O411" s="6">
        <f t="shared" si="20"/>
        <v>47.55</v>
      </c>
      <c r="P411" t="str">
        <f>_xlfn.XLOOKUP(Orders[[#This Row],[Customer ID]],customers!$A$1:$A$1001,customers!$I$1:$I$1001,,0)</f>
        <v>Yes</v>
      </c>
    </row>
    <row r="412" spans="1:16" x14ac:dyDescent="0.25">
      <c r="A412" s="2"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INDEX(products!$A$1:$G$49,MATCH('Working sheet'!$D412,products!$A$1:$A$49,0),MATCH('Working sheet'!I$1,products!$A$1:$E$1,0))</f>
        <v>Ara</v>
      </c>
      <c r="J412" t="str">
        <f t="shared" si="18"/>
        <v>Arabica</v>
      </c>
      <c r="K412" t="str">
        <f>INDEX(products!$A$1:$G$49,MATCH('Working sheet'!$D412,products!$A$1:$A$49,0),MATCH('Working sheet'!K$1,products!$A$1:$E$1,0))</f>
        <v>L</v>
      </c>
      <c r="L412" t="str">
        <f t="shared" si="19"/>
        <v>Light</v>
      </c>
      <c r="M412" s="5">
        <f>INDEX(products!$A$1:$G$49,MATCH('Working sheet'!$D412,products!$A$1:$A$49,0),MATCH('Working sheet'!M$1,products!$A$1:$E$1,0))</f>
        <v>0.2</v>
      </c>
      <c r="N412" s="6">
        <f>INDEX(products!$A$1:$G$49,MATCH('Working sheet'!$D412,products!$A$1:$A$49,0),MATCH('Working sheet'!N$1,products!$A$1:$E$1,0))</f>
        <v>3.8849999999999998</v>
      </c>
      <c r="O412" s="6">
        <f t="shared" si="20"/>
        <v>15.54</v>
      </c>
      <c r="P412" t="str">
        <f>_xlfn.XLOOKUP(Orders[[#This Row],[Customer ID]],customers!$A$1:$A$1001,customers!$I$1:$I$1001,,0)</f>
        <v>No</v>
      </c>
    </row>
    <row r="413" spans="1:16" x14ac:dyDescent="0.25">
      <c r="A413" s="2"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INDEX(products!$A$1:$G$49,MATCH('Working sheet'!$D413,products!$A$1:$A$49,0),MATCH('Working sheet'!I$1,products!$A$1:$E$1,0))</f>
        <v>Lib</v>
      </c>
      <c r="J413" t="str">
        <f t="shared" si="18"/>
        <v>Liberica</v>
      </c>
      <c r="K413" t="str">
        <f>INDEX(products!$A$1:$G$49,MATCH('Working sheet'!$D413,products!$A$1:$A$49,0),MATCH('Working sheet'!K$1,products!$A$1:$E$1,0))</f>
        <v>M</v>
      </c>
      <c r="L413" t="str">
        <f t="shared" si="19"/>
        <v>Medium</v>
      </c>
      <c r="M413" s="5">
        <f>INDEX(products!$A$1:$G$49,MATCH('Working sheet'!$D413,products!$A$1:$A$49,0),MATCH('Working sheet'!M$1,products!$A$1:$E$1,0))</f>
        <v>1</v>
      </c>
      <c r="N413" s="6">
        <f>INDEX(products!$A$1:$G$49,MATCH('Working sheet'!$D413,products!$A$1:$A$49,0),MATCH('Working sheet'!N$1,products!$A$1:$E$1,0))</f>
        <v>14.55</v>
      </c>
      <c r="O413" s="6">
        <f t="shared" si="20"/>
        <v>87.300000000000011</v>
      </c>
      <c r="P413" t="str">
        <f>_xlfn.XLOOKUP(Orders[[#This Row],[Customer ID]],customers!$A$1:$A$1001,customers!$I$1:$I$1001,,0)</f>
        <v>Yes</v>
      </c>
    </row>
    <row r="414" spans="1:16" x14ac:dyDescent="0.25">
      <c r="A414" s="2"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INDEX(products!$A$1:$G$49,MATCH('Working sheet'!$D414,products!$A$1:$A$49,0),MATCH('Working sheet'!I$1,products!$A$1:$E$1,0))</f>
        <v>Ara</v>
      </c>
      <c r="J414" t="str">
        <f t="shared" si="18"/>
        <v>Arabica</v>
      </c>
      <c r="K414" t="str">
        <f>INDEX(products!$A$1:$G$49,MATCH('Working sheet'!$D414,products!$A$1:$A$49,0),MATCH('Working sheet'!K$1,products!$A$1:$E$1,0))</f>
        <v>M</v>
      </c>
      <c r="L414" t="str">
        <f t="shared" si="19"/>
        <v>Medium</v>
      </c>
      <c r="M414" s="5">
        <f>INDEX(products!$A$1:$G$49,MATCH('Working sheet'!$D414,products!$A$1:$A$49,0),MATCH('Working sheet'!M$1,products!$A$1:$E$1,0))</f>
        <v>1</v>
      </c>
      <c r="N414" s="6">
        <f>INDEX(products!$A$1:$G$49,MATCH('Working sheet'!$D414,products!$A$1:$A$49,0),MATCH('Working sheet'!N$1,products!$A$1:$E$1,0))</f>
        <v>11.25</v>
      </c>
      <c r="O414" s="6">
        <f t="shared" si="20"/>
        <v>56.25</v>
      </c>
      <c r="P414" t="str">
        <f>_xlfn.XLOOKUP(Orders[[#This Row],[Customer ID]],customers!$A$1:$A$1001,customers!$I$1:$I$1001,,0)</f>
        <v>Yes</v>
      </c>
    </row>
    <row r="415" spans="1:16" x14ac:dyDescent="0.25">
      <c r="A415" s="2"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INDEX(products!$A$1:$G$49,MATCH('Working sheet'!$D415,products!$A$1:$A$49,0),MATCH('Working sheet'!I$1,products!$A$1:$E$1,0))</f>
        <v>Lib</v>
      </c>
      <c r="J415" t="str">
        <f t="shared" si="18"/>
        <v>Liberica</v>
      </c>
      <c r="K415" t="str">
        <f>INDEX(products!$A$1:$G$49,MATCH('Working sheet'!$D415,products!$A$1:$A$49,0),MATCH('Working sheet'!K$1,products!$A$1:$E$1,0))</f>
        <v>L</v>
      </c>
      <c r="L415" t="str">
        <f t="shared" si="19"/>
        <v>Light</v>
      </c>
      <c r="M415" s="5">
        <f>INDEX(products!$A$1:$G$49,MATCH('Working sheet'!$D415,products!$A$1:$A$49,0),MATCH('Working sheet'!M$1,products!$A$1:$E$1,0))</f>
        <v>2.5</v>
      </c>
      <c r="N415" s="6">
        <f>INDEX(products!$A$1:$G$49,MATCH('Working sheet'!$D415,products!$A$1:$A$49,0),MATCH('Working sheet'!N$1,products!$A$1:$E$1,0))</f>
        <v>36.454999999999998</v>
      </c>
      <c r="O415" s="6">
        <f t="shared" si="20"/>
        <v>36.454999999999998</v>
      </c>
      <c r="P415" t="str">
        <f>_xlfn.XLOOKUP(Orders[[#This Row],[Customer ID]],customers!$A$1:$A$1001,customers!$I$1:$I$1001,,0)</f>
        <v>Yes</v>
      </c>
    </row>
    <row r="416" spans="1:16" x14ac:dyDescent="0.25">
      <c r="A416" s="2"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INDEX(products!$A$1:$G$49,MATCH('Working sheet'!$D416,products!$A$1:$A$49,0),MATCH('Working sheet'!I$1,products!$A$1:$E$1,0))</f>
        <v>Rob</v>
      </c>
      <c r="J416" t="str">
        <f t="shared" si="18"/>
        <v>Robusta</v>
      </c>
      <c r="K416" t="str">
        <f>INDEX(products!$A$1:$G$49,MATCH('Working sheet'!$D416,products!$A$1:$A$49,0),MATCH('Working sheet'!K$1,products!$A$1:$E$1,0))</f>
        <v>L</v>
      </c>
      <c r="L416" t="str">
        <f t="shared" si="19"/>
        <v>Light</v>
      </c>
      <c r="M416" s="5">
        <f>INDEX(products!$A$1:$G$49,MATCH('Working sheet'!$D416,products!$A$1:$A$49,0),MATCH('Working sheet'!M$1,products!$A$1:$E$1,0))</f>
        <v>0.2</v>
      </c>
      <c r="N416" s="6">
        <f>INDEX(products!$A$1:$G$49,MATCH('Working sheet'!$D416,products!$A$1:$A$49,0),MATCH('Working sheet'!N$1,products!$A$1:$E$1,0))</f>
        <v>3.5849999999999995</v>
      </c>
      <c r="O416" s="6">
        <f t="shared" si="20"/>
        <v>10.754999999999999</v>
      </c>
      <c r="P416" t="str">
        <f>_xlfn.XLOOKUP(Orders[[#This Row],[Customer ID]],customers!$A$1:$A$1001,customers!$I$1:$I$1001,,0)</f>
        <v>Yes</v>
      </c>
    </row>
    <row r="417" spans="1:16" x14ac:dyDescent="0.25">
      <c r="A417" s="2"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INDEX(products!$A$1:$G$49,MATCH('Working sheet'!$D417,products!$A$1:$A$49,0),MATCH('Working sheet'!I$1,products!$A$1:$E$1,0))</f>
        <v>Rob</v>
      </c>
      <c r="J417" t="str">
        <f t="shared" si="18"/>
        <v>Robusta</v>
      </c>
      <c r="K417" t="str">
        <f>INDEX(products!$A$1:$G$49,MATCH('Working sheet'!$D417,products!$A$1:$A$49,0),MATCH('Working sheet'!K$1,products!$A$1:$E$1,0))</f>
        <v>M</v>
      </c>
      <c r="L417" t="str">
        <f t="shared" si="19"/>
        <v>Medium</v>
      </c>
      <c r="M417" s="5">
        <f>INDEX(products!$A$1:$G$49,MATCH('Working sheet'!$D417,products!$A$1:$A$49,0),MATCH('Working sheet'!M$1,products!$A$1:$E$1,0))</f>
        <v>0.2</v>
      </c>
      <c r="N417" s="6">
        <f>INDEX(products!$A$1:$G$49,MATCH('Working sheet'!$D417,products!$A$1:$A$49,0),MATCH('Working sheet'!N$1,products!$A$1:$E$1,0))</f>
        <v>2.9849999999999999</v>
      </c>
      <c r="O417" s="6">
        <f t="shared" si="20"/>
        <v>8.9550000000000001</v>
      </c>
      <c r="P417" t="str">
        <f>_xlfn.XLOOKUP(Orders[[#This Row],[Customer ID]],customers!$A$1:$A$1001,customers!$I$1:$I$1001,,0)</f>
        <v>No</v>
      </c>
    </row>
    <row r="418" spans="1:16" x14ac:dyDescent="0.25">
      <c r="A418" s="2"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INDEX(products!$A$1:$G$49,MATCH('Working sheet'!$D418,products!$A$1:$A$49,0),MATCH('Working sheet'!I$1,products!$A$1:$E$1,0))</f>
        <v>Ara</v>
      </c>
      <c r="J418" t="str">
        <f t="shared" si="18"/>
        <v>Arabica</v>
      </c>
      <c r="K418" t="str">
        <f>INDEX(products!$A$1:$G$49,MATCH('Working sheet'!$D418,products!$A$1:$A$49,0),MATCH('Working sheet'!K$1,products!$A$1:$E$1,0))</f>
        <v>L</v>
      </c>
      <c r="L418" t="str">
        <f t="shared" si="19"/>
        <v>Light</v>
      </c>
      <c r="M418" s="5">
        <f>INDEX(products!$A$1:$G$49,MATCH('Working sheet'!$D418,products!$A$1:$A$49,0),MATCH('Working sheet'!M$1,products!$A$1:$E$1,0))</f>
        <v>0.5</v>
      </c>
      <c r="N418" s="6">
        <f>INDEX(products!$A$1:$G$49,MATCH('Working sheet'!$D418,products!$A$1:$A$49,0),MATCH('Working sheet'!N$1,products!$A$1:$E$1,0))</f>
        <v>7.77</v>
      </c>
      <c r="O418" s="6">
        <f t="shared" si="20"/>
        <v>23.31</v>
      </c>
      <c r="P418" t="str">
        <f>_xlfn.XLOOKUP(Orders[[#This Row],[Customer ID]],customers!$A$1:$A$1001,customers!$I$1:$I$1001,,0)</f>
        <v>Yes</v>
      </c>
    </row>
    <row r="419" spans="1:16" x14ac:dyDescent="0.25">
      <c r="A419" s="2"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INDEX(products!$A$1:$G$49,MATCH('Working sheet'!$D419,products!$A$1:$A$49,0),MATCH('Working sheet'!I$1,products!$A$1:$E$1,0))</f>
        <v>Ara</v>
      </c>
      <c r="J419" t="str">
        <f t="shared" si="18"/>
        <v>Arabica</v>
      </c>
      <c r="K419" t="str">
        <f>INDEX(products!$A$1:$G$49,MATCH('Working sheet'!$D419,products!$A$1:$A$49,0),MATCH('Working sheet'!K$1,products!$A$1:$E$1,0))</f>
        <v>L</v>
      </c>
      <c r="L419" t="str">
        <f t="shared" si="19"/>
        <v>Light</v>
      </c>
      <c r="M419" s="5">
        <f>INDEX(products!$A$1:$G$49,MATCH('Working sheet'!$D419,products!$A$1:$A$49,0),MATCH('Working sheet'!M$1,products!$A$1:$E$1,0))</f>
        <v>2.5</v>
      </c>
      <c r="N419" s="6">
        <f>INDEX(products!$A$1:$G$49,MATCH('Working sheet'!$D419,products!$A$1:$A$49,0),MATCH('Working sheet'!N$1,products!$A$1:$E$1,0))</f>
        <v>29.784999999999997</v>
      </c>
      <c r="O419" s="6">
        <f t="shared" si="20"/>
        <v>29.784999999999997</v>
      </c>
      <c r="P419" t="str">
        <f>_xlfn.XLOOKUP(Orders[[#This Row],[Customer ID]],customers!$A$1:$A$1001,customers!$I$1:$I$1001,,0)</f>
        <v>Yes</v>
      </c>
    </row>
    <row r="420" spans="1:16" x14ac:dyDescent="0.25">
      <c r="A420" s="2"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INDEX(products!$A$1:$G$49,MATCH('Working sheet'!$D420,products!$A$1:$A$49,0),MATCH('Working sheet'!I$1,products!$A$1:$E$1,0))</f>
        <v>Ara</v>
      </c>
      <c r="J420" t="str">
        <f t="shared" si="18"/>
        <v>Arabica</v>
      </c>
      <c r="K420" t="str">
        <f>INDEX(products!$A$1:$G$49,MATCH('Working sheet'!$D420,products!$A$1:$A$49,0),MATCH('Working sheet'!K$1,products!$A$1:$E$1,0))</f>
        <v>L</v>
      </c>
      <c r="L420" t="str">
        <f t="shared" si="19"/>
        <v>Light</v>
      </c>
      <c r="M420" s="5">
        <f>INDEX(products!$A$1:$G$49,MATCH('Working sheet'!$D420,products!$A$1:$A$49,0),MATCH('Working sheet'!M$1,products!$A$1:$E$1,0))</f>
        <v>2.5</v>
      </c>
      <c r="N420" s="6">
        <f>INDEX(products!$A$1:$G$49,MATCH('Working sheet'!$D420,products!$A$1:$A$49,0),MATCH('Working sheet'!N$1,products!$A$1:$E$1,0))</f>
        <v>29.784999999999997</v>
      </c>
      <c r="O420" s="6">
        <f t="shared" si="20"/>
        <v>148.92499999999998</v>
      </c>
      <c r="P420" t="str">
        <f>_xlfn.XLOOKUP(Orders[[#This Row],[Customer ID]],customers!$A$1:$A$1001,customers!$I$1:$I$1001,,0)</f>
        <v>Yes</v>
      </c>
    </row>
    <row r="421" spans="1:16" x14ac:dyDescent="0.25">
      <c r="A421" s="2"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INDEX(products!$A$1:$G$49,MATCH('Working sheet'!$D421,products!$A$1:$A$49,0),MATCH('Working sheet'!I$1,products!$A$1:$E$1,0))</f>
        <v>Lib</v>
      </c>
      <c r="J421" t="str">
        <f t="shared" si="18"/>
        <v>Liberica</v>
      </c>
      <c r="K421" t="str">
        <f>INDEX(products!$A$1:$G$49,MATCH('Working sheet'!$D421,products!$A$1:$A$49,0),MATCH('Working sheet'!K$1,products!$A$1:$E$1,0))</f>
        <v>M</v>
      </c>
      <c r="L421" t="str">
        <f t="shared" si="19"/>
        <v>Medium</v>
      </c>
      <c r="M421" s="5">
        <f>INDEX(products!$A$1:$G$49,MATCH('Working sheet'!$D421,products!$A$1:$A$49,0),MATCH('Working sheet'!M$1,products!$A$1:$E$1,0))</f>
        <v>0.5</v>
      </c>
      <c r="N421" s="6">
        <f>INDEX(products!$A$1:$G$49,MATCH('Working sheet'!$D421,products!$A$1:$A$49,0),MATCH('Working sheet'!N$1,products!$A$1:$E$1,0))</f>
        <v>8.73</v>
      </c>
      <c r="O421" s="6">
        <f t="shared" si="20"/>
        <v>8.73</v>
      </c>
      <c r="P421" t="str">
        <f>_xlfn.XLOOKUP(Orders[[#This Row],[Customer ID]],customers!$A$1:$A$1001,customers!$I$1:$I$1001,,0)</f>
        <v>Yes</v>
      </c>
    </row>
    <row r="422" spans="1:16" x14ac:dyDescent="0.25">
      <c r="A422" s="2"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INDEX(products!$A$1:$G$49,MATCH('Working sheet'!$D422,products!$A$1:$A$49,0),MATCH('Working sheet'!I$1,products!$A$1:$E$1,0))</f>
        <v>Lib</v>
      </c>
      <c r="J422" t="str">
        <f t="shared" si="18"/>
        <v>Liberica</v>
      </c>
      <c r="K422" t="str">
        <f>INDEX(products!$A$1:$G$49,MATCH('Working sheet'!$D422,products!$A$1:$A$49,0),MATCH('Working sheet'!K$1,products!$A$1:$E$1,0))</f>
        <v>D</v>
      </c>
      <c r="L422" t="str">
        <f t="shared" si="19"/>
        <v>Dark</v>
      </c>
      <c r="M422" s="5">
        <f>INDEX(products!$A$1:$G$49,MATCH('Working sheet'!$D422,products!$A$1:$A$49,0),MATCH('Working sheet'!M$1,products!$A$1:$E$1,0))</f>
        <v>0.5</v>
      </c>
      <c r="N422" s="6">
        <f>INDEX(products!$A$1:$G$49,MATCH('Working sheet'!$D422,products!$A$1:$A$49,0),MATCH('Working sheet'!N$1,products!$A$1:$E$1,0))</f>
        <v>7.77</v>
      </c>
      <c r="O422" s="6">
        <f t="shared" si="20"/>
        <v>31.08</v>
      </c>
      <c r="P422" t="str">
        <f>_xlfn.XLOOKUP(Orders[[#This Row],[Customer ID]],customers!$A$1:$A$1001,customers!$I$1:$I$1001,,0)</f>
        <v>No</v>
      </c>
    </row>
    <row r="423" spans="1:16" x14ac:dyDescent="0.25">
      <c r="A423" s="2"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INDEX(products!$A$1:$G$49,MATCH('Working sheet'!$D423,products!$A$1:$A$49,0),MATCH('Working sheet'!I$1,products!$A$1:$E$1,0))</f>
        <v>Ara</v>
      </c>
      <c r="J423" t="str">
        <f t="shared" si="18"/>
        <v>Arabica</v>
      </c>
      <c r="K423" t="str">
        <f>INDEX(products!$A$1:$G$49,MATCH('Working sheet'!$D423,products!$A$1:$A$49,0),MATCH('Working sheet'!K$1,products!$A$1:$E$1,0))</f>
        <v>D</v>
      </c>
      <c r="L423" t="str">
        <f t="shared" si="19"/>
        <v>Dark</v>
      </c>
      <c r="M423" s="5">
        <f>INDEX(products!$A$1:$G$49,MATCH('Working sheet'!$D423,products!$A$1:$A$49,0),MATCH('Working sheet'!M$1,products!$A$1:$E$1,0))</f>
        <v>2.5</v>
      </c>
      <c r="N423" s="6">
        <f>INDEX(products!$A$1:$G$49,MATCH('Working sheet'!$D423,products!$A$1:$A$49,0),MATCH('Working sheet'!N$1,products!$A$1:$E$1,0))</f>
        <v>22.884999999999998</v>
      </c>
      <c r="O423" s="6">
        <f t="shared" si="20"/>
        <v>137.31</v>
      </c>
      <c r="P423" t="str">
        <f>_xlfn.XLOOKUP(Orders[[#This Row],[Customer ID]],customers!$A$1:$A$1001,customers!$I$1:$I$1001,,0)</f>
        <v>No</v>
      </c>
    </row>
    <row r="424" spans="1:16" x14ac:dyDescent="0.25">
      <c r="A424" s="2"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INDEX(products!$A$1:$G$49,MATCH('Working sheet'!$D424,products!$A$1:$A$49,0),MATCH('Working sheet'!I$1,products!$A$1:$E$1,0))</f>
        <v>Ara</v>
      </c>
      <c r="J424" t="str">
        <f t="shared" si="18"/>
        <v>Arabica</v>
      </c>
      <c r="K424" t="str">
        <f>INDEX(products!$A$1:$G$49,MATCH('Working sheet'!$D424,products!$A$1:$A$49,0),MATCH('Working sheet'!K$1,products!$A$1:$E$1,0))</f>
        <v>D</v>
      </c>
      <c r="L424" t="str">
        <f t="shared" si="19"/>
        <v>Dark</v>
      </c>
      <c r="M424" s="5">
        <f>INDEX(products!$A$1:$G$49,MATCH('Working sheet'!$D424,products!$A$1:$A$49,0),MATCH('Working sheet'!M$1,products!$A$1:$E$1,0))</f>
        <v>0.5</v>
      </c>
      <c r="N424" s="6">
        <f>INDEX(products!$A$1:$G$49,MATCH('Working sheet'!$D424,products!$A$1:$A$49,0),MATCH('Working sheet'!N$1,products!$A$1:$E$1,0))</f>
        <v>5.97</v>
      </c>
      <c r="O424" s="6">
        <f t="shared" si="20"/>
        <v>29.849999999999998</v>
      </c>
      <c r="P424" t="str">
        <f>_xlfn.XLOOKUP(Orders[[#This Row],[Customer ID]],customers!$A$1:$A$1001,customers!$I$1:$I$1001,,0)</f>
        <v>No</v>
      </c>
    </row>
    <row r="425" spans="1:16" x14ac:dyDescent="0.25">
      <c r="A425" s="2"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INDEX(products!$A$1:$G$49,MATCH('Working sheet'!$D425,products!$A$1:$A$49,0),MATCH('Working sheet'!I$1,products!$A$1:$E$1,0))</f>
        <v>Rob</v>
      </c>
      <c r="J425" t="str">
        <f t="shared" si="18"/>
        <v>Robusta</v>
      </c>
      <c r="K425" t="str">
        <f>INDEX(products!$A$1:$G$49,MATCH('Working sheet'!$D425,products!$A$1:$A$49,0),MATCH('Working sheet'!K$1,products!$A$1:$E$1,0))</f>
        <v>M</v>
      </c>
      <c r="L425" t="str">
        <f t="shared" si="19"/>
        <v>Medium</v>
      </c>
      <c r="M425" s="5">
        <f>INDEX(products!$A$1:$G$49,MATCH('Working sheet'!$D425,products!$A$1:$A$49,0),MATCH('Working sheet'!M$1,products!$A$1:$E$1,0))</f>
        <v>0.5</v>
      </c>
      <c r="N425" s="6">
        <f>INDEX(products!$A$1:$G$49,MATCH('Working sheet'!$D425,products!$A$1:$A$49,0),MATCH('Working sheet'!N$1,products!$A$1:$E$1,0))</f>
        <v>5.97</v>
      </c>
      <c r="O425" s="6">
        <f t="shared" si="20"/>
        <v>17.91</v>
      </c>
      <c r="P425" t="str">
        <f>_xlfn.XLOOKUP(Orders[[#This Row],[Customer ID]],customers!$A$1:$A$1001,customers!$I$1:$I$1001,,0)</f>
        <v>No</v>
      </c>
    </row>
    <row r="426" spans="1:16" x14ac:dyDescent="0.25">
      <c r="A426" s="2"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INDEX(products!$A$1:$G$49,MATCH('Working sheet'!$D426,products!$A$1:$A$49,0),MATCH('Working sheet'!I$1,products!$A$1:$E$1,0))</f>
        <v>Exc</v>
      </c>
      <c r="J426" t="str">
        <f t="shared" si="18"/>
        <v>Excelsa</v>
      </c>
      <c r="K426" t="str">
        <f>INDEX(products!$A$1:$G$49,MATCH('Working sheet'!$D426,products!$A$1:$A$49,0),MATCH('Working sheet'!K$1,products!$A$1:$E$1,0))</f>
        <v>L</v>
      </c>
      <c r="L426" t="str">
        <f t="shared" si="19"/>
        <v>Light</v>
      </c>
      <c r="M426" s="5">
        <f>INDEX(products!$A$1:$G$49,MATCH('Working sheet'!$D426,products!$A$1:$A$49,0),MATCH('Working sheet'!M$1,products!$A$1:$E$1,0))</f>
        <v>0.5</v>
      </c>
      <c r="N426" s="6">
        <f>INDEX(products!$A$1:$G$49,MATCH('Working sheet'!$D426,products!$A$1:$A$49,0),MATCH('Working sheet'!N$1,products!$A$1:$E$1,0))</f>
        <v>8.91</v>
      </c>
      <c r="O426" s="6">
        <f t="shared" si="20"/>
        <v>26.73</v>
      </c>
      <c r="P426" t="str">
        <f>_xlfn.XLOOKUP(Orders[[#This Row],[Customer ID]],customers!$A$1:$A$1001,customers!$I$1:$I$1001,,0)</f>
        <v>Yes</v>
      </c>
    </row>
    <row r="427" spans="1:16" x14ac:dyDescent="0.25">
      <c r="A427" s="2"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INDEX(products!$A$1:$G$49,MATCH('Working sheet'!$D427,products!$A$1:$A$49,0),MATCH('Working sheet'!I$1,products!$A$1:$E$1,0))</f>
        <v>Rob</v>
      </c>
      <c r="J427" t="str">
        <f t="shared" si="18"/>
        <v>Robusta</v>
      </c>
      <c r="K427" t="str">
        <f>INDEX(products!$A$1:$G$49,MATCH('Working sheet'!$D427,products!$A$1:$A$49,0),MATCH('Working sheet'!K$1,products!$A$1:$E$1,0))</f>
        <v>D</v>
      </c>
      <c r="L427" t="str">
        <f t="shared" si="19"/>
        <v>Dark</v>
      </c>
      <c r="M427" s="5">
        <f>INDEX(products!$A$1:$G$49,MATCH('Working sheet'!$D427,products!$A$1:$A$49,0),MATCH('Working sheet'!M$1,products!$A$1:$E$1,0))</f>
        <v>1</v>
      </c>
      <c r="N427" s="6">
        <f>INDEX(products!$A$1:$G$49,MATCH('Working sheet'!$D427,products!$A$1:$A$49,0),MATCH('Working sheet'!N$1,products!$A$1:$E$1,0))</f>
        <v>8.9499999999999993</v>
      </c>
      <c r="O427" s="6">
        <f t="shared" si="20"/>
        <v>17.899999999999999</v>
      </c>
      <c r="P427" t="str">
        <f>_xlfn.XLOOKUP(Orders[[#This Row],[Customer ID]],customers!$A$1:$A$1001,customers!$I$1:$I$1001,,0)</f>
        <v>No</v>
      </c>
    </row>
    <row r="428" spans="1:16" x14ac:dyDescent="0.25">
      <c r="A428" s="2"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INDEX(products!$A$1:$G$49,MATCH('Working sheet'!$D428,products!$A$1:$A$49,0),MATCH('Working sheet'!I$1,products!$A$1:$E$1,0))</f>
        <v>Rob</v>
      </c>
      <c r="J428" t="str">
        <f t="shared" si="18"/>
        <v>Robusta</v>
      </c>
      <c r="K428" t="str">
        <f>INDEX(products!$A$1:$G$49,MATCH('Working sheet'!$D428,products!$A$1:$A$49,0),MATCH('Working sheet'!K$1,products!$A$1:$E$1,0))</f>
        <v>L</v>
      </c>
      <c r="L428" t="str">
        <f t="shared" si="19"/>
        <v>Light</v>
      </c>
      <c r="M428" s="5">
        <f>INDEX(products!$A$1:$G$49,MATCH('Working sheet'!$D428,products!$A$1:$A$49,0),MATCH('Working sheet'!M$1,products!$A$1:$E$1,0))</f>
        <v>0.2</v>
      </c>
      <c r="N428" s="6">
        <f>INDEX(products!$A$1:$G$49,MATCH('Working sheet'!$D428,products!$A$1:$A$49,0),MATCH('Working sheet'!N$1,products!$A$1:$E$1,0))</f>
        <v>3.5849999999999995</v>
      </c>
      <c r="O428" s="6">
        <f t="shared" si="20"/>
        <v>14.339999999999998</v>
      </c>
      <c r="P428" t="str">
        <f>_xlfn.XLOOKUP(Orders[[#This Row],[Customer ID]],customers!$A$1:$A$1001,customers!$I$1:$I$1001,,0)</f>
        <v>Yes</v>
      </c>
    </row>
    <row r="429" spans="1:16" x14ac:dyDescent="0.25">
      <c r="A429" s="2"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INDEX(products!$A$1:$G$49,MATCH('Working sheet'!$D429,products!$A$1:$A$49,0),MATCH('Working sheet'!I$1,products!$A$1:$E$1,0))</f>
        <v>Ara</v>
      </c>
      <c r="J429" t="str">
        <f t="shared" si="18"/>
        <v>Arabica</v>
      </c>
      <c r="K429" t="str">
        <f>INDEX(products!$A$1:$G$49,MATCH('Working sheet'!$D429,products!$A$1:$A$49,0),MATCH('Working sheet'!K$1,products!$A$1:$E$1,0))</f>
        <v>M</v>
      </c>
      <c r="L429" t="str">
        <f t="shared" si="19"/>
        <v>Medium</v>
      </c>
      <c r="M429" s="5">
        <f>INDEX(products!$A$1:$G$49,MATCH('Working sheet'!$D429,products!$A$1:$A$49,0),MATCH('Working sheet'!M$1,products!$A$1:$E$1,0))</f>
        <v>2.5</v>
      </c>
      <c r="N429" s="6">
        <f>INDEX(products!$A$1:$G$49,MATCH('Working sheet'!$D429,products!$A$1:$A$49,0),MATCH('Working sheet'!N$1,products!$A$1:$E$1,0))</f>
        <v>25.874999999999996</v>
      </c>
      <c r="O429" s="6">
        <f t="shared" si="20"/>
        <v>77.624999999999986</v>
      </c>
      <c r="P429" t="str">
        <f>_xlfn.XLOOKUP(Orders[[#This Row],[Customer ID]],customers!$A$1:$A$1001,customers!$I$1:$I$1001,,0)</f>
        <v>Yes</v>
      </c>
    </row>
    <row r="430" spans="1:16" x14ac:dyDescent="0.25">
      <c r="A430" s="2"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INDEX(products!$A$1:$G$49,MATCH('Working sheet'!$D430,products!$A$1:$A$49,0),MATCH('Working sheet'!I$1,products!$A$1:$E$1,0))</f>
        <v>Rob</v>
      </c>
      <c r="J430" t="str">
        <f t="shared" si="18"/>
        <v>Robusta</v>
      </c>
      <c r="K430" t="str">
        <f>INDEX(products!$A$1:$G$49,MATCH('Working sheet'!$D430,products!$A$1:$A$49,0),MATCH('Working sheet'!K$1,products!$A$1:$E$1,0))</f>
        <v>L</v>
      </c>
      <c r="L430" t="str">
        <f t="shared" si="19"/>
        <v>Light</v>
      </c>
      <c r="M430" s="5">
        <f>INDEX(products!$A$1:$G$49,MATCH('Working sheet'!$D430,products!$A$1:$A$49,0),MATCH('Working sheet'!M$1,products!$A$1:$E$1,0))</f>
        <v>1</v>
      </c>
      <c r="N430" s="6">
        <f>INDEX(products!$A$1:$G$49,MATCH('Working sheet'!$D430,products!$A$1:$A$49,0),MATCH('Working sheet'!N$1,products!$A$1:$E$1,0))</f>
        <v>11.95</v>
      </c>
      <c r="O430" s="6">
        <f t="shared" si="20"/>
        <v>59.75</v>
      </c>
      <c r="P430" t="str">
        <f>_xlfn.XLOOKUP(Orders[[#This Row],[Customer ID]],customers!$A$1:$A$1001,customers!$I$1:$I$1001,,0)</f>
        <v>No</v>
      </c>
    </row>
    <row r="431" spans="1:16" x14ac:dyDescent="0.25">
      <c r="A431" s="2"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INDEX(products!$A$1:$G$49,MATCH('Working sheet'!$D431,products!$A$1:$A$49,0),MATCH('Working sheet'!I$1,products!$A$1:$E$1,0))</f>
        <v>Ara</v>
      </c>
      <c r="J431" t="str">
        <f t="shared" si="18"/>
        <v>Arabica</v>
      </c>
      <c r="K431" t="str">
        <f>INDEX(products!$A$1:$G$49,MATCH('Working sheet'!$D431,products!$A$1:$A$49,0),MATCH('Working sheet'!K$1,products!$A$1:$E$1,0))</f>
        <v>L</v>
      </c>
      <c r="L431" t="str">
        <f t="shared" si="19"/>
        <v>Light</v>
      </c>
      <c r="M431" s="5">
        <f>INDEX(products!$A$1:$G$49,MATCH('Working sheet'!$D431,products!$A$1:$A$49,0),MATCH('Working sheet'!M$1,products!$A$1:$E$1,0))</f>
        <v>1</v>
      </c>
      <c r="N431" s="6">
        <f>INDEX(products!$A$1:$G$49,MATCH('Working sheet'!$D431,products!$A$1:$A$49,0),MATCH('Working sheet'!N$1,products!$A$1:$E$1,0))</f>
        <v>12.95</v>
      </c>
      <c r="O431" s="6">
        <f t="shared" si="20"/>
        <v>77.699999999999989</v>
      </c>
      <c r="P431" t="str">
        <f>_xlfn.XLOOKUP(Orders[[#This Row],[Customer ID]],customers!$A$1:$A$1001,customers!$I$1:$I$1001,,0)</f>
        <v>No</v>
      </c>
    </row>
    <row r="432" spans="1:16" x14ac:dyDescent="0.25">
      <c r="A432" s="2"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INDEX(products!$A$1:$G$49,MATCH('Working sheet'!$D432,products!$A$1:$A$49,0),MATCH('Working sheet'!I$1,products!$A$1:$E$1,0))</f>
        <v>Rob</v>
      </c>
      <c r="J432" t="str">
        <f t="shared" si="18"/>
        <v>Robusta</v>
      </c>
      <c r="K432" t="str">
        <f>INDEX(products!$A$1:$G$49,MATCH('Working sheet'!$D432,products!$A$1:$A$49,0),MATCH('Working sheet'!K$1,products!$A$1:$E$1,0))</f>
        <v>D</v>
      </c>
      <c r="L432" t="str">
        <f t="shared" si="19"/>
        <v>Dark</v>
      </c>
      <c r="M432" s="5">
        <f>INDEX(products!$A$1:$G$49,MATCH('Working sheet'!$D432,products!$A$1:$A$49,0),MATCH('Working sheet'!M$1,products!$A$1:$E$1,0))</f>
        <v>0.2</v>
      </c>
      <c r="N432" s="6">
        <f>INDEX(products!$A$1:$G$49,MATCH('Working sheet'!$D432,products!$A$1:$A$49,0),MATCH('Working sheet'!N$1,products!$A$1:$E$1,0))</f>
        <v>2.6849999999999996</v>
      </c>
      <c r="O432" s="6">
        <f t="shared" si="20"/>
        <v>5.3699999999999992</v>
      </c>
      <c r="P432" t="str">
        <f>_xlfn.XLOOKUP(Orders[[#This Row],[Customer ID]],customers!$A$1:$A$1001,customers!$I$1:$I$1001,,0)</f>
        <v>Yes</v>
      </c>
    </row>
    <row r="433" spans="1:16" x14ac:dyDescent="0.25">
      <c r="A433" s="2"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INDEX(products!$A$1:$G$49,MATCH('Working sheet'!$D433,products!$A$1:$A$49,0),MATCH('Working sheet'!I$1,products!$A$1:$E$1,0))</f>
        <v>Exc</v>
      </c>
      <c r="J433" t="str">
        <f t="shared" si="18"/>
        <v>Excelsa</v>
      </c>
      <c r="K433" t="str">
        <f>INDEX(products!$A$1:$G$49,MATCH('Working sheet'!$D433,products!$A$1:$A$49,0),MATCH('Working sheet'!K$1,products!$A$1:$E$1,0))</f>
        <v>D</v>
      </c>
      <c r="L433" t="str">
        <f t="shared" si="19"/>
        <v>Dark</v>
      </c>
      <c r="M433" s="5">
        <f>INDEX(products!$A$1:$G$49,MATCH('Working sheet'!$D433,products!$A$1:$A$49,0),MATCH('Working sheet'!M$1,products!$A$1:$E$1,0))</f>
        <v>2.5</v>
      </c>
      <c r="N433" s="6">
        <f>INDEX(products!$A$1:$G$49,MATCH('Working sheet'!$D433,products!$A$1:$A$49,0),MATCH('Working sheet'!N$1,products!$A$1:$E$1,0))</f>
        <v>27.945</v>
      </c>
      <c r="O433" s="6">
        <f t="shared" si="20"/>
        <v>83.835000000000008</v>
      </c>
      <c r="P433" t="str">
        <f>_xlfn.XLOOKUP(Orders[[#This Row],[Customer ID]],customers!$A$1:$A$1001,customers!$I$1:$I$1001,,0)</f>
        <v>Yes</v>
      </c>
    </row>
    <row r="434" spans="1:16" x14ac:dyDescent="0.25">
      <c r="A434" s="2"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INDEX(products!$A$1:$G$49,MATCH('Working sheet'!$D434,products!$A$1:$A$49,0),MATCH('Working sheet'!I$1,products!$A$1:$E$1,0))</f>
        <v>Ara</v>
      </c>
      <c r="J434" t="str">
        <f t="shared" si="18"/>
        <v>Arabica</v>
      </c>
      <c r="K434" t="str">
        <f>INDEX(products!$A$1:$G$49,MATCH('Working sheet'!$D434,products!$A$1:$A$49,0),MATCH('Working sheet'!K$1,products!$A$1:$E$1,0))</f>
        <v>M</v>
      </c>
      <c r="L434" t="str">
        <f t="shared" si="19"/>
        <v>Medium</v>
      </c>
      <c r="M434" s="5">
        <f>INDEX(products!$A$1:$G$49,MATCH('Working sheet'!$D434,products!$A$1:$A$49,0),MATCH('Working sheet'!M$1,products!$A$1:$E$1,0))</f>
        <v>1</v>
      </c>
      <c r="N434" s="6">
        <f>INDEX(products!$A$1:$G$49,MATCH('Working sheet'!$D434,products!$A$1:$A$49,0),MATCH('Working sheet'!N$1,products!$A$1:$E$1,0))</f>
        <v>11.25</v>
      </c>
      <c r="O434" s="6">
        <f t="shared" si="20"/>
        <v>22.5</v>
      </c>
      <c r="P434" t="str">
        <f>_xlfn.XLOOKUP(Orders[[#This Row],[Customer ID]],customers!$A$1:$A$1001,customers!$I$1:$I$1001,,0)</f>
        <v>No</v>
      </c>
    </row>
    <row r="435" spans="1:16" x14ac:dyDescent="0.25">
      <c r="A435" s="2"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INDEX(products!$A$1:$G$49,MATCH('Working sheet'!$D435,products!$A$1:$A$49,0),MATCH('Working sheet'!I$1,products!$A$1:$E$1,0))</f>
        <v>Lib</v>
      </c>
      <c r="J435" t="str">
        <f t="shared" si="18"/>
        <v>Liberica</v>
      </c>
      <c r="K435" t="str">
        <f>INDEX(products!$A$1:$G$49,MATCH('Working sheet'!$D435,products!$A$1:$A$49,0),MATCH('Working sheet'!K$1,products!$A$1:$E$1,0))</f>
        <v>M</v>
      </c>
      <c r="L435" t="str">
        <f t="shared" si="19"/>
        <v>Medium</v>
      </c>
      <c r="M435" s="5">
        <f>INDEX(products!$A$1:$G$49,MATCH('Working sheet'!$D435,products!$A$1:$A$49,0),MATCH('Working sheet'!M$1,products!$A$1:$E$1,0))</f>
        <v>2.5</v>
      </c>
      <c r="N435" s="6">
        <f>INDEX(products!$A$1:$G$49,MATCH('Working sheet'!$D435,products!$A$1:$A$49,0),MATCH('Working sheet'!N$1,products!$A$1:$E$1,0))</f>
        <v>33.464999999999996</v>
      </c>
      <c r="O435" s="6">
        <f t="shared" si="20"/>
        <v>200.78999999999996</v>
      </c>
      <c r="P435" t="str">
        <f>_xlfn.XLOOKUP(Orders[[#This Row],[Customer ID]],customers!$A$1:$A$1001,customers!$I$1:$I$1001,,0)</f>
        <v>Yes</v>
      </c>
    </row>
    <row r="436" spans="1:16" x14ac:dyDescent="0.25">
      <c r="A436" s="2"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INDEX(products!$A$1:$G$49,MATCH('Working sheet'!$D436,products!$A$1:$A$49,0),MATCH('Working sheet'!I$1,products!$A$1:$E$1,0))</f>
        <v>Ara</v>
      </c>
      <c r="J436" t="str">
        <f t="shared" si="18"/>
        <v>Arabica</v>
      </c>
      <c r="K436" t="str">
        <f>INDEX(products!$A$1:$G$49,MATCH('Working sheet'!$D436,products!$A$1:$A$49,0),MATCH('Working sheet'!K$1,products!$A$1:$E$1,0))</f>
        <v>M</v>
      </c>
      <c r="L436" t="str">
        <f t="shared" si="19"/>
        <v>Medium</v>
      </c>
      <c r="M436" s="5">
        <f>INDEX(products!$A$1:$G$49,MATCH('Working sheet'!$D436,products!$A$1:$A$49,0),MATCH('Working sheet'!M$1,products!$A$1:$E$1,0))</f>
        <v>1</v>
      </c>
      <c r="N436" s="6">
        <f>INDEX(products!$A$1:$G$49,MATCH('Working sheet'!$D436,products!$A$1:$A$49,0),MATCH('Working sheet'!N$1,products!$A$1:$E$1,0))</f>
        <v>11.25</v>
      </c>
      <c r="O436" s="6">
        <f t="shared" si="20"/>
        <v>67.5</v>
      </c>
      <c r="P436" t="str">
        <f>_xlfn.XLOOKUP(Orders[[#This Row],[Customer ID]],customers!$A$1:$A$1001,customers!$I$1:$I$1001,,0)</f>
        <v>No</v>
      </c>
    </row>
    <row r="437" spans="1:16" x14ac:dyDescent="0.25">
      <c r="A437" s="2"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INDEX(products!$A$1:$G$49,MATCH('Working sheet'!$D437,products!$A$1:$A$49,0),MATCH('Working sheet'!I$1,products!$A$1:$E$1,0))</f>
        <v>Exc</v>
      </c>
      <c r="J437" t="str">
        <f t="shared" si="18"/>
        <v>Excelsa</v>
      </c>
      <c r="K437" t="str">
        <f>INDEX(products!$A$1:$G$49,MATCH('Working sheet'!$D437,products!$A$1:$A$49,0),MATCH('Working sheet'!K$1,products!$A$1:$E$1,0))</f>
        <v>M</v>
      </c>
      <c r="L437" t="str">
        <f t="shared" si="19"/>
        <v>Medium</v>
      </c>
      <c r="M437" s="5">
        <f>INDEX(products!$A$1:$G$49,MATCH('Working sheet'!$D437,products!$A$1:$A$49,0),MATCH('Working sheet'!M$1,products!$A$1:$E$1,0))</f>
        <v>0.5</v>
      </c>
      <c r="N437" s="6">
        <f>INDEX(products!$A$1:$G$49,MATCH('Working sheet'!$D437,products!$A$1:$A$49,0),MATCH('Working sheet'!N$1,products!$A$1:$E$1,0))</f>
        <v>8.25</v>
      </c>
      <c r="O437" s="6">
        <f t="shared" si="20"/>
        <v>8.25</v>
      </c>
      <c r="P437" t="str">
        <f>_xlfn.XLOOKUP(Orders[[#This Row],[Customer ID]],customers!$A$1:$A$1001,customers!$I$1:$I$1001,,0)</f>
        <v>No</v>
      </c>
    </row>
    <row r="438" spans="1:16" x14ac:dyDescent="0.25">
      <c r="A438" s="2"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INDEX(products!$A$1:$G$49,MATCH('Working sheet'!$D438,products!$A$1:$A$49,0),MATCH('Working sheet'!I$1,products!$A$1:$E$1,0))</f>
        <v>Lib</v>
      </c>
      <c r="J438" t="str">
        <f t="shared" si="18"/>
        <v>Liberica</v>
      </c>
      <c r="K438" t="str">
        <f>INDEX(products!$A$1:$G$49,MATCH('Working sheet'!$D438,products!$A$1:$A$49,0),MATCH('Working sheet'!K$1,products!$A$1:$E$1,0))</f>
        <v>L</v>
      </c>
      <c r="L438" t="str">
        <f t="shared" si="19"/>
        <v>Light</v>
      </c>
      <c r="M438" s="5">
        <f>INDEX(products!$A$1:$G$49,MATCH('Working sheet'!$D438,products!$A$1:$A$49,0),MATCH('Working sheet'!M$1,products!$A$1:$E$1,0))</f>
        <v>0.2</v>
      </c>
      <c r="N438" s="6">
        <f>INDEX(products!$A$1:$G$49,MATCH('Working sheet'!$D438,products!$A$1:$A$49,0),MATCH('Working sheet'!N$1,products!$A$1:$E$1,0))</f>
        <v>4.7549999999999999</v>
      </c>
      <c r="O438" s="6">
        <f t="shared" si="20"/>
        <v>9.51</v>
      </c>
      <c r="P438" t="str">
        <f>_xlfn.XLOOKUP(Orders[[#This Row],[Customer ID]],customers!$A$1:$A$1001,customers!$I$1:$I$1001,,0)</f>
        <v>Yes</v>
      </c>
    </row>
    <row r="439" spans="1:16" x14ac:dyDescent="0.25">
      <c r="A439" s="2"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INDEX(products!$A$1:$G$49,MATCH('Working sheet'!$D439,products!$A$1:$A$49,0),MATCH('Working sheet'!I$1,products!$A$1:$E$1,0))</f>
        <v>Lib</v>
      </c>
      <c r="J439" t="str">
        <f t="shared" si="18"/>
        <v>Liberica</v>
      </c>
      <c r="K439" t="str">
        <f>INDEX(products!$A$1:$G$49,MATCH('Working sheet'!$D439,products!$A$1:$A$49,0),MATCH('Working sheet'!K$1,products!$A$1:$E$1,0))</f>
        <v>D</v>
      </c>
      <c r="L439" t="str">
        <f t="shared" si="19"/>
        <v>Dark</v>
      </c>
      <c r="M439" s="5">
        <f>INDEX(products!$A$1:$G$49,MATCH('Working sheet'!$D439,products!$A$1:$A$49,0),MATCH('Working sheet'!M$1,products!$A$1:$E$1,0))</f>
        <v>2.5</v>
      </c>
      <c r="N439" s="6">
        <f>INDEX(products!$A$1:$G$49,MATCH('Working sheet'!$D439,products!$A$1:$A$49,0),MATCH('Working sheet'!N$1,products!$A$1:$E$1,0))</f>
        <v>29.784999999999997</v>
      </c>
      <c r="O439" s="6">
        <f t="shared" si="20"/>
        <v>29.784999999999997</v>
      </c>
      <c r="P439" t="str">
        <f>_xlfn.XLOOKUP(Orders[[#This Row],[Customer ID]],customers!$A$1:$A$1001,customers!$I$1:$I$1001,,0)</f>
        <v>No</v>
      </c>
    </row>
    <row r="440" spans="1:16" x14ac:dyDescent="0.25">
      <c r="A440" s="2"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INDEX(products!$A$1:$G$49,MATCH('Working sheet'!$D440,products!$A$1:$A$49,0),MATCH('Working sheet'!I$1,products!$A$1:$E$1,0))</f>
        <v>Lib</v>
      </c>
      <c r="J440" t="str">
        <f t="shared" si="18"/>
        <v>Liberica</v>
      </c>
      <c r="K440" t="str">
        <f>INDEX(products!$A$1:$G$49,MATCH('Working sheet'!$D440,products!$A$1:$A$49,0),MATCH('Working sheet'!K$1,products!$A$1:$E$1,0))</f>
        <v>D</v>
      </c>
      <c r="L440" t="str">
        <f t="shared" si="19"/>
        <v>Dark</v>
      </c>
      <c r="M440" s="5">
        <f>INDEX(products!$A$1:$G$49,MATCH('Working sheet'!$D440,products!$A$1:$A$49,0),MATCH('Working sheet'!M$1,products!$A$1:$E$1,0))</f>
        <v>0.5</v>
      </c>
      <c r="N440" s="6">
        <f>INDEX(products!$A$1:$G$49,MATCH('Working sheet'!$D440,products!$A$1:$A$49,0),MATCH('Working sheet'!N$1,products!$A$1:$E$1,0))</f>
        <v>7.77</v>
      </c>
      <c r="O440" s="6">
        <f t="shared" si="20"/>
        <v>15.54</v>
      </c>
      <c r="P440" t="str">
        <f>_xlfn.XLOOKUP(Orders[[#This Row],[Customer ID]],customers!$A$1:$A$1001,customers!$I$1:$I$1001,,0)</f>
        <v>No</v>
      </c>
    </row>
    <row r="441" spans="1:16" x14ac:dyDescent="0.25">
      <c r="A441" s="2"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INDEX(products!$A$1:$G$49,MATCH('Working sheet'!$D441,products!$A$1:$A$49,0),MATCH('Working sheet'!I$1,products!$A$1:$E$1,0))</f>
        <v>Exc</v>
      </c>
      <c r="J441" t="str">
        <f t="shared" si="18"/>
        <v>Excelsa</v>
      </c>
      <c r="K441" t="str">
        <f>INDEX(products!$A$1:$G$49,MATCH('Working sheet'!$D441,products!$A$1:$A$49,0),MATCH('Working sheet'!K$1,products!$A$1:$E$1,0))</f>
        <v>L</v>
      </c>
      <c r="L441" t="str">
        <f t="shared" si="19"/>
        <v>Light</v>
      </c>
      <c r="M441" s="5">
        <f>INDEX(products!$A$1:$G$49,MATCH('Working sheet'!$D441,products!$A$1:$A$49,0),MATCH('Working sheet'!M$1,products!$A$1:$E$1,0))</f>
        <v>0.5</v>
      </c>
      <c r="N441" s="6">
        <f>INDEX(products!$A$1:$G$49,MATCH('Working sheet'!$D441,products!$A$1:$A$49,0),MATCH('Working sheet'!N$1,products!$A$1:$E$1,0))</f>
        <v>8.91</v>
      </c>
      <c r="O441" s="6">
        <f t="shared" si="20"/>
        <v>35.64</v>
      </c>
      <c r="P441" t="str">
        <f>_xlfn.XLOOKUP(Orders[[#This Row],[Customer ID]],customers!$A$1:$A$1001,customers!$I$1:$I$1001,,0)</f>
        <v>No</v>
      </c>
    </row>
    <row r="442" spans="1:16" x14ac:dyDescent="0.25">
      <c r="A442" s="2"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INDEX(products!$A$1:$G$49,MATCH('Working sheet'!$D442,products!$A$1:$A$49,0),MATCH('Working sheet'!I$1,products!$A$1:$E$1,0))</f>
        <v>Ara</v>
      </c>
      <c r="J442" t="str">
        <f t="shared" si="18"/>
        <v>Arabica</v>
      </c>
      <c r="K442" t="str">
        <f>INDEX(products!$A$1:$G$49,MATCH('Working sheet'!$D442,products!$A$1:$A$49,0),MATCH('Working sheet'!K$1,products!$A$1:$E$1,0))</f>
        <v>M</v>
      </c>
      <c r="L442" t="str">
        <f t="shared" si="19"/>
        <v>Medium</v>
      </c>
      <c r="M442" s="5">
        <f>INDEX(products!$A$1:$G$49,MATCH('Working sheet'!$D442,products!$A$1:$A$49,0),MATCH('Working sheet'!M$1,products!$A$1:$E$1,0))</f>
        <v>2.5</v>
      </c>
      <c r="N442" s="6">
        <f>INDEX(products!$A$1:$G$49,MATCH('Working sheet'!$D442,products!$A$1:$A$49,0),MATCH('Working sheet'!N$1,products!$A$1:$E$1,0))</f>
        <v>25.874999999999996</v>
      </c>
      <c r="O442" s="6">
        <f t="shared" si="20"/>
        <v>103.49999999999999</v>
      </c>
      <c r="P442" t="str">
        <f>_xlfn.XLOOKUP(Orders[[#This Row],[Customer ID]],customers!$A$1:$A$1001,customers!$I$1:$I$1001,,0)</f>
        <v>Yes</v>
      </c>
    </row>
    <row r="443" spans="1:16" x14ac:dyDescent="0.25">
      <c r="A443" s="2"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INDEX(products!$A$1:$G$49,MATCH('Working sheet'!$D443,products!$A$1:$A$49,0),MATCH('Working sheet'!I$1,products!$A$1:$E$1,0))</f>
        <v>Exc</v>
      </c>
      <c r="J443" t="str">
        <f t="shared" si="18"/>
        <v>Excelsa</v>
      </c>
      <c r="K443" t="str">
        <f>INDEX(products!$A$1:$G$49,MATCH('Working sheet'!$D443,products!$A$1:$A$49,0),MATCH('Working sheet'!K$1,products!$A$1:$E$1,0))</f>
        <v>D</v>
      </c>
      <c r="L443" t="str">
        <f t="shared" si="19"/>
        <v>Dark</v>
      </c>
      <c r="M443" s="5">
        <f>INDEX(products!$A$1:$G$49,MATCH('Working sheet'!$D443,products!$A$1:$A$49,0),MATCH('Working sheet'!M$1,products!$A$1:$E$1,0))</f>
        <v>1</v>
      </c>
      <c r="N443" s="6">
        <f>INDEX(products!$A$1:$G$49,MATCH('Working sheet'!$D443,products!$A$1:$A$49,0),MATCH('Working sheet'!N$1,products!$A$1:$E$1,0))</f>
        <v>12.15</v>
      </c>
      <c r="O443" s="6">
        <f t="shared" si="20"/>
        <v>36.450000000000003</v>
      </c>
      <c r="P443" t="str">
        <f>_xlfn.XLOOKUP(Orders[[#This Row],[Customer ID]],customers!$A$1:$A$1001,customers!$I$1:$I$1001,,0)</f>
        <v>Yes</v>
      </c>
    </row>
    <row r="444" spans="1:16" x14ac:dyDescent="0.25">
      <c r="A444" s="2"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INDEX(products!$A$1:$G$49,MATCH('Working sheet'!$D444,products!$A$1:$A$49,0),MATCH('Working sheet'!I$1,products!$A$1:$E$1,0))</f>
        <v>Rob</v>
      </c>
      <c r="J444" t="str">
        <f t="shared" si="18"/>
        <v>Robusta</v>
      </c>
      <c r="K444" t="str">
        <f>INDEX(products!$A$1:$G$49,MATCH('Working sheet'!$D444,products!$A$1:$A$49,0),MATCH('Working sheet'!K$1,products!$A$1:$E$1,0))</f>
        <v>L</v>
      </c>
      <c r="L444" t="str">
        <f t="shared" si="19"/>
        <v>Light</v>
      </c>
      <c r="M444" s="5">
        <f>INDEX(products!$A$1:$G$49,MATCH('Working sheet'!$D444,products!$A$1:$A$49,0),MATCH('Working sheet'!M$1,products!$A$1:$E$1,0))</f>
        <v>0.5</v>
      </c>
      <c r="N444" s="6">
        <f>INDEX(products!$A$1:$G$49,MATCH('Working sheet'!$D444,products!$A$1:$A$49,0),MATCH('Working sheet'!N$1,products!$A$1:$E$1,0))</f>
        <v>7.169999999999999</v>
      </c>
      <c r="O444" s="6">
        <f t="shared" si="20"/>
        <v>35.849999999999994</v>
      </c>
      <c r="P444" t="str">
        <f>_xlfn.XLOOKUP(Orders[[#This Row],[Customer ID]],customers!$A$1:$A$1001,customers!$I$1:$I$1001,,0)</f>
        <v>No</v>
      </c>
    </row>
    <row r="445" spans="1:16" x14ac:dyDescent="0.25">
      <c r="A445" s="2"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INDEX(products!$A$1:$G$49,MATCH('Working sheet'!$D445,products!$A$1:$A$49,0),MATCH('Working sheet'!I$1,products!$A$1:$E$1,0))</f>
        <v>Exc</v>
      </c>
      <c r="J445" t="str">
        <f t="shared" si="18"/>
        <v>Excelsa</v>
      </c>
      <c r="K445" t="str">
        <f>INDEX(products!$A$1:$G$49,MATCH('Working sheet'!$D445,products!$A$1:$A$49,0),MATCH('Working sheet'!K$1,products!$A$1:$E$1,0))</f>
        <v>L</v>
      </c>
      <c r="L445" t="str">
        <f t="shared" si="19"/>
        <v>Light</v>
      </c>
      <c r="M445" s="5">
        <f>INDEX(products!$A$1:$G$49,MATCH('Working sheet'!$D445,products!$A$1:$A$49,0),MATCH('Working sheet'!M$1,products!$A$1:$E$1,0))</f>
        <v>0.2</v>
      </c>
      <c r="N445" s="6">
        <f>INDEX(products!$A$1:$G$49,MATCH('Working sheet'!$D445,products!$A$1:$A$49,0),MATCH('Working sheet'!N$1,products!$A$1:$E$1,0))</f>
        <v>4.4550000000000001</v>
      </c>
      <c r="O445" s="6">
        <f t="shared" si="20"/>
        <v>22.274999999999999</v>
      </c>
      <c r="P445" t="str">
        <f>_xlfn.XLOOKUP(Orders[[#This Row],[Customer ID]],customers!$A$1:$A$1001,customers!$I$1:$I$1001,,0)</f>
        <v>Yes</v>
      </c>
    </row>
    <row r="446" spans="1:16" x14ac:dyDescent="0.25">
      <c r="A446" s="2"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INDEX(products!$A$1:$G$49,MATCH('Working sheet'!$D446,products!$A$1:$A$49,0),MATCH('Working sheet'!I$1,products!$A$1:$E$1,0))</f>
        <v>Exc</v>
      </c>
      <c r="J446" t="str">
        <f t="shared" si="18"/>
        <v>Excelsa</v>
      </c>
      <c r="K446" t="str">
        <f>INDEX(products!$A$1:$G$49,MATCH('Working sheet'!$D446,products!$A$1:$A$49,0),MATCH('Working sheet'!K$1,products!$A$1:$E$1,0))</f>
        <v>M</v>
      </c>
      <c r="L446" t="str">
        <f t="shared" si="19"/>
        <v>Medium</v>
      </c>
      <c r="M446" s="5">
        <f>INDEX(products!$A$1:$G$49,MATCH('Working sheet'!$D446,products!$A$1:$A$49,0),MATCH('Working sheet'!M$1,products!$A$1:$E$1,0))</f>
        <v>0.2</v>
      </c>
      <c r="N446" s="6">
        <f>INDEX(products!$A$1:$G$49,MATCH('Working sheet'!$D446,products!$A$1:$A$49,0),MATCH('Working sheet'!N$1,products!$A$1:$E$1,0))</f>
        <v>4.125</v>
      </c>
      <c r="O446" s="6">
        <f t="shared" si="20"/>
        <v>24.75</v>
      </c>
      <c r="P446" t="str">
        <f>_xlfn.XLOOKUP(Orders[[#This Row],[Customer ID]],customers!$A$1:$A$1001,customers!$I$1:$I$1001,,0)</f>
        <v>No</v>
      </c>
    </row>
    <row r="447" spans="1:16" x14ac:dyDescent="0.25">
      <c r="A447" s="2"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INDEX(products!$A$1:$G$49,MATCH('Working sheet'!$D447,products!$A$1:$A$49,0),MATCH('Working sheet'!I$1,products!$A$1:$E$1,0))</f>
        <v>Lib</v>
      </c>
      <c r="J447" t="str">
        <f t="shared" si="18"/>
        <v>Liberica</v>
      </c>
      <c r="K447" t="str">
        <f>INDEX(products!$A$1:$G$49,MATCH('Working sheet'!$D447,products!$A$1:$A$49,0),MATCH('Working sheet'!K$1,products!$A$1:$E$1,0))</f>
        <v>M</v>
      </c>
      <c r="L447" t="str">
        <f t="shared" si="19"/>
        <v>Medium</v>
      </c>
      <c r="M447" s="5">
        <f>INDEX(products!$A$1:$G$49,MATCH('Working sheet'!$D447,products!$A$1:$A$49,0),MATCH('Working sheet'!M$1,products!$A$1:$E$1,0))</f>
        <v>2.5</v>
      </c>
      <c r="N447" s="6">
        <f>INDEX(products!$A$1:$G$49,MATCH('Working sheet'!$D447,products!$A$1:$A$49,0),MATCH('Working sheet'!N$1,products!$A$1:$E$1,0))</f>
        <v>33.464999999999996</v>
      </c>
      <c r="O447" s="6">
        <f t="shared" si="20"/>
        <v>66.929999999999993</v>
      </c>
      <c r="P447" t="str">
        <f>_xlfn.XLOOKUP(Orders[[#This Row],[Customer ID]],customers!$A$1:$A$1001,customers!$I$1:$I$1001,,0)</f>
        <v>Yes</v>
      </c>
    </row>
    <row r="448" spans="1:16" x14ac:dyDescent="0.25">
      <c r="A448" s="2"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INDEX(products!$A$1:$G$49,MATCH('Working sheet'!$D448,products!$A$1:$A$49,0),MATCH('Working sheet'!I$1,products!$A$1:$E$1,0))</f>
        <v>Lib</v>
      </c>
      <c r="J448" t="str">
        <f t="shared" si="18"/>
        <v>Liberica</v>
      </c>
      <c r="K448" t="str">
        <f>INDEX(products!$A$1:$G$49,MATCH('Working sheet'!$D448,products!$A$1:$A$49,0),MATCH('Working sheet'!K$1,products!$A$1:$E$1,0))</f>
        <v>M</v>
      </c>
      <c r="L448" t="str">
        <f t="shared" si="19"/>
        <v>Medium</v>
      </c>
      <c r="M448" s="5">
        <f>INDEX(products!$A$1:$G$49,MATCH('Working sheet'!$D448,products!$A$1:$A$49,0),MATCH('Working sheet'!M$1,products!$A$1:$E$1,0))</f>
        <v>0.5</v>
      </c>
      <c r="N448" s="6">
        <f>INDEX(products!$A$1:$G$49,MATCH('Working sheet'!$D448,products!$A$1:$A$49,0),MATCH('Working sheet'!N$1,products!$A$1:$E$1,0))</f>
        <v>8.73</v>
      </c>
      <c r="O448" s="6">
        <f t="shared" si="20"/>
        <v>8.73</v>
      </c>
      <c r="P448" t="str">
        <f>_xlfn.XLOOKUP(Orders[[#This Row],[Customer ID]],customers!$A$1:$A$1001,customers!$I$1:$I$1001,,0)</f>
        <v>Yes</v>
      </c>
    </row>
    <row r="449" spans="1:16" x14ac:dyDescent="0.25">
      <c r="A449" s="2"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INDEX(products!$A$1:$G$49,MATCH('Working sheet'!$D449,products!$A$1:$A$49,0),MATCH('Working sheet'!I$1,products!$A$1:$E$1,0))</f>
        <v>Rob</v>
      </c>
      <c r="J449" t="str">
        <f t="shared" si="18"/>
        <v>Robusta</v>
      </c>
      <c r="K449" t="str">
        <f>INDEX(products!$A$1:$G$49,MATCH('Working sheet'!$D449,products!$A$1:$A$49,0),MATCH('Working sheet'!K$1,products!$A$1:$E$1,0))</f>
        <v>M</v>
      </c>
      <c r="L449" t="str">
        <f t="shared" si="19"/>
        <v>Medium</v>
      </c>
      <c r="M449" s="5">
        <f>INDEX(products!$A$1:$G$49,MATCH('Working sheet'!$D449,products!$A$1:$A$49,0),MATCH('Working sheet'!M$1,products!$A$1:$E$1,0))</f>
        <v>0.5</v>
      </c>
      <c r="N449" s="6">
        <f>INDEX(products!$A$1:$G$49,MATCH('Working sheet'!$D449,products!$A$1:$A$49,0),MATCH('Working sheet'!N$1,products!$A$1:$E$1,0))</f>
        <v>5.97</v>
      </c>
      <c r="O449" s="6">
        <f t="shared" si="20"/>
        <v>17.91</v>
      </c>
      <c r="P449" t="str">
        <f>_xlfn.XLOOKUP(Orders[[#This Row],[Customer ID]],customers!$A$1:$A$1001,customers!$I$1:$I$1001,,0)</f>
        <v>No</v>
      </c>
    </row>
    <row r="450" spans="1:16" x14ac:dyDescent="0.25">
      <c r="A450" s="2"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INDEX(products!$A$1:$G$49,MATCH('Working sheet'!$D450,products!$A$1:$A$49,0),MATCH('Working sheet'!I$1,products!$A$1:$E$1,0))</f>
        <v>Rob</v>
      </c>
      <c r="J450" t="str">
        <f t="shared" ref="J450:J513" si="21">IF(I450="Rob","Robusta",IF(I450="Exc","Excelsa",IF(I450="Ara","Arabica",IF(I450="Lib","Liberica"))))</f>
        <v>Robusta</v>
      </c>
      <c r="K450" t="str">
        <f>INDEX(products!$A$1:$G$49,MATCH('Working sheet'!$D450,products!$A$1:$A$49,0),MATCH('Working sheet'!K$1,products!$A$1:$E$1,0))</f>
        <v>L</v>
      </c>
      <c r="L450" t="str">
        <f t="shared" ref="L450:L513" si="22">IF(K450="L","Light",IF(K450="M","Medium",IF(K450="D","Dark")))</f>
        <v>Light</v>
      </c>
      <c r="M450" s="5">
        <f>INDEX(products!$A$1:$G$49,MATCH('Working sheet'!$D450,products!$A$1:$A$49,0),MATCH('Working sheet'!M$1,products!$A$1:$E$1,0))</f>
        <v>0.5</v>
      </c>
      <c r="N450" s="6">
        <f>INDEX(products!$A$1:$G$49,MATCH('Working sheet'!$D450,products!$A$1:$A$49,0),MATCH('Working sheet'!N$1,products!$A$1:$E$1,0))</f>
        <v>7.169999999999999</v>
      </c>
      <c r="O450" s="6">
        <f t="shared" ref="O450:O513" si="23">N450*E450</f>
        <v>7.169999999999999</v>
      </c>
      <c r="P450" t="str">
        <f>_xlfn.XLOOKUP(Orders[[#This Row],[Customer ID]],customers!$A$1:$A$1001,customers!$I$1:$I$1001,,0)</f>
        <v>No</v>
      </c>
    </row>
    <row r="451" spans="1:16" x14ac:dyDescent="0.25">
      <c r="A451" s="2"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INDEX(products!$A$1:$G$49,MATCH('Working sheet'!$D451,products!$A$1:$A$49,0),MATCH('Working sheet'!I$1,products!$A$1:$E$1,0))</f>
        <v>Rob</v>
      </c>
      <c r="J451" t="str">
        <f t="shared" si="21"/>
        <v>Robusta</v>
      </c>
      <c r="K451" t="str">
        <f>INDEX(products!$A$1:$G$49,MATCH('Working sheet'!$D451,products!$A$1:$A$49,0),MATCH('Working sheet'!K$1,products!$A$1:$E$1,0))</f>
        <v>D</v>
      </c>
      <c r="L451" t="str">
        <f t="shared" si="22"/>
        <v>Dark</v>
      </c>
      <c r="M451" s="5">
        <f>INDEX(products!$A$1:$G$49,MATCH('Working sheet'!$D451,products!$A$1:$A$49,0),MATCH('Working sheet'!M$1,products!$A$1:$E$1,0))</f>
        <v>0.2</v>
      </c>
      <c r="N451" s="6">
        <f>INDEX(products!$A$1:$G$49,MATCH('Working sheet'!$D451,products!$A$1:$A$49,0),MATCH('Working sheet'!N$1,products!$A$1:$E$1,0))</f>
        <v>2.6849999999999996</v>
      </c>
      <c r="O451" s="6">
        <f t="shared" si="23"/>
        <v>5.3699999999999992</v>
      </c>
      <c r="P451" t="str">
        <f>_xlfn.XLOOKUP(Orders[[#This Row],[Customer ID]],customers!$A$1:$A$1001,customers!$I$1:$I$1001,,0)</f>
        <v>No</v>
      </c>
    </row>
    <row r="452" spans="1:16" x14ac:dyDescent="0.25">
      <c r="A452" s="2"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INDEX(products!$A$1:$G$49,MATCH('Working sheet'!$D452,products!$A$1:$A$49,0),MATCH('Working sheet'!I$1,products!$A$1:$E$1,0))</f>
        <v>Lib</v>
      </c>
      <c r="J452" t="str">
        <f t="shared" si="21"/>
        <v>Liberica</v>
      </c>
      <c r="K452" t="str">
        <f>INDEX(products!$A$1:$G$49,MATCH('Working sheet'!$D452,products!$A$1:$A$49,0),MATCH('Working sheet'!K$1,products!$A$1:$E$1,0))</f>
        <v>L</v>
      </c>
      <c r="L452" t="str">
        <f t="shared" si="22"/>
        <v>Light</v>
      </c>
      <c r="M452" s="5">
        <f>INDEX(products!$A$1:$G$49,MATCH('Working sheet'!$D452,products!$A$1:$A$49,0),MATCH('Working sheet'!M$1,products!$A$1:$E$1,0))</f>
        <v>0.2</v>
      </c>
      <c r="N452" s="6">
        <f>INDEX(products!$A$1:$G$49,MATCH('Working sheet'!$D452,products!$A$1:$A$49,0),MATCH('Working sheet'!N$1,products!$A$1:$E$1,0))</f>
        <v>4.7549999999999999</v>
      </c>
      <c r="O452" s="6">
        <f t="shared" si="23"/>
        <v>23.774999999999999</v>
      </c>
      <c r="P452" t="str">
        <f>_xlfn.XLOOKUP(Orders[[#This Row],[Customer ID]],customers!$A$1:$A$1001,customers!$I$1:$I$1001,,0)</f>
        <v>No</v>
      </c>
    </row>
    <row r="453" spans="1:16" x14ac:dyDescent="0.25">
      <c r="A453" s="2"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INDEX(products!$A$1:$G$49,MATCH('Working sheet'!$D453,products!$A$1:$A$49,0),MATCH('Working sheet'!I$1,products!$A$1:$E$1,0))</f>
        <v>Rob</v>
      </c>
      <c r="J453" t="str">
        <f t="shared" si="21"/>
        <v>Robusta</v>
      </c>
      <c r="K453" t="str">
        <f>INDEX(products!$A$1:$G$49,MATCH('Working sheet'!$D453,products!$A$1:$A$49,0),MATCH('Working sheet'!K$1,products!$A$1:$E$1,0))</f>
        <v>D</v>
      </c>
      <c r="L453" t="str">
        <f t="shared" si="22"/>
        <v>Dark</v>
      </c>
      <c r="M453" s="5">
        <f>INDEX(products!$A$1:$G$49,MATCH('Working sheet'!$D453,products!$A$1:$A$49,0),MATCH('Working sheet'!M$1,products!$A$1:$E$1,0))</f>
        <v>2.5</v>
      </c>
      <c r="N453" s="6">
        <f>INDEX(products!$A$1:$G$49,MATCH('Working sheet'!$D453,products!$A$1:$A$49,0),MATCH('Working sheet'!N$1,products!$A$1:$E$1,0))</f>
        <v>20.584999999999997</v>
      </c>
      <c r="O453" s="6">
        <f t="shared" si="23"/>
        <v>41.169999999999995</v>
      </c>
      <c r="P453" t="str">
        <f>_xlfn.XLOOKUP(Orders[[#This Row],[Customer ID]],customers!$A$1:$A$1001,customers!$I$1:$I$1001,,0)</f>
        <v>Yes</v>
      </c>
    </row>
    <row r="454" spans="1:16" x14ac:dyDescent="0.25">
      <c r="A454" s="2"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INDEX(products!$A$1:$G$49,MATCH('Working sheet'!$D454,products!$A$1:$A$49,0),MATCH('Working sheet'!I$1,products!$A$1:$E$1,0))</f>
        <v>Ara</v>
      </c>
      <c r="J454" t="str">
        <f t="shared" si="21"/>
        <v>Arabica</v>
      </c>
      <c r="K454" t="str">
        <f>INDEX(products!$A$1:$G$49,MATCH('Working sheet'!$D454,products!$A$1:$A$49,0),MATCH('Working sheet'!K$1,products!$A$1:$E$1,0))</f>
        <v>L</v>
      </c>
      <c r="L454" t="str">
        <f t="shared" si="22"/>
        <v>Light</v>
      </c>
      <c r="M454" s="5">
        <f>INDEX(products!$A$1:$G$49,MATCH('Working sheet'!$D454,products!$A$1:$A$49,0),MATCH('Working sheet'!M$1,products!$A$1:$E$1,0))</f>
        <v>0.2</v>
      </c>
      <c r="N454" s="6">
        <f>INDEX(products!$A$1:$G$49,MATCH('Working sheet'!$D454,products!$A$1:$A$49,0),MATCH('Working sheet'!N$1,products!$A$1:$E$1,0))</f>
        <v>3.8849999999999998</v>
      </c>
      <c r="O454" s="6">
        <f t="shared" si="23"/>
        <v>11.654999999999999</v>
      </c>
      <c r="P454" t="str">
        <f>_xlfn.XLOOKUP(Orders[[#This Row],[Customer ID]],customers!$A$1:$A$1001,customers!$I$1:$I$1001,,0)</f>
        <v>No</v>
      </c>
    </row>
    <row r="455" spans="1:16" x14ac:dyDescent="0.25">
      <c r="A455" s="2"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INDEX(products!$A$1:$G$49,MATCH('Working sheet'!$D455,products!$A$1:$A$49,0),MATCH('Working sheet'!I$1,products!$A$1:$E$1,0))</f>
        <v>Lib</v>
      </c>
      <c r="J455" t="str">
        <f t="shared" si="21"/>
        <v>Liberica</v>
      </c>
      <c r="K455" t="str">
        <f>INDEX(products!$A$1:$G$49,MATCH('Working sheet'!$D455,products!$A$1:$A$49,0),MATCH('Working sheet'!K$1,products!$A$1:$E$1,0))</f>
        <v>L</v>
      </c>
      <c r="L455" t="str">
        <f t="shared" si="22"/>
        <v>Light</v>
      </c>
      <c r="M455" s="5">
        <f>INDEX(products!$A$1:$G$49,MATCH('Working sheet'!$D455,products!$A$1:$A$49,0),MATCH('Working sheet'!M$1,products!$A$1:$E$1,0))</f>
        <v>0.5</v>
      </c>
      <c r="N455" s="6">
        <f>INDEX(products!$A$1:$G$49,MATCH('Working sheet'!$D455,products!$A$1:$A$49,0),MATCH('Working sheet'!N$1,products!$A$1:$E$1,0))</f>
        <v>9.51</v>
      </c>
      <c r="O455" s="6">
        <f t="shared" si="23"/>
        <v>38.04</v>
      </c>
      <c r="P455" t="str">
        <f>_xlfn.XLOOKUP(Orders[[#This Row],[Customer ID]],customers!$A$1:$A$1001,customers!$I$1:$I$1001,,0)</f>
        <v>No</v>
      </c>
    </row>
    <row r="456" spans="1:16" x14ac:dyDescent="0.25">
      <c r="A456" s="2"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INDEX(products!$A$1:$G$49,MATCH('Working sheet'!$D456,products!$A$1:$A$49,0),MATCH('Working sheet'!I$1,products!$A$1:$E$1,0))</f>
        <v>Rob</v>
      </c>
      <c r="J456" t="str">
        <f t="shared" si="21"/>
        <v>Robusta</v>
      </c>
      <c r="K456" t="str">
        <f>INDEX(products!$A$1:$G$49,MATCH('Working sheet'!$D456,products!$A$1:$A$49,0),MATCH('Working sheet'!K$1,products!$A$1:$E$1,0))</f>
        <v>D</v>
      </c>
      <c r="L456" t="str">
        <f t="shared" si="22"/>
        <v>Dark</v>
      </c>
      <c r="M456" s="5">
        <f>INDEX(products!$A$1:$G$49,MATCH('Working sheet'!$D456,products!$A$1:$A$49,0),MATCH('Working sheet'!M$1,products!$A$1:$E$1,0))</f>
        <v>2.5</v>
      </c>
      <c r="N456" s="6">
        <f>INDEX(products!$A$1:$G$49,MATCH('Working sheet'!$D456,products!$A$1:$A$49,0),MATCH('Working sheet'!N$1,products!$A$1:$E$1,0))</f>
        <v>20.584999999999997</v>
      </c>
      <c r="O456" s="6">
        <f t="shared" si="23"/>
        <v>82.339999999999989</v>
      </c>
      <c r="P456" t="str">
        <f>_xlfn.XLOOKUP(Orders[[#This Row],[Customer ID]],customers!$A$1:$A$1001,customers!$I$1:$I$1001,,0)</f>
        <v>Yes</v>
      </c>
    </row>
    <row r="457" spans="1:16" x14ac:dyDescent="0.25">
      <c r="A457" s="2"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INDEX(products!$A$1:$G$49,MATCH('Working sheet'!$D457,products!$A$1:$A$49,0),MATCH('Working sheet'!I$1,products!$A$1:$E$1,0))</f>
        <v>Lib</v>
      </c>
      <c r="J457" t="str">
        <f t="shared" si="21"/>
        <v>Liberica</v>
      </c>
      <c r="K457" t="str">
        <f>INDEX(products!$A$1:$G$49,MATCH('Working sheet'!$D457,products!$A$1:$A$49,0),MATCH('Working sheet'!K$1,products!$A$1:$E$1,0))</f>
        <v>L</v>
      </c>
      <c r="L457" t="str">
        <f t="shared" si="22"/>
        <v>Light</v>
      </c>
      <c r="M457" s="5">
        <f>INDEX(products!$A$1:$G$49,MATCH('Working sheet'!$D457,products!$A$1:$A$49,0),MATCH('Working sheet'!M$1,products!$A$1:$E$1,0))</f>
        <v>0.2</v>
      </c>
      <c r="N457" s="6">
        <f>INDEX(products!$A$1:$G$49,MATCH('Working sheet'!$D457,products!$A$1:$A$49,0),MATCH('Working sheet'!N$1,products!$A$1:$E$1,0))</f>
        <v>4.7549999999999999</v>
      </c>
      <c r="O457" s="6">
        <f t="shared" si="23"/>
        <v>9.51</v>
      </c>
      <c r="P457" t="str">
        <f>_xlfn.XLOOKUP(Orders[[#This Row],[Customer ID]],customers!$A$1:$A$1001,customers!$I$1:$I$1001,,0)</f>
        <v>Yes</v>
      </c>
    </row>
    <row r="458" spans="1:16" x14ac:dyDescent="0.25">
      <c r="A458" s="2"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INDEX(products!$A$1:$G$49,MATCH('Working sheet'!$D458,products!$A$1:$A$49,0),MATCH('Working sheet'!I$1,products!$A$1:$E$1,0))</f>
        <v>Rob</v>
      </c>
      <c r="J458" t="str">
        <f t="shared" si="21"/>
        <v>Robusta</v>
      </c>
      <c r="K458" t="str">
        <f>INDEX(products!$A$1:$G$49,MATCH('Working sheet'!$D458,products!$A$1:$A$49,0),MATCH('Working sheet'!K$1,products!$A$1:$E$1,0))</f>
        <v>D</v>
      </c>
      <c r="L458" t="str">
        <f t="shared" si="22"/>
        <v>Dark</v>
      </c>
      <c r="M458" s="5">
        <f>INDEX(products!$A$1:$G$49,MATCH('Working sheet'!$D458,products!$A$1:$A$49,0),MATCH('Working sheet'!M$1,products!$A$1:$E$1,0))</f>
        <v>2.5</v>
      </c>
      <c r="N458" s="6">
        <f>INDEX(products!$A$1:$G$49,MATCH('Working sheet'!$D458,products!$A$1:$A$49,0),MATCH('Working sheet'!N$1,products!$A$1:$E$1,0))</f>
        <v>20.584999999999997</v>
      </c>
      <c r="O458" s="6">
        <f t="shared" si="23"/>
        <v>41.169999999999995</v>
      </c>
      <c r="P458" t="str">
        <f>_xlfn.XLOOKUP(Orders[[#This Row],[Customer ID]],customers!$A$1:$A$1001,customers!$I$1:$I$1001,,0)</f>
        <v>No</v>
      </c>
    </row>
    <row r="459" spans="1:16" x14ac:dyDescent="0.25">
      <c r="A459" s="2"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INDEX(products!$A$1:$G$49,MATCH('Working sheet'!$D459,products!$A$1:$A$49,0),MATCH('Working sheet'!I$1,products!$A$1:$E$1,0))</f>
        <v>Lib</v>
      </c>
      <c r="J459" t="str">
        <f t="shared" si="21"/>
        <v>Liberica</v>
      </c>
      <c r="K459" t="str">
        <f>INDEX(products!$A$1:$G$49,MATCH('Working sheet'!$D459,products!$A$1:$A$49,0),MATCH('Working sheet'!K$1,products!$A$1:$E$1,0))</f>
        <v>L</v>
      </c>
      <c r="L459" t="str">
        <f t="shared" si="22"/>
        <v>Light</v>
      </c>
      <c r="M459" s="5">
        <f>INDEX(products!$A$1:$G$49,MATCH('Working sheet'!$D459,products!$A$1:$A$49,0),MATCH('Working sheet'!M$1,products!$A$1:$E$1,0))</f>
        <v>0.5</v>
      </c>
      <c r="N459" s="6">
        <f>INDEX(products!$A$1:$G$49,MATCH('Working sheet'!$D459,products!$A$1:$A$49,0),MATCH('Working sheet'!N$1,products!$A$1:$E$1,0))</f>
        <v>9.51</v>
      </c>
      <c r="O459" s="6">
        <f t="shared" si="23"/>
        <v>47.55</v>
      </c>
      <c r="P459" t="str">
        <f>_xlfn.XLOOKUP(Orders[[#This Row],[Customer ID]],customers!$A$1:$A$1001,customers!$I$1:$I$1001,,0)</f>
        <v>No</v>
      </c>
    </row>
    <row r="460" spans="1:16" x14ac:dyDescent="0.25">
      <c r="A460" s="2"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INDEX(products!$A$1:$G$49,MATCH('Working sheet'!$D460,products!$A$1:$A$49,0),MATCH('Working sheet'!I$1,products!$A$1:$E$1,0))</f>
        <v>Ara</v>
      </c>
      <c r="J460" t="str">
        <f t="shared" si="21"/>
        <v>Arabica</v>
      </c>
      <c r="K460" t="str">
        <f>INDEX(products!$A$1:$G$49,MATCH('Working sheet'!$D460,products!$A$1:$A$49,0),MATCH('Working sheet'!K$1,products!$A$1:$E$1,0))</f>
        <v>M</v>
      </c>
      <c r="L460" t="str">
        <f t="shared" si="22"/>
        <v>Medium</v>
      </c>
      <c r="M460" s="5">
        <f>INDEX(products!$A$1:$G$49,MATCH('Working sheet'!$D460,products!$A$1:$A$49,0),MATCH('Working sheet'!M$1,products!$A$1:$E$1,0))</f>
        <v>1</v>
      </c>
      <c r="N460" s="6">
        <f>INDEX(products!$A$1:$G$49,MATCH('Working sheet'!$D460,products!$A$1:$A$49,0),MATCH('Working sheet'!N$1,products!$A$1:$E$1,0))</f>
        <v>11.25</v>
      </c>
      <c r="O460" s="6">
        <f t="shared" si="23"/>
        <v>45</v>
      </c>
      <c r="P460" t="str">
        <f>_xlfn.XLOOKUP(Orders[[#This Row],[Customer ID]],customers!$A$1:$A$1001,customers!$I$1:$I$1001,,0)</f>
        <v>No</v>
      </c>
    </row>
    <row r="461" spans="1:16" x14ac:dyDescent="0.25">
      <c r="A461" s="2"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INDEX(products!$A$1:$G$49,MATCH('Working sheet'!$D461,products!$A$1:$A$49,0),MATCH('Working sheet'!I$1,products!$A$1:$E$1,0))</f>
        <v>Lib</v>
      </c>
      <c r="J461" t="str">
        <f t="shared" si="21"/>
        <v>Liberica</v>
      </c>
      <c r="K461" t="str">
        <f>INDEX(products!$A$1:$G$49,MATCH('Working sheet'!$D461,products!$A$1:$A$49,0),MATCH('Working sheet'!K$1,products!$A$1:$E$1,0))</f>
        <v>L</v>
      </c>
      <c r="L461" t="str">
        <f t="shared" si="22"/>
        <v>Light</v>
      </c>
      <c r="M461" s="5">
        <f>INDEX(products!$A$1:$G$49,MATCH('Working sheet'!$D461,products!$A$1:$A$49,0),MATCH('Working sheet'!M$1,products!$A$1:$E$1,0))</f>
        <v>0.2</v>
      </c>
      <c r="N461" s="6">
        <f>INDEX(products!$A$1:$G$49,MATCH('Working sheet'!$D461,products!$A$1:$A$49,0),MATCH('Working sheet'!N$1,products!$A$1:$E$1,0))</f>
        <v>4.7549999999999999</v>
      </c>
      <c r="O461" s="6">
        <f t="shared" si="23"/>
        <v>23.774999999999999</v>
      </c>
      <c r="P461" t="str">
        <f>_xlfn.XLOOKUP(Orders[[#This Row],[Customer ID]],customers!$A$1:$A$1001,customers!$I$1:$I$1001,,0)</f>
        <v>No</v>
      </c>
    </row>
    <row r="462" spans="1:16" x14ac:dyDescent="0.25">
      <c r="A462" s="2"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INDEX(products!$A$1:$G$49,MATCH('Working sheet'!$D462,products!$A$1:$A$49,0),MATCH('Working sheet'!I$1,products!$A$1:$E$1,0))</f>
        <v>Rob</v>
      </c>
      <c r="J462" t="str">
        <f t="shared" si="21"/>
        <v>Robusta</v>
      </c>
      <c r="K462" t="str">
        <f>INDEX(products!$A$1:$G$49,MATCH('Working sheet'!$D462,products!$A$1:$A$49,0),MATCH('Working sheet'!K$1,products!$A$1:$E$1,0))</f>
        <v>D</v>
      </c>
      <c r="L462" t="str">
        <f t="shared" si="22"/>
        <v>Dark</v>
      </c>
      <c r="M462" s="5">
        <f>INDEX(products!$A$1:$G$49,MATCH('Working sheet'!$D462,products!$A$1:$A$49,0),MATCH('Working sheet'!M$1,products!$A$1:$E$1,0))</f>
        <v>0.5</v>
      </c>
      <c r="N462" s="6">
        <f>INDEX(products!$A$1:$G$49,MATCH('Working sheet'!$D462,products!$A$1:$A$49,0),MATCH('Working sheet'!N$1,products!$A$1:$E$1,0))</f>
        <v>5.3699999999999992</v>
      </c>
      <c r="O462" s="6">
        <f t="shared" si="23"/>
        <v>16.11</v>
      </c>
      <c r="P462" t="str">
        <f>_xlfn.XLOOKUP(Orders[[#This Row],[Customer ID]],customers!$A$1:$A$1001,customers!$I$1:$I$1001,,0)</f>
        <v>Yes</v>
      </c>
    </row>
    <row r="463" spans="1:16" x14ac:dyDescent="0.25">
      <c r="A463" s="2"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INDEX(products!$A$1:$G$49,MATCH('Working sheet'!$D463,products!$A$1:$A$49,0),MATCH('Working sheet'!I$1,products!$A$1:$E$1,0))</f>
        <v>Rob</v>
      </c>
      <c r="J463" t="str">
        <f t="shared" si="21"/>
        <v>Robusta</v>
      </c>
      <c r="K463" t="str">
        <f>INDEX(products!$A$1:$G$49,MATCH('Working sheet'!$D463,products!$A$1:$A$49,0),MATCH('Working sheet'!K$1,products!$A$1:$E$1,0))</f>
        <v>D</v>
      </c>
      <c r="L463" t="str">
        <f t="shared" si="22"/>
        <v>Dark</v>
      </c>
      <c r="M463" s="5">
        <f>INDEX(products!$A$1:$G$49,MATCH('Working sheet'!$D463,products!$A$1:$A$49,0),MATCH('Working sheet'!M$1,products!$A$1:$E$1,0))</f>
        <v>0.2</v>
      </c>
      <c r="N463" s="6">
        <f>INDEX(products!$A$1:$G$49,MATCH('Working sheet'!$D463,products!$A$1:$A$49,0),MATCH('Working sheet'!N$1,products!$A$1:$E$1,0))</f>
        <v>2.6849999999999996</v>
      </c>
      <c r="O463" s="6">
        <f t="shared" si="23"/>
        <v>10.739999999999998</v>
      </c>
      <c r="P463" t="str">
        <f>_xlfn.XLOOKUP(Orders[[#This Row],[Customer ID]],customers!$A$1:$A$1001,customers!$I$1:$I$1001,,0)</f>
        <v>Yes</v>
      </c>
    </row>
    <row r="464" spans="1:16" x14ac:dyDescent="0.25">
      <c r="A464" s="2"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INDEX(products!$A$1:$G$49,MATCH('Working sheet'!$D464,products!$A$1:$A$49,0),MATCH('Working sheet'!I$1,products!$A$1:$E$1,0))</f>
        <v>Ara</v>
      </c>
      <c r="J464" t="str">
        <f t="shared" si="21"/>
        <v>Arabica</v>
      </c>
      <c r="K464" t="str">
        <f>INDEX(products!$A$1:$G$49,MATCH('Working sheet'!$D464,products!$A$1:$A$49,0),MATCH('Working sheet'!K$1,products!$A$1:$E$1,0))</f>
        <v>D</v>
      </c>
      <c r="L464" t="str">
        <f t="shared" si="22"/>
        <v>Dark</v>
      </c>
      <c r="M464" s="5">
        <f>INDEX(products!$A$1:$G$49,MATCH('Working sheet'!$D464,products!$A$1:$A$49,0),MATCH('Working sheet'!M$1,products!$A$1:$E$1,0))</f>
        <v>1</v>
      </c>
      <c r="N464" s="6">
        <f>INDEX(products!$A$1:$G$49,MATCH('Working sheet'!$D464,products!$A$1:$A$49,0),MATCH('Working sheet'!N$1,products!$A$1:$E$1,0))</f>
        <v>9.9499999999999993</v>
      </c>
      <c r="O464" s="6">
        <f t="shared" si="23"/>
        <v>49.75</v>
      </c>
      <c r="P464" t="str">
        <f>_xlfn.XLOOKUP(Orders[[#This Row],[Customer ID]],customers!$A$1:$A$1001,customers!$I$1:$I$1001,,0)</f>
        <v>Yes</v>
      </c>
    </row>
    <row r="465" spans="1:16" x14ac:dyDescent="0.25">
      <c r="A465" s="2"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INDEX(products!$A$1:$G$49,MATCH('Working sheet'!$D465,products!$A$1:$A$49,0),MATCH('Working sheet'!I$1,products!$A$1:$E$1,0))</f>
        <v>Exc</v>
      </c>
      <c r="J465" t="str">
        <f t="shared" si="21"/>
        <v>Excelsa</v>
      </c>
      <c r="K465" t="str">
        <f>INDEX(products!$A$1:$G$49,MATCH('Working sheet'!$D465,products!$A$1:$A$49,0),MATCH('Working sheet'!K$1,products!$A$1:$E$1,0))</f>
        <v>M</v>
      </c>
      <c r="L465" t="str">
        <f t="shared" si="22"/>
        <v>Medium</v>
      </c>
      <c r="M465" s="5">
        <f>INDEX(products!$A$1:$G$49,MATCH('Working sheet'!$D465,products!$A$1:$A$49,0),MATCH('Working sheet'!M$1,products!$A$1:$E$1,0))</f>
        <v>1</v>
      </c>
      <c r="N465" s="6">
        <f>INDEX(products!$A$1:$G$49,MATCH('Working sheet'!$D465,products!$A$1:$A$49,0),MATCH('Working sheet'!N$1,products!$A$1:$E$1,0))</f>
        <v>13.75</v>
      </c>
      <c r="O465" s="6">
        <f t="shared" si="23"/>
        <v>27.5</v>
      </c>
      <c r="P465" t="str">
        <f>_xlfn.XLOOKUP(Orders[[#This Row],[Customer ID]],customers!$A$1:$A$1001,customers!$I$1:$I$1001,,0)</f>
        <v>No</v>
      </c>
    </row>
    <row r="466" spans="1:16" x14ac:dyDescent="0.25">
      <c r="A466" s="2"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INDEX(products!$A$1:$G$49,MATCH('Working sheet'!$D466,products!$A$1:$A$49,0),MATCH('Working sheet'!I$1,products!$A$1:$E$1,0))</f>
        <v>Lib</v>
      </c>
      <c r="J466" t="str">
        <f t="shared" si="21"/>
        <v>Liberica</v>
      </c>
      <c r="K466" t="str">
        <f>INDEX(products!$A$1:$G$49,MATCH('Working sheet'!$D466,products!$A$1:$A$49,0),MATCH('Working sheet'!K$1,products!$A$1:$E$1,0))</f>
        <v>D</v>
      </c>
      <c r="L466" t="str">
        <f t="shared" si="22"/>
        <v>Dark</v>
      </c>
      <c r="M466" s="5">
        <f>INDEX(products!$A$1:$G$49,MATCH('Working sheet'!$D466,products!$A$1:$A$49,0),MATCH('Working sheet'!M$1,products!$A$1:$E$1,0))</f>
        <v>2.5</v>
      </c>
      <c r="N466" s="6">
        <f>INDEX(products!$A$1:$G$49,MATCH('Working sheet'!$D466,products!$A$1:$A$49,0),MATCH('Working sheet'!N$1,products!$A$1:$E$1,0))</f>
        <v>29.784999999999997</v>
      </c>
      <c r="O466" s="6">
        <f t="shared" si="23"/>
        <v>119.13999999999999</v>
      </c>
      <c r="P466" t="str">
        <f>_xlfn.XLOOKUP(Orders[[#This Row],[Customer ID]],customers!$A$1:$A$1001,customers!$I$1:$I$1001,,0)</f>
        <v>No</v>
      </c>
    </row>
    <row r="467" spans="1:16" x14ac:dyDescent="0.25">
      <c r="A467" s="2"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INDEX(products!$A$1:$G$49,MATCH('Working sheet'!$D467,products!$A$1:$A$49,0),MATCH('Working sheet'!I$1,products!$A$1:$E$1,0))</f>
        <v>Rob</v>
      </c>
      <c r="J467" t="str">
        <f t="shared" si="21"/>
        <v>Robusta</v>
      </c>
      <c r="K467" t="str">
        <f>INDEX(products!$A$1:$G$49,MATCH('Working sheet'!$D467,products!$A$1:$A$49,0),MATCH('Working sheet'!K$1,products!$A$1:$E$1,0))</f>
        <v>D</v>
      </c>
      <c r="L467" t="str">
        <f t="shared" si="22"/>
        <v>Dark</v>
      </c>
      <c r="M467" s="5">
        <f>INDEX(products!$A$1:$G$49,MATCH('Working sheet'!$D467,products!$A$1:$A$49,0),MATCH('Working sheet'!M$1,products!$A$1:$E$1,0))</f>
        <v>2.5</v>
      </c>
      <c r="N467" s="6">
        <f>INDEX(products!$A$1:$G$49,MATCH('Working sheet'!$D467,products!$A$1:$A$49,0),MATCH('Working sheet'!N$1,products!$A$1:$E$1,0))</f>
        <v>20.584999999999997</v>
      </c>
      <c r="O467" s="6">
        <f t="shared" si="23"/>
        <v>20.584999999999997</v>
      </c>
      <c r="P467" t="str">
        <f>_xlfn.XLOOKUP(Orders[[#This Row],[Customer ID]],customers!$A$1:$A$1001,customers!$I$1:$I$1001,,0)</f>
        <v>Yes</v>
      </c>
    </row>
    <row r="468" spans="1:16" x14ac:dyDescent="0.25">
      <c r="A468" s="2"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INDEX(products!$A$1:$G$49,MATCH('Working sheet'!$D468,products!$A$1:$A$49,0),MATCH('Working sheet'!I$1,products!$A$1:$E$1,0))</f>
        <v>Ara</v>
      </c>
      <c r="J468" t="str">
        <f t="shared" si="21"/>
        <v>Arabica</v>
      </c>
      <c r="K468" t="str">
        <f>INDEX(products!$A$1:$G$49,MATCH('Working sheet'!$D468,products!$A$1:$A$49,0),MATCH('Working sheet'!K$1,products!$A$1:$E$1,0))</f>
        <v>D</v>
      </c>
      <c r="L468" t="str">
        <f t="shared" si="22"/>
        <v>Dark</v>
      </c>
      <c r="M468" s="5">
        <f>INDEX(products!$A$1:$G$49,MATCH('Working sheet'!$D468,products!$A$1:$A$49,0),MATCH('Working sheet'!M$1,products!$A$1:$E$1,0))</f>
        <v>0.2</v>
      </c>
      <c r="N468" s="6">
        <f>INDEX(products!$A$1:$G$49,MATCH('Working sheet'!$D468,products!$A$1:$A$49,0),MATCH('Working sheet'!N$1,products!$A$1:$E$1,0))</f>
        <v>2.9849999999999999</v>
      </c>
      <c r="O468" s="6">
        <f t="shared" si="23"/>
        <v>8.9550000000000001</v>
      </c>
      <c r="P468" t="str">
        <f>_xlfn.XLOOKUP(Orders[[#This Row],[Customer ID]],customers!$A$1:$A$1001,customers!$I$1:$I$1001,,0)</f>
        <v>Yes</v>
      </c>
    </row>
    <row r="469" spans="1:16" x14ac:dyDescent="0.25">
      <c r="A469" s="2"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INDEX(products!$A$1:$G$49,MATCH('Working sheet'!$D469,products!$A$1:$A$49,0),MATCH('Working sheet'!I$1,products!$A$1:$E$1,0))</f>
        <v>Ara</v>
      </c>
      <c r="J469" t="str">
        <f t="shared" si="21"/>
        <v>Arabica</v>
      </c>
      <c r="K469" t="str">
        <f>INDEX(products!$A$1:$G$49,MATCH('Working sheet'!$D469,products!$A$1:$A$49,0),MATCH('Working sheet'!K$1,products!$A$1:$E$1,0))</f>
        <v>D</v>
      </c>
      <c r="L469" t="str">
        <f t="shared" si="22"/>
        <v>Dark</v>
      </c>
      <c r="M469" s="5">
        <f>INDEX(products!$A$1:$G$49,MATCH('Working sheet'!$D469,products!$A$1:$A$49,0),MATCH('Working sheet'!M$1,products!$A$1:$E$1,0))</f>
        <v>0.5</v>
      </c>
      <c r="N469" s="6">
        <f>INDEX(products!$A$1:$G$49,MATCH('Working sheet'!$D469,products!$A$1:$A$49,0),MATCH('Working sheet'!N$1,products!$A$1:$E$1,0))</f>
        <v>5.97</v>
      </c>
      <c r="O469" s="6">
        <f t="shared" si="23"/>
        <v>5.97</v>
      </c>
      <c r="P469" t="str">
        <f>_xlfn.XLOOKUP(Orders[[#This Row],[Customer ID]],customers!$A$1:$A$1001,customers!$I$1:$I$1001,,0)</f>
        <v>No</v>
      </c>
    </row>
    <row r="470" spans="1:16" x14ac:dyDescent="0.25">
      <c r="A470" s="2"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INDEX(products!$A$1:$G$49,MATCH('Working sheet'!$D470,products!$A$1:$A$49,0),MATCH('Working sheet'!I$1,products!$A$1:$E$1,0))</f>
        <v>Exc</v>
      </c>
      <c r="J470" t="str">
        <f t="shared" si="21"/>
        <v>Excelsa</v>
      </c>
      <c r="K470" t="str">
        <f>INDEX(products!$A$1:$G$49,MATCH('Working sheet'!$D470,products!$A$1:$A$49,0),MATCH('Working sheet'!K$1,products!$A$1:$E$1,0))</f>
        <v>M</v>
      </c>
      <c r="L470" t="str">
        <f t="shared" si="22"/>
        <v>Medium</v>
      </c>
      <c r="M470" s="5">
        <f>INDEX(products!$A$1:$G$49,MATCH('Working sheet'!$D470,products!$A$1:$A$49,0),MATCH('Working sheet'!M$1,products!$A$1:$E$1,0))</f>
        <v>1</v>
      </c>
      <c r="N470" s="6">
        <f>INDEX(products!$A$1:$G$49,MATCH('Working sheet'!$D470,products!$A$1:$A$49,0),MATCH('Working sheet'!N$1,products!$A$1:$E$1,0))</f>
        <v>13.75</v>
      </c>
      <c r="O470" s="6">
        <f t="shared" si="23"/>
        <v>41.25</v>
      </c>
      <c r="P470" t="str">
        <f>_xlfn.XLOOKUP(Orders[[#This Row],[Customer ID]],customers!$A$1:$A$1001,customers!$I$1:$I$1001,,0)</f>
        <v>Yes</v>
      </c>
    </row>
    <row r="471" spans="1:16" x14ac:dyDescent="0.25">
      <c r="A471" s="2"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INDEX(products!$A$1:$G$49,MATCH('Working sheet'!$D471,products!$A$1:$A$49,0),MATCH('Working sheet'!I$1,products!$A$1:$E$1,0))</f>
        <v>Exc</v>
      </c>
      <c r="J471" t="str">
        <f t="shared" si="21"/>
        <v>Excelsa</v>
      </c>
      <c r="K471" t="str">
        <f>INDEX(products!$A$1:$G$49,MATCH('Working sheet'!$D471,products!$A$1:$A$49,0),MATCH('Working sheet'!K$1,products!$A$1:$E$1,0))</f>
        <v>L</v>
      </c>
      <c r="L471" t="str">
        <f t="shared" si="22"/>
        <v>Light</v>
      </c>
      <c r="M471" s="5">
        <f>INDEX(products!$A$1:$G$49,MATCH('Working sheet'!$D471,products!$A$1:$A$49,0),MATCH('Working sheet'!M$1,products!$A$1:$E$1,0))</f>
        <v>0.2</v>
      </c>
      <c r="N471" s="6">
        <f>INDEX(products!$A$1:$G$49,MATCH('Working sheet'!$D471,products!$A$1:$A$49,0),MATCH('Working sheet'!N$1,products!$A$1:$E$1,0))</f>
        <v>4.4550000000000001</v>
      </c>
      <c r="O471" s="6">
        <f t="shared" si="23"/>
        <v>22.274999999999999</v>
      </c>
      <c r="P471" t="str">
        <f>_xlfn.XLOOKUP(Orders[[#This Row],[Customer ID]],customers!$A$1:$A$1001,customers!$I$1:$I$1001,,0)</f>
        <v>Yes</v>
      </c>
    </row>
    <row r="472" spans="1:16" x14ac:dyDescent="0.25">
      <c r="A472" s="2"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INDEX(products!$A$1:$G$49,MATCH('Working sheet'!$D472,products!$A$1:$A$49,0),MATCH('Working sheet'!I$1,products!$A$1:$E$1,0))</f>
        <v>Ara</v>
      </c>
      <c r="J472" t="str">
        <f t="shared" si="21"/>
        <v>Arabica</v>
      </c>
      <c r="K472" t="str">
        <f>INDEX(products!$A$1:$G$49,MATCH('Working sheet'!$D472,products!$A$1:$A$49,0),MATCH('Working sheet'!K$1,products!$A$1:$E$1,0))</f>
        <v>M</v>
      </c>
      <c r="L472" t="str">
        <f t="shared" si="22"/>
        <v>Medium</v>
      </c>
      <c r="M472" s="5">
        <f>INDEX(products!$A$1:$G$49,MATCH('Working sheet'!$D472,products!$A$1:$A$49,0),MATCH('Working sheet'!M$1,products!$A$1:$E$1,0))</f>
        <v>0.5</v>
      </c>
      <c r="N472" s="6">
        <f>INDEX(products!$A$1:$G$49,MATCH('Working sheet'!$D472,products!$A$1:$A$49,0),MATCH('Working sheet'!N$1,products!$A$1:$E$1,0))</f>
        <v>6.75</v>
      </c>
      <c r="O472" s="6">
        <f t="shared" si="23"/>
        <v>6.75</v>
      </c>
      <c r="P472" t="str">
        <f>_xlfn.XLOOKUP(Orders[[#This Row],[Customer ID]],customers!$A$1:$A$1001,customers!$I$1:$I$1001,,0)</f>
        <v>Yes</v>
      </c>
    </row>
    <row r="473" spans="1:16" x14ac:dyDescent="0.25">
      <c r="A473" s="2"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INDEX(products!$A$1:$G$49,MATCH('Working sheet'!$D473,products!$A$1:$A$49,0),MATCH('Working sheet'!I$1,products!$A$1:$E$1,0))</f>
        <v>Lib</v>
      </c>
      <c r="J473" t="str">
        <f t="shared" si="21"/>
        <v>Liberica</v>
      </c>
      <c r="K473" t="str">
        <f>INDEX(products!$A$1:$G$49,MATCH('Working sheet'!$D473,products!$A$1:$A$49,0),MATCH('Working sheet'!K$1,products!$A$1:$E$1,0))</f>
        <v>M</v>
      </c>
      <c r="L473" t="str">
        <f t="shared" si="22"/>
        <v>Medium</v>
      </c>
      <c r="M473" s="5">
        <f>INDEX(products!$A$1:$G$49,MATCH('Working sheet'!$D473,products!$A$1:$A$49,0),MATCH('Working sheet'!M$1,products!$A$1:$E$1,0))</f>
        <v>2.5</v>
      </c>
      <c r="N473" s="6">
        <f>INDEX(products!$A$1:$G$49,MATCH('Working sheet'!$D473,products!$A$1:$A$49,0),MATCH('Working sheet'!N$1,products!$A$1:$E$1,0))</f>
        <v>33.464999999999996</v>
      </c>
      <c r="O473" s="6">
        <f t="shared" si="23"/>
        <v>133.85999999999999</v>
      </c>
      <c r="P473" t="str">
        <f>_xlfn.XLOOKUP(Orders[[#This Row],[Customer ID]],customers!$A$1:$A$1001,customers!$I$1:$I$1001,,0)</f>
        <v>Yes</v>
      </c>
    </row>
    <row r="474" spans="1:16" x14ac:dyDescent="0.25">
      <c r="A474" s="2"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INDEX(products!$A$1:$G$49,MATCH('Working sheet'!$D474,products!$A$1:$A$49,0),MATCH('Working sheet'!I$1,products!$A$1:$E$1,0))</f>
        <v>Ara</v>
      </c>
      <c r="J474" t="str">
        <f t="shared" si="21"/>
        <v>Arabica</v>
      </c>
      <c r="K474" t="str">
        <f>INDEX(products!$A$1:$G$49,MATCH('Working sheet'!$D474,products!$A$1:$A$49,0),MATCH('Working sheet'!K$1,products!$A$1:$E$1,0))</f>
        <v>D</v>
      </c>
      <c r="L474" t="str">
        <f t="shared" si="22"/>
        <v>Dark</v>
      </c>
      <c r="M474" s="5">
        <f>INDEX(products!$A$1:$G$49,MATCH('Working sheet'!$D474,products!$A$1:$A$49,0),MATCH('Working sheet'!M$1,products!$A$1:$E$1,0))</f>
        <v>0.2</v>
      </c>
      <c r="N474" s="6">
        <f>INDEX(products!$A$1:$G$49,MATCH('Working sheet'!$D474,products!$A$1:$A$49,0),MATCH('Working sheet'!N$1,products!$A$1:$E$1,0))</f>
        <v>2.9849999999999999</v>
      </c>
      <c r="O474" s="6">
        <f t="shared" si="23"/>
        <v>5.97</v>
      </c>
      <c r="P474" t="str">
        <f>_xlfn.XLOOKUP(Orders[[#This Row],[Customer ID]],customers!$A$1:$A$1001,customers!$I$1:$I$1001,,0)</f>
        <v>No</v>
      </c>
    </row>
    <row r="475" spans="1:16" x14ac:dyDescent="0.25">
      <c r="A475" s="2"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INDEX(products!$A$1:$G$49,MATCH('Working sheet'!$D475,products!$A$1:$A$49,0),MATCH('Working sheet'!I$1,products!$A$1:$E$1,0))</f>
        <v>Ara</v>
      </c>
      <c r="J475" t="str">
        <f t="shared" si="21"/>
        <v>Arabica</v>
      </c>
      <c r="K475" t="str">
        <f>INDEX(products!$A$1:$G$49,MATCH('Working sheet'!$D475,products!$A$1:$A$49,0),MATCH('Working sheet'!K$1,products!$A$1:$E$1,0))</f>
        <v>L</v>
      </c>
      <c r="L475" t="str">
        <f t="shared" si="22"/>
        <v>Light</v>
      </c>
      <c r="M475" s="5">
        <f>INDEX(products!$A$1:$G$49,MATCH('Working sheet'!$D475,products!$A$1:$A$49,0),MATCH('Working sheet'!M$1,products!$A$1:$E$1,0))</f>
        <v>1</v>
      </c>
      <c r="N475" s="6">
        <f>INDEX(products!$A$1:$G$49,MATCH('Working sheet'!$D475,products!$A$1:$A$49,0),MATCH('Working sheet'!N$1,products!$A$1:$E$1,0))</f>
        <v>12.95</v>
      </c>
      <c r="O475" s="6">
        <f t="shared" si="23"/>
        <v>25.9</v>
      </c>
      <c r="P475" t="str">
        <f>_xlfn.XLOOKUP(Orders[[#This Row],[Customer ID]],customers!$A$1:$A$1001,customers!$I$1:$I$1001,,0)</f>
        <v>No</v>
      </c>
    </row>
    <row r="476" spans="1:16" x14ac:dyDescent="0.25">
      <c r="A476" s="2"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INDEX(products!$A$1:$G$49,MATCH('Working sheet'!$D476,products!$A$1:$A$49,0),MATCH('Working sheet'!I$1,products!$A$1:$E$1,0))</f>
        <v>Exc</v>
      </c>
      <c r="J476" t="str">
        <f t="shared" si="21"/>
        <v>Excelsa</v>
      </c>
      <c r="K476" t="str">
        <f>INDEX(products!$A$1:$G$49,MATCH('Working sheet'!$D476,products!$A$1:$A$49,0),MATCH('Working sheet'!K$1,products!$A$1:$E$1,0))</f>
        <v>M</v>
      </c>
      <c r="L476" t="str">
        <f t="shared" si="22"/>
        <v>Medium</v>
      </c>
      <c r="M476" s="5">
        <f>INDEX(products!$A$1:$G$49,MATCH('Working sheet'!$D476,products!$A$1:$A$49,0),MATCH('Working sheet'!M$1,products!$A$1:$E$1,0))</f>
        <v>2.5</v>
      </c>
      <c r="N476" s="6">
        <f>INDEX(products!$A$1:$G$49,MATCH('Working sheet'!$D476,products!$A$1:$A$49,0),MATCH('Working sheet'!N$1,products!$A$1:$E$1,0))</f>
        <v>31.624999999999996</v>
      </c>
      <c r="O476" s="6">
        <f t="shared" si="23"/>
        <v>31.624999999999996</v>
      </c>
      <c r="P476" t="str">
        <f>_xlfn.XLOOKUP(Orders[[#This Row],[Customer ID]],customers!$A$1:$A$1001,customers!$I$1:$I$1001,,0)</f>
        <v>Yes</v>
      </c>
    </row>
    <row r="477" spans="1:16" x14ac:dyDescent="0.25">
      <c r="A477" s="2"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INDEX(products!$A$1:$G$49,MATCH('Working sheet'!$D477,products!$A$1:$A$49,0),MATCH('Working sheet'!I$1,products!$A$1:$E$1,0))</f>
        <v>Lib</v>
      </c>
      <c r="J477" t="str">
        <f t="shared" si="21"/>
        <v>Liberica</v>
      </c>
      <c r="K477" t="str">
        <f>INDEX(products!$A$1:$G$49,MATCH('Working sheet'!$D477,products!$A$1:$A$49,0),MATCH('Working sheet'!K$1,products!$A$1:$E$1,0))</f>
        <v>M</v>
      </c>
      <c r="L477" t="str">
        <f t="shared" si="22"/>
        <v>Medium</v>
      </c>
      <c r="M477" s="5">
        <f>INDEX(products!$A$1:$G$49,MATCH('Working sheet'!$D477,products!$A$1:$A$49,0),MATCH('Working sheet'!M$1,products!$A$1:$E$1,0))</f>
        <v>0.2</v>
      </c>
      <c r="N477" s="6">
        <f>INDEX(products!$A$1:$G$49,MATCH('Working sheet'!$D477,products!$A$1:$A$49,0),MATCH('Working sheet'!N$1,products!$A$1:$E$1,0))</f>
        <v>4.3650000000000002</v>
      </c>
      <c r="O477" s="6">
        <f t="shared" si="23"/>
        <v>8.73</v>
      </c>
      <c r="P477" t="str">
        <f>_xlfn.XLOOKUP(Orders[[#This Row],[Customer ID]],customers!$A$1:$A$1001,customers!$I$1:$I$1001,,0)</f>
        <v>No</v>
      </c>
    </row>
    <row r="478" spans="1:16" x14ac:dyDescent="0.25">
      <c r="A478" s="2"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INDEX(products!$A$1:$G$49,MATCH('Working sheet'!$D478,products!$A$1:$A$49,0),MATCH('Working sheet'!I$1,products!$A$1:$E$1,0))</f>
        <v>Exc</v>
      </c>
      <c r="J478" t="str">
        <f t="shared" si="21"/>
        <v>Excelsa</v>
      </c>
      <c r="K478" t="str">
        <f>INDEX(products!$A$1:$G$49,MATCH('Working sheet'!$D478,products!$A$1:$A$49,0),MATCH('Working sheet'!K$1,products!$A$1:$E$1,0))</f>
        <v>L</v>
      </c>
      <c r="L478" t="str">
        <f t="shared" si="22"/>
        <v>Light</v>
      </c>
      <c r="M478" s="5">
        <f>INDEX(products!$A$1:$G$49,MATCH('Working sheet'!$D478,products!$A$1:$A$49,0),MATCH('Working sheet'!M$1,products!$A$1:$E$1,0))</f>
        <v>0.2</v>
      </c>
      <c r="N478" s="6">
        <f>INDEX(products!$A$1:$G$49,MATCH('Working sheet'!$D478,products!$A$1:$A$49,0),MATCH('Working sheet'!N$1,products!$A$1:$E$1,0))</f>
        <v>4.4550000000000001</v>
      </c>
      <c r="O478" s="6">
        <f t="shared" si="23"/>
        <v>26.73</v>
      </c>
      <c r="P478" t="str">
        <f>_xlfn.XLOOKUP(Orders[[#This Row],[Customer ID]],customers!$A$1:$A$1001,customers!$I$1:$I$1001,,0)</f>
        <v>Yes</v>
      </c>
    </row>
    <row r="479" spans="1:16" x14ac:dyDescent="0.25">
      <c r="A479" s="2"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INDEX(products!$A$1:$G$49,MATCH('Working sheet'!$D479,products!$A$1:$A$49,0),MATCH('Working sheet'!I$1,products!$A$1:$E$1,0))</f>
        <v>Lib</v>
      </c>
      <c r="J479" t="str">
        <f t="shared" si="21"/>
        <v>Liberica</v>
      </c>
      <c r="K479" t="str">
        <f>INDEX(products!$A$1:$G$49,MATCH('Working sheet'!$D479,products!$A$1:$A$49,0),MATCH('Working sheet'!K$1,products!$A$1:$E$1,0))</f>
        <v>M</v>
      </c>
      <c r="L479" t="str">
        <f t="shared" si="22"/>
        <v>Medium</v>
      </c>
      <c r="M479" s="5">
        <f>INDEX(products!$A$1:$G$49,MATCH('Working sheet'!$D479,products!$A$1:$A$49,0),MATCH('Working sheet'!M$1,products!$A$1:$E$1,0))</f>
        <v>0.2</v>
      </c>
      <c r="N479" s="6">
        <f>INDEX(products!$A$1:$G$49,MATCH('Working sheet'!$D479,products!$A$1:$A$49,0),MATCH('Working sheet'!N$1,products!$A$1:$E$1,0))</f>
        <v>4.3650000000000002</v>
      </c>
      <c r="O479" s="6">
        <f t="shared" si="23"/>
        <v>26.19</v>
      </c>
      <c r="P479" t="str">
        <f>_xlfn.XLOOKUP(Orders[[#This Row],[Customer ID]],customers!$A$1:$A$1001,customers!$I$1:$I$1001,,0)</f>
        <v>No</v>
      </c>
    </row>
    <row r="480" spans="1:16" x14ac:dyDescent="0.25">
      <c r="A480" s="2"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INDEX(products!$A$1:$G$49,MATCH('Working sheet'!$D480,products!$A$1:$A$49,0),MATCH('Working sheet'!I$1,products!$A$1:$E$1,0))</f>
        <v>Rob</v>
      </c>
      <c r="J480" t="str">
        <f t="shared" si="21"/>
        <v>Robusta</v>
      </c>
      <c r="K480" t="str">
        <f>INDEX(products!$A$1:$G$49,MATCH('Working sheet'!$D480,products!$A$1:$A$49,0),MATCH('Working sheet'!K$1,products!$A$1:$E$1,0))</f>
        <v>D</v>
      </c>
      <c r="L480" t="str">
        <f t="shared" si="22"/>
        <v>Dark</v>
      </c>
      <c r="M480" s="5">
        <f>INDEX(products!$A$1:$G$49,MATCH('Working sheet'!$D480,products!$A$1:$A$49,0),MATCH('Working sheet'!M$1,products!$A$1:$E$1,0))</f>
        <v>1</v>
      </c>
      <c r="N480" s="6">
        <f>INDEX(products!$A$1:$G$49,MATCH('Working sheet'!$D480,products!$A$1:$A$49,0),MATCH('Working sheet'!N$1,products!$A$1:$E$1,0))</f>
        <v>8.9499999999999993</v>
      </c>
      <c r="O480" s="6">
        <f t="shared" si="23"/>
        <v>53.699999999999996</v>
      </c>
      <c r="P480" t="str">
        <f>_xlfn.XLOOKUP(Orders[[#This Row],[Customer ID]],customers!$A$1:$A$1001,customers!$I$1:$I$1001,,0)</f>
        <v>Yes</v>
      </c>
    </row>
    <row r="481" spans="1:16" x14ac:dyDescent="0.25">
      <c r="A481" s="2"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INDEX(products!$A$1:$G$49,MATCH('Working sheet'!$D481,products!$A$1:$A$49,0),MATCH('Working sheet'!I$1,products!$A$1:$E$1,0))</f>
        <v>Exc</v>
      </c>
      <c r="J481" t="str">
        <f t="shared" si="21"/>
        <v>Excelsa</v>
      </c>
      <c r="K481" t="str">
        <f>INDEX(products!$A$1:$G$49,MATCH('Working sheet'!$D481,products!$A$1:$A$49,0),MATCH('Working sheet'!K$1,products!$A$1:$E$1,0))</f>
        <v>M</v>
      </c>
      <c r="L481" t="str">
        <f t="shared" si="22"/>
        <v>Medium</v>
      </c>
      <c r="M481" s="5">
        <f>INDEX(products!$A$1:$G$49,MATCH('Working sheet'!$D481,products!$A$1:$A$49,0),MATCH('Working sheet'!M$1,products!$A$1:$E$1,0))</f>
        <v>2.5</v>
      </c>
      <c r="N481" s="6">
        <f>INDEX(products!$A$1:$G$49,MATCH('Working sheet'!$D481,products!$A$1:$A$49,0),MATCH('Working sheet'!N$1,products!$A$1:$E$1,0))</f>
        <v>31.624999999999996</v>
      </c>
      <c r="O481" s="6">
        <f t="shared" si="23"/>
        <v>126.49999999999999</v>
      </c>
      <c r="P481" t="str">
        <f>_xlfn.XLOOKUP(Orders[[#This Row],[Customer ID]],customers!$A$1:$A$1001,customers!$I$1:$I$1001,,0)</f>
        <v>Yes</v>
      </c>
    </row>
    <row r="482" spans="1:16" x14ac:dyDescent="0.25">
      <c r="A482" s="2"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INDEX(products!$A$1:$G$49,MATCH('Working sheet'!$D482,products!$A$1:$A$49,0),MATCH('Working sheet'!I$1,products!$A$1:$E$1,0))</f>
        <v>Exc</v>
      </c>
      <c r="J482" t="str">
        <f t="shared" si="21"/>
        <v>Excelsa</v>
      </c>
      <c r="K482" t="str">
        <f>INDEX(products!$A$1:$G$49,MATCH('Working sheet'!$D482,products!$A$1:$A$49,0),MATCH('Working sheet'!K$1,products!$A$1:$E$1,0))</f>
        <v>M</v>
      </c>
      <c r="L482" t="str">
        <f t="shared" si="22"/>
        <v>Medium</v>
      </c>
      <c r="M482" s="5">
        <f>INDEX(products!$A$1:$G$49,MATCH('Working sheet'!$D482,products!$A$1:$A$49,0),MATCH('Working sheet'!M$1,products!$A$1:$E$1,0))</f>
        <v>0.2</v>
      </c>
      <c r="N482" s="6">
        <f>INDEX(products!$A$1:$G$49,MATCH('Working sheet'!$D482,products!$A$1:$A$49,0),MATCH('Working sheet'!N$1,products!$A$1:$E$1,0))</f>
        <v>4.125</v>
      </c>
      <c r="O482" s="6">
        <f t="shared" si="23"/>
        <v>4.125</v>
      </c>
      <c r="P482" t="str">
        <f>_xlfn.XLOOKUP(Orders[[#This Row],[Customer ID]],customers!$A$1:$A$1001,customers!$I$1:$I$1001,,0)</f>
        <v>Yes</v>
      </c>
    </row>
    <row r="483" spans="1:16" x14ac:dyDescent="0.25">
      <c r="A483" s="2"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INDEX(products!$A$1:$G$49,MATCH('Working sheet'!$D483,products!$A$1:$A$49,0),MATCH('Working sheet'!I$1,products!$A$1:$E$1,0))</f>
        <v>Rob</v>
      </c>
      <c r="J483" t="str">
        <f t="shared" si="21"/>
        <v>Robusta</v>
      </c>
      <c r="K483" t="str">
        <f>INDEX(products!$A$1:$G$49,MATCH('Working sheet'!$D483,products!$A$1:$A$49,0),MATCH('Working sheet'!K$1,products!$A$1:$E$1,0))</f>
        <v>L</v>
      </c>
      <c r="L483" t="str">
        <f t="shared" si="22"/>
        <v>Light</v>
      </c>
      <c r="M483" s="5">
        <f>INDEX(products!$A$1:$G$49,MATCH('Working sheet'!$D483,products!$A$1:$A$49,0),MATCH('Working sheet'!M$1,products!$A$1:$E$1,0))</f>
        <v>1</v>
      </c>
      <c r="N483" s="6">
        <f>INDEX(products!$A$1:$G$49,MATCH('Working sheet'!$D483,products!$A$1:$A$49,0),MATCH('Working sheet'!N$1,products!$A$1:$E$1,0))</f>
        <v>11.95</v>
      </c>
      <c r="O483" s="6">
        <f t="shared" si="23"/>
        <v>23.9</v>
      </c>
      <c r="P483" t="str">
        <f>_xlfn.XLOOKUP(Orders[[#This Row],[Customer ID]],customers!$A$1:$A$1001,customers!$I$1:$I$1001,,0)</f>
        <v>No</v>
      </c>
    </row>
    <row r="484" spans="1:16" x14ac:dyDescent="0.25">
      <c r="A484" s="2"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INDEX(products!$A$1:$G$49,MATCH('Working sheet'!$D484,products!$A$1:$A$49,0),MATCH('Working sheet'!I$1,products!$A$1:$E$1,0))</f>
        <v>Exc</v>
      </c>
      <c r="J484" t="str">
        <f t="shared" si="21"/>
        <v>Excelsa</v>
      </c>
      <c r="K484" t="str">
        <f>INDEX(products!$A$1:$G$49,MATCH('Working sheet'!$D484,products!$A$1:$A$49,0),MATCH('Working sheet'!K$1,products!$A$1:$E$1,0))</f>
        <v>D</v>
      </c>
      <c r="L484" t="str">
        <f t="shared" si="22"/>
        <v>Dark</v>
      </c>
      <c r="M484" s="5">
        <f>INDEX(products!$A$1:$G$49,MATCH('Working sheet'!$D484,products!$A$1:$A$49,0),MATCH('Working sheet'!M$1,products!$A$1:$E$1,0))</f>
        <v>2.5</v>
      </c>
      <c r="N484" s="6">
        <f>INDEX(products!$A$1:$G$49,MATCH('Working sheet'!$D484,products!$A$1:$A$49,0),MATCH('Working sheet'!N$1,products!$A$1:$E$1,0))</f>
        <v>27.945</v>
      </c>
      <c r="O484" s="6">
        <f t="shared" si="23"/>
        <v>139.72499999999999</v>
      </c>
      <c r="P484" t="str">
        <f>_xlfn.XLOOKUP(Orders[[#This Row],[Customer ID]],customers!$A$1:$A$1001,customers!$I$1:$I$1001,,0)</f>
        <v>Yes</v>
      </c>
    </row>
    <row r="485" spans="1:16" x14ac:dyDescent="0.25">
      <c r="A485" s="2"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INDEX(products!$A$1:$G$49,MATCH('Working sheet'!$D485,products!$A$1:$A$49,0),MATCH('Working sheet'!I$1,products!$A$1:$E$1,0))</f>
        <v>Lib</v>
      </c>
      <c r="J485" t="str">
        <f t="shared" si="21"/>
        <v>Liberica</v>
      </c>
      <c r="K485" t="str">
        <f>INDEX(products!$A$1:$G$49,MATCH('Working sheet'!$D485,products!$A$1:$A$49,0),MATCH('Working sheet'!K$1,products!$A$1:$E$1,0))</f>
        <v>D</v>
      </c>
      <c r="L485" t="str">
        <f t="shared" si="22"/>
        <v>Dark</v>
      </c>
      <c r="M485" s="5">
        <f>INDEX(products!$A$1:$G$49,MATCH('Working sheet'!$D485,products!$A$1:$A$49,0),MATCH('Working sheet'!M$1,products!$A$1:$E$1,0))</f>
        <v>2.5</v>
      </c>
      <c r="N485" s="6">
        <f>INDEX(products!$A$1:$G$49,MATCH('Working sheet'!$D485,products!$A$1:$A$49,0),MATCH('Working sheet'!N$1,products!$A$1:$E$1,0))</f>
        <v>29.784999999999997</v>
      </c>
      <c r="O485" s="6">
        <f t="shared" si="23"/>
        <v>59.569999999999993</v>
      </c>
      <c r="P485" t="str">
        <f>_xlfn.XLOOKUP(Orders[[#This Row],[Customer ID]],customers!$A$1:$A$1001,customers!$I$1:$I$1001,,0)</f>
        <v>Yes</v>
      </c>
    </row>
    <row r="486" spans="1:16" x14ac:dyDescent="0.25">
      <c r="A486" s="2"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INDEX(products!$A$1:$G$49,MATCH('Working sheet'!$D486,products!$A$1:$A$49,0),MATCH('Working sheet'!I$1,products!$A$1:$E$1,0))</f>
        <v>Lib</v>
      </c>
      <c r="J486" t="str">
        <f t="shared" si="21"/>
        <v>Liberica</v>
      </c>
      <c r="K486" t="str">
        <f>INDEX(products!$A$1:$G$49,MATCH('Working sheet'!$D486,products!$A$1:$A$49,0),MATCH('Working sheet'!K$1,products!$A$1:$E$1,0))</f>
        <v>L</v>
      </c>
      <c r="L486" t="str">
        <f t="shared" si="22"/>
        <v>Light</v>
      </c>
      <c r="M486" s="5">
        <f>INDEX(products!$A$1:$G$49,MATCH('Working sheet'!$D486,products!$A$1:$A$49,0),MATCH('Working sheet'!M$1,products!$A$1:$E$1,0))</f>
        <v>0.5</v>
      </c>
      <c r="N486" s="6">
        <f>INDEX(products!$A$1:$G$49,MATCH('Working sheet'!$D486,products!$A$1:$A$49,0),MATCH('Working sheet'!N$1,products!$A$1:$E$1,0))</f>
        <v>9.51</v>
      </c>
      <c r="O486" s="6">
        <f t="shared" si="23"/>
        <v>57.06</v>
      </c>
      <c r="P486" t="str">
        <f>_xlfn.XLOOKUP(Orders[[#This Row],[Customer ID]],customers!$A$1:$A$1001,customers!$I$1:$I$1001,,0)</f>
        <v>No</v>
      </c>
    </row>
    <row r="487" spans="1:16" x14ac:dyDescent="0.25">
      <c r="A487" s="2"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INDEX(products!$A$1:$G$49,MATCH('Working sheet'!$D487,products!$A$1:$A$49,0),MATCH('Working sheet'!I$1,products!$A$1:$E$1,0))</f>
        <v>Rob</v>
      </c>
      <c r="J487" t="str">
        <f t="shared" si="21"/>
        <v>Robusta</v>
      </c>
      <c r="K487" t="str">
        <f>INDEX(products!$A$1:$G$49,MATCH('Working sheet'!$D487,products!$A$1:$A$49,0),MATCH('Working sheet'!K$1,products!$A$1:$E$1,0))</f>
        <v>L</v>
      </c>
      <c r="L487" t="str">
        <f t="shared" si="22"/>
        <v>Light</v>
      </c>
      <c r="M487" s="5">
        <f>INDEX(products!$A$1:$G$49,MATCH('Working sheet'!$D487,products!$A$1:$A$49,0),MATCH('Working sheet'!M$1,products!$A$1:$E$1,0))</f>
        <v>0.2</v>
      </c>
      <c r="N487" s="6">
        <f>INDEX(products!$A$1:$G$49,MATCH('Working sheet'!$D487,products!$A$1:$A$49,0),MATCH('Working sheet'!N$1,products!$A$1:$E$1,0))</f>
        <v>3.5849999999999995</v>
      </c>
      <c r="O487" s="6">
        <f t="shared" si="23"/>
        <v>21.509999999999998</v>
      </c>
      <c r="P487" t="str">
        <f>_xlfn.XLOOKUP(Orders[[#This Row],[Customer ID]],customers!$A$1:$A$1001,customers!$I$1:$I$1001,,0)</f>
        <v>Yes</v>
      </c>
    </row>
    <row r="488" spans="1:16" x14ac:dyDescent="0.25">
      <c r="A488" s="2"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INDEX(products!$A$1:$G$49,MATCH('Working sheet'!$D488,products!$A$1:$A$49,0),MATCH('Working sheet'!I$1,products!$A$1:$E$1,0))</f>
        <v>Lib</v>
      </c>
      <c r="J488" t="str">
        <f t="shared" si="21"/>
        <v>Liberica</v>
      </c>
      <c r="K488" t="str">
        <f>INDEX(products!$A$1:$G$49,MATCH('Working sheet'!$D488,products!$A$1:$A$49,0),MATCH('Working sheet'!K$1,products!$A$1:$E$1,0))</f>
        <v>M</v>
      </c>
      <c r="L488" t="str">
        <f t="shared" si="22"/>
        <v>Medium</v>
      </c>
      <c r="M488" s="5">
        <f>INDEX(products!$A$1:$G$49,MATCH('Working sheet'!$D488,products!$A$1:$A$49,0),MATCH('Working sheet'!M$1,products!$A$1:$E$1,0))</f>
        <v>0.5</v>
      </c>
      <c r="N488" s="6">
        <f>INDEX(products!$A$1:$G$49,MATCH('Working sheet'!$D488,products!$A$1:$A$49,0),MATCH('Working sheet'!N$1,products!$A$1:$E$1,0))</f>
        <v>8.73</v>
      </c>
      <c r="O488" s="6">
        <f t="shared" si="23"/>
        <v>52.38</v>
      </c>
      <c r="P488" t="str">
        <f>_xlfn.XLOOKUP(Orders[[#This Row],[Customer ID]],customers!$A$1:$A$1001,customers!$I$1:$I$1001,,0)</f>
        <v>Yes</v>
      </c>
    </row>
    <row r="489" spans="1:16" x14ac:dyDescent="0.25">
      <c r="A489" s="2"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INDEX(products!$A$1:$G$49,MATCH('Working sheet'!$D489,products!$A$1:$A$49,0),MATCH('Working sheet'!I$1,products!$A$1:$E$1,0))</f>
        <v>Exc</v>
      </c>
      <c r="J489" t="str">
        <f t="shared" si="21"/>
        <v>Excelsa</v>
      </c>
      <c r="K489" t="str">
        <f>INDEX(products!$A$1:$G$49,MATCH('Working sheet'!$D489,products!$A$1:$A$49,0),MATCH('Working sheet'!K$1,products!$A$1:$E$1,0))</f>
        <v>D</v>
      </c>
      <c r="L489" t="str">
        <f t="shared" si="22"/>
        <v>Dark</v>
      </c>
      <c r="M489" s="5">
        <f>INDEX(products!$A$1:$G$49,MATCH('Working sheet'!$D489,products!$A$1:$A$49,0),MATCH('Working sheet'!M$1,products!$A$1:$E$1,0))</f>
        <v>1</v>
      </c>
      <c r="N489" s="6">
        <f>INDEX(products!$A$1:$G$49,MATCH('Working sheet'!$D489,products!$A$1:$A$49,0),MATCH('Working sheet'!N$1,products!$A$1:$E$1,0))</f>
        <v>12.15</v>
      </c>
      <c r="O489" s="6">
        <f t="shared" si="23"/>
        <v>72.900000000000006</v>
      </c>
      <c r="P489" t="str">
        <f>_xlfn.XLOOKUP(Orders[[#This Row],[Customer ID]],customers!$A$1:$A$1001,customers!$I$1:$I$1001,,0)</f>
        <v>No</v>
      </c>
    </row>
    <row r="490" spans="1:16" x14ac:dyDescent="0.25">
      <c r="A490" s="2"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INDEX(products!$A$1:$G$49,MATCH('Working sheet'!$D490,products!$A$1:$A$49,0),MATCH('Working sheet'!I$1,products!$A$1:$E$1,0))</f>
        <v>Rob</v>
      </c>
      <c r="J490" t="str">
        <f t="shared" si="21"/>
        <v>Robusta</v>
      </c>
      <c r="K490" t="str">
        <f>INDEX(products!$A$1:$G$49,MATCH('Working sheet'!$D490,products!$A$1:$A$49,0),MATCH('Working sheet'!K$1,products!$A$1:$E$1,0))</f>
        <v>M</v>
      </c>
      <c r="L490" t="str">
        <f t="shared" si="22"/>
        <v>Medium</v>
      </c>
      <c r="M490" s="5">
        <f>INDEX(products!$A$1:$G$49,MATCH('Working sheet'!$D490,products!$A$1:$A$49,0),MATCH('Working sheet'!M$1,products!$A$1:$E$1,0))</f>
        <v>0.2</v>
      </c>
      <c r="N490" s="6">
        <f>INDEX(products!$A$1:$G$49,MATCH('Working sheet'!$D490,products!$A$1:$A$49,0),MATCH('Working sheet'!N$1,products!$A$1:$E$1,0))</f>
        <v>2.9849999999999999</v>
      </c>
      <c r="O490" s="6">
        <f t="shared" si="23"/>
        <v>14.924999999999999</v>
      </c>
      <c r="P490" t="str">
        <f>_xlfn.XLOOKUP(Orders[[#This Row],[Customer ID]],customers!$A$1:$A$1001,customers!$I$1:$I$1001,,0)</f>
        <v>Yes</v>
      </c>
    </row>
    <row r="491" spans="1:16" x14ac:dyDescent="0.25">
      <c r="A491" s="2"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INDEX(products!$A$1:$G$49,MATCH('Working sheet'!$D491,products!$A$1:$A$49,0),MATCH('Working sheet'!I$1,products!$A$1:$E$1,0))</f>
        <v>Lib</v>
      </c>
      <c r="J491" t="str">
        <f t="shared" si="21"/>
        <v>Liberica</v>
      </c>
      <c r="K491" t="str">
        <f>INDEX(products!$A$1:$G$49,MATCH('Working sheet'!$D491,products!$A$1:$A$49,0),MATCH('Working sheet'!K$1,products!$A$1:$E$1,0))</f>
        <v>L</v>
      </c>
      <c r="L491" t="str">
        <f t="shared" si="22"/>
        <v>Light</v>
      </c>
      <c r="M491" s="5">
        <f>INDEX(products!$A$1:$G$49,MATCH('Working sheet'!$D491,products!$A$1:$A$49,0),MATCH('Working sheet'!M$1,products!$A$1:$E$1,0))</f>
        <v>1</v>
      </c>
      <c r="N491" s="6">
        <f>INDEX(products!$A$1:$G$49,MATCH('Working sheet'!$D491,products!$A$1:$A$49,0),MATCH('Working sheet'!N$1,products!$A$1:$E$1,0))</f>
        <v>15.85</v>
      </c>
      <c r="O491" s="6">
        <f t="shared" si="23"/>
        <v>95.1</v>
      </c>
      <c r="P491" t="str">
        <f>_xlfn.XLOOKUP(Orders[[#This Row],[Customer ID]],customers!$A$1:$A$1001,customers!$I$1:$I$1001,,0)</f>
        <v>No</v>
      </c>
    </row>
    <row r="492" spans="1:16" x14ac:dyDescent="0.25">
      <c r="A492" s="2"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INDEX(products!$A$1:$G$49,MATCH('Working sheet'!$D492,products!$A$1:$A$49,0),MATCH('Working sheet'!I$1,products!$A$1:$E$1,0))</f>
        <v>Lib</v>
      </c>
      <c r="J492" t="str">
        <f t="shared" si="21"/>
        <v>Liberica</v>
      </c>
      <c r="K492" t="str">
        <f>INDEX(products!$A$1:$G$49,MATCH('Working sheet'!$D492,products!$A$1:$A$49,0),MATCH('Working sheet'!K$1,products!$A$1:$E$1,0))</f>
        <v>D</v>
      </c>
      <c r="L492" t="str">
        <f t="shared" si="22"/>
        <v>Dark</v>
      </c>
      <c r="M492" s="5">
        <f>INDEX(products!$A$1:$G$49,MATCH('Working sheet'!$D492,products!$A$1:$A$49,0),MATCH('Working sheet'!M$1,products!$A$1:$E$1,0))</f>
        <v>0.5</v>
      </c>
      <c r="N492" s="6">
        <f>INDEX(products!$A$1:$G$49,MATCH('Working sheet'!$D492,products!$A$1:$A$49,0),MATCH('Working sheet'!N$1,products!$A$1:$E$1,0))</f>
        <v>7.77</v>
      </c>
      <c r="O492" s="6">
        <f t="shared" si="23"/>
        <v>15.54</v>
      </c>
      <c r="P492" t="str">
        <f>_xlfn.XLOOKUP(Orders[[#This Row],[Customer ID]],customers!$A$1:$A$1001,customers!$I$1:$I$1001,,0)</f>
        <v>No</v>
      </c>
    </row>
    <row r="493" spans="1:16" x14ac:dyDescent="0.25">
      <c r="A493" s="2"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INDEX(products!$A$1:$G$49,MATCH('Working sheet'!$D493,products!$A$1:$A$49,0),MATCH('Working sheet'!I$1,products!$A$1:$E$1,0))</f>
        <v>Lib</v>
      </c>
      <c r="J493" t="str">
        <f t="shared" si="21"/>
        <v>Liberica</v>
      </c>
      <c r="K493" t="str">
        <f>INDEX(products!$A$1:$G$49,MATCH('Working sheet'!$D493,products!$A$1:$A$49,0),MATCH('Working sheet'!K$1,products!$A$1:$E$1,0))</f>
        <v>D</v>
      </c>
      <c r="L493" t="str">
        <f t="shared" si="22"/>
        <v>Dark</v>
      </c>
      <c r="M493" s="5">
        <f>INDEX(products!$A$1:$G$49,MATCH('Working sheet'!$D493,products!$A$1:$A$49,0),MATCH('Working sheet'!M$1,products!$A$1:$E$1,0))</f>
        <v>0.2</v>
      </c>
      <c r="N493" s="6">
        <f>INDEX(products!$A$1:$G$49,MATCH('Working sheet'!$D493,products!$A$1:$A$49,0),MATCH('Working sheet'!N$1,products!$A$1:$E$1,0))</f>
        <v>3.8849999999999998</v>
      </c>
      <c r="O493" s="6">
        <f t="shared" si="23"/>
        <v>23.31</v>
      </c>
      <c r="P493" t="str">
        <f>_xlfn.XLOOKUP(Orders[[#This Row],[Customer ID]],customers!$A$1:$A$1001,customers!$I$1:$I$1001,,0)</f>
        <v>No</v>
      </c>
    </row>
    <row r="494" spans="1:16" x14ac:dyDescent="0.25">
      <c r="A494" s="2"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INDEX(products!$A$1:$G$49,MATCH('Working sheet'!$D494,products!$A$1:$A$49,0),MATCH('Working sheet'!I$1,products!$A$1:$E$1,0))</f>
        <v>Exc</v>
      </c>
      <c r="J494" t="str">
        <f t="shared" si="21"/>
        <v>Excelsa</v>
      </c>
      <c r="K494" t="str">
        <f>INDEX(products!$A$1:$G$49,MATCH('Working sheet'!$D494,products!$A$1:$A$49,0),MATCH('Working sheet'!K$1,products!$A$1:$E$1,0))</f>
        <v>M</v>
      </c>
      <c r="L494" t="str">
        <f t="shared" si="22"/>
        <v>Medium</v>
      </c>
      <c r="M494" s="5">
        <f>INDEX(products!$A$1:$G$49,MATCH('Working sheet'!$D494,products!$A$1:$A$49,0),MATCH('Working sheet'!M$1,products!$A$1:$E$1,0))</f>
        <v>0.2</v>
      </c>
      <c r="N494" s="6">
        <f>INDEX(products!$A$1:$G$49,MATCH('Working sheet'!$D494,products!$A$1:$A$49,0),MATCH('Working sheet'!N$1,products!$A$1:$E$1,0))</f>
        <v>4.125</v>
      </c>
      <c r="O494" s="6">
        <f t="shared" si="23"/>
        <v>4.125</v>
      </c>
      <c r="P494" t="str">
        <f>_xlfn.XLOOKUP(Orders[[#This Row],[Customer ID]],customers!$A$1:$A$1001,customers!$I$1:$I$1001,,0)</f>
        <v>Yes</v>
      </c>
    </row>
    <row r="495" spans="1:16" x14ac:dyDescent="0.25">
      <c r="A495" s="2"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INDEX(products!$A$1:$G$49,MATCH('Working sheet'!$D495,products!$A$1:$A$49,0),MATCH('Working sheet'!I$1,products!$A$1:$E$1,0))</f>
        <v>Rob</v>
      </c>
      <c r="J495" t="str">
        <f t="shared" si="21"/>
        <v>Robusta</v>
      </c>
      <c r="K495" t="str">
        <f>INDEX(products!$A$1:$G$49,MATCH('Working sheet'!$D495,products!$A$1:$A$49,0),MATCH('Working sheet'!K$1,products!$A$1:$E$1,0))</f>
        <v>M</v>
      </c>
      <c r="L495" t="str">
        <f t="shared" si="22"/>
        <v>Medium</v>
      </c>
      <c r="M495" s="5">
        <f>INDEX(products!$A$1:$G$49,MATCH('Working sheet'!$D495,products!$A$1:$A$49,0),MATCH('Working sheet'!M$1,products!$A$1:$E$1,0))</f>
        <v>0.5</v>
      </c>
      <c r="N495" s="6">
        <f>INDEX(products!$A$1:$G$49,MATCH('Working sheet'!$D495,products!$A$1:$A$49,0),MATCH('Working sheet'!N$1,products!$A$1:$E$1,0))</f>
        <v>5.97</v>
      </c>
      <c r="O495" s="6">
        <f t="shared" si="23"/>
        <v>35.82</v>
      </c>
      <c r="P495" t="str">
        <f>_xlfn.XLOOKUP(Orders[[#This Row],[Customer ID]],customers!$A$1:$A$1001,customers!$I$1:$I$1001,,0)</f>
        <v>No</v>
      </c>
    </row>
    <row r="496" spans="1:16" x14ac:dyDescent="0.25">
      <c r="A496" s="2"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INDEX(products!$A$1:$G$49,MATCH('Working sheet'!$D496,products!$A$1:$A$49,0),MATCH('Working sheet'!I$1,products!$A$1:$E$1,0))</f>
        <v>Lib</v>
      </c>
      <c r="J496" t="str">
        <f t="shared" si="21"/>
        <v>Liberica</v>
      </c>
      <c r="K496" t="str">
        <f>INDEX(products!$A$1:$G$49,MATCH('Working sheet'!$D496,products!$A$1:$A$49,0),MATCH('Working sheet'!K$1,products!$A$1:$E$1,0))</f>
        <v>L</v>
      </c>
      <c r="L496" t="str">
        <f t="shared" si="22"/>
        <v>Light</v>
      </c>
      <c r="M496" s="5">
        <f>INDEX(products!$A$1:$G$49,MATCH('Working sheet'!$D496,products!$A$1:$A$49,0),MATCH('Working sheet'!M$1,products!$A$1:$E$1,0))</f>
        <v>1</v>
      </c>
      <c r="N496" s="6">
        <f>INDEX(products!$A$1:$G$49,MATCH('Working sheet'!$D496,products!$A$1:$A$49,0),MATCH('Working sheet'!N$1,products!$A$1:$E$1,0))</f>
        <v>15.85</v>
      </c>
      <c r="O496" s="6">
        <f t="shared" si="23"/>
        <v>31.7</v>
      </c>
      <c r="P496" t="str">
        <f>_xlfn.XLOOKUP(Orders[[#This Row],[Customer ID]],customers!$A$1:$A$1001,customers!$I$1:$I$1001,,0)</f>
        <v>No</v>
      </c>
    </row>
    <row r="497" spans="1:16" x14ac:dyDescent="0.25">
      <c r="A497" s="2"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INDEX(products!$A$1:$G$49,MATCH('Working sheet'!$D497,products!$A$1:$A$49,0),MATCH('Working sheet'!I$1,products!$A$1:$E$1,0))</f>
        <v>Lib</v>
      </c>
      <c r="J497" t="str">
        <f t="shared" si="21"/>
        <v>Liberica</v>
      </c>
      <c r="K497" t="str">
        <f>INDEX(products!$A$1:$G$49,MATCH('Working sheet'!$D497,products!$A$1:$A$49,0),MATCH('Working sheet'!K$1,products!$A$1:$E$1,0))</f>
        <v>L</v>
      </c>
      <c r="L497" t="str">
        <f t="shared" si="22"/>
        <v>Light</v>
      </c>
      <c r="M497" s="5">
        <f>INDEX(products!$A$1:$G$49,MATCH('Working sheet'!$D497,products!$A$1:$A$49,0),MATCH('Working sheet'!M$1,products!$A$1:$E$1,0))</f>
        <v>1</v>
      </c>
      <c r="N497" s="6">
        <f>INDEX(products!$A$1:$G$49,MATCH('Working sheet'!$D497,products!$A$1:$A$49,0),MATCH('Working sheet'!N$1,products!$A$1:$E$1,0))</f>
        <v>15.85</v>
      </c>
      <c r="O497" s="6">
        <f t="shared" si="23"/>
        <v>79.25</v>
      </c>
      <c r="P497" t="str">
        <f>_xlfn.XLOOKUP(Orders[[#This Row],[Customer ID]],customers!$A$1:$A$1001,customers!$I$1:$I$1001,,0)</f>
        <v>Yes</v>
      </c>
    </row>
    <row r="498" spans="1:16" x14ac:dyDescent="0.25">
      <c r="A498" s="2"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INDEX(products!$A$1:$G$49,MATCH('Working sheet'!$D498,products!$A$1:$A$49,0),MATCH('Working sheet'!I$1,products!$A$1:$E$1,0))</f>
        <v>Exc</v>
      </c>
      <c r="J498" t="str">
        <f t="shared" si="21"/>
        <v>Excelsa</v>
      </c>
      <c r="K498" t="str">
        <f>INDEX(products!$A$1:$G$49,MATCH('Working sheet'!$D498,products!$A$1:$A$49,0),MATCH('Working sheet'!K$1,products!$A$1:$E$1,0))</f>
        <v>D</v>
      </c>
      <c r="L498" t="str">
        <f t="shared" si="22"/>
        <v>Dark</v>
      </c>
      <c r="M498" s="5">
        <f>INDEX(products!$A$1:$G$49,MATCH('Working sheet'!$D498,products!$A$1:$A$49,0),MATCH('Working sheet'!M$1,products!$A$1:$E$1,0))</f>
        <v>0.2</v>
      </c>
      <c r="N498" s="6">
        <f>INDEX(products!$A$1:$G$49,MATCH('Working sheet'!$D498,products!$A$1:$A$49,0),MATCH('Working sheet'!N$1,products!$A$1:$E$1,0))</f>
        <v>3.645</v>
      </c>
      <c r="O498" s="6">
        <f t="shared" si="23"/>
        <v>10.935</v>
      </c>
      <c r="P498" t="str">
        <f>_xlfn.XLOOKUP(Orders[[#This Row],[Customer ID]],customers!$A$1:$A$1001,customers!$I$1:$I$1001,,0)</f>
        <v>No</v>
      </c>
    </row>
    <row r="499" spans="1:16" x14ac:dyDescent="0.25">
      <c r="A499" s="2"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INDEX(products!$A$1:$G$49,MATCH('Working sheet'!$D499,products!$A$1:$A$49,0),MATCH('Working sheet'!I$1,products!$A$1:$E$1,0))</f>
        <v>Ara</v>
      </c>
      <c r="J499" t="str">
        <f t="shared" si="21"/>
        <v>Arabica</v>
      </c>
      <c r="K499" t="str">
        <f>INDEX(products!$A$1:$G$49,MATCH('Working sheet'!$D499,products!$A$1:$A$49,0),MATCH('Working sheet'!K$1,products!$A$1:$E$1,0))</f>
        <v>D</v>
      </c>
      <c r="L499" t="str">
        <f t="shared" si="22"/>
        <v>Dark</v>
      </c>
      <c r="M499" s="5">
        <f>INDEX(products!$A$1:$G$49,MATCH('Working sheet'!$D499,products!$A$1:$A$49,0),MATCH('Working sheet'!M$1,products!$A$1:$E$1,0))</f>
        <v>1</v>
      </c>
      <c r="N499" s="6">
        <f>INDEX(products!$A$1:$G$49,MATCH('Working sheet'!$D499,products!$A$1:$A$49,0),MATCH('Working sheet'!N$1,products!$A$1:$E$1,0))</f>
        <v>9.9499999999999993</v>
      </c>
      <c r="O499" s="6">
        <f t="shared" si="23"/>
        <v>39.799999999999997</v>
      </c>
      <c r="P499" t="str">
        <f>_xlfn.XLOOKUP(Orders[[#This Row],[Customer ID]],customers!$A$1:$A$1001,customers!$I$1:$I$1001,,0)</f>
        <v>No</v>
      </c>
    </row>
    <row r="500" spans="1:16" x14ac:dyDescent="0.25">
      <c r="A500" s="2"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INDEX(products!$A$1:$G$49,MATCH('Working sheet'!$D500,products!$A$1:$A$49,0),MATCH('Working sheet'!I$1,products!$A$1:$E$1,0))</f>
        <v>Rob</v>
      </c>
      <c r="J500" t="str">
        <f t="shared" si="21"/>
        <v>Robusta</v>
      </c>
      <c r="K500" t="str">
        <f>INDEX(products!$A$1:$G$49,MATCH('Working sheet'!$D500,products!$A$1:$A$49,0),MATCH('Working sheet'!K$1,products!$A$1:$E$1,0))</f>
        <v>M</v>
      </c>
      <c r="L500" t="str">
        <f t="shared" si="22"/>
        <v>Medium</v>
      </c>
      <c r="M500" s="5">
        <f>INDEX(products!$A$1:$G$49,MATCH('Working sheet'!$D500,products!$A$1:$A$49,0),MATCH('Working sheet'!M$1,products!$A$1:$E$1,0))</f>
        <v>1</v>
      </c>
      <c r="N500" s="6">
        <f>INDEX(products!$A$1:$G$49,MATCH('Working sheet'!$D500,products!$A$1:$A$49,0),MATCH('Working sheet'!N$1,products!$A$1:$E$1,0))</f>
        <v>9.9499999999999993</v>
      </c>
      <c r="O500" s="6">
        <f t="shared" si="23"/>
        <v>49.75</v>
      </c>
      <c r="P500" t="str">
        <f>_xlfn.XLOOKUP(Orders[[#This Row],[Customer ID]],customers!$A$1:$A$1001,customers!$I$1:$I$1001,,0)</f>
        <v>Yes</v>
      </c>
    </row>
    <row r="501" spans="1:16" x14ac:dyDescent="0.25">
      <c r="A501" s="2"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INDEX(products!$A$1:$G$49,MATCH('Working sheet'!$D501,products!$A$1:$A$49,0),MATCH('Working sheet'!I$1,products!$A$1:$E$1,0))</f>
        <v>Rob</v>
      </c>
      <c r="J501" t="str">
        <f t="shared" si="21"/>
        <v>Robusta</v>
      </c>
      <c r="K501" t="str">
        <f>INDEX(products!$A$1:$G$49,MATCH('Working sheet'!$D501,products!$A$1:$A$49,0),MATCH('Working sheet'!K$1,products!$A$1:$E$1,0))</f>
        <v>D</v>
      </c>
      <c r="L501" t="str">
        <f t="shared" si="22"/>
        <v>Dark</v>
      </c>
      <c r="M501" s="5">
        <f>INDEX(products!$A$1:$G$49,MATCH('Working sheet'!$D501,products!$A$1:$A$49,0),MATCH('Working sheet'!M$1,products!$A$1:$E$1,0))</f>
        <v>0.2</v>
      </c>
      <c r="N501" s="6">
        <f>INDEX(products!$A$1:$G$49,MATCH('Working sheet'!$D501,products!$A$1:$A$49,0),MATCH('Working sheet'!N$1,products!$A$1:$E$1,0))</f>
        <v>2.6849999999999996</v>
      </c>
      <c r="O501" s="6">
        <f t="shared" si="23"/>
        <v>8.0549999999999997</v>
      </c>
      <c r="P501" t="str">
        <f>_xlfn.XLOOKUP(Orders[[#This Row],[Customer ID]],customers!$A$1:$A$1001,customers!$I$1:$I$1001,,0)</f>
        <v>Yes</v>
      </c>
    </row>
    <row r="502" spans="1:16" x14ac:dyDescent="0.25">
      <c r="A502" s="2"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INDEX(products!$A$1:$G$49,MATCH('Working sheet'!$D502,products!$A$1:$A$49,0),MATCH('Working sheet'!I$1,products!$A$1:$E$1,0))</f>
        <v>Rob</v>
      </c>
      <c r="J502" t="str">
        <f t="shared" si="21"/>
        <v>Robusta</v>
      </c>
      <c r="K502" t="str">
        <f>INDEX(products!$A$1:$G$49,MATCH('Working sheet'!$D502,products!$A$1:$A$49,0),MATCH('Working sheet'!K$1,products!$A$1:$E$1,0))</f>
        <v>L</v>
      </c>
      <c r="L502" t="str">
        <f t="shared" si="22"/>
        <v>Light</v>
      </c>
      <c r="M502" s="5">
        <f>INDEX(products!$A$1:$G$49,MATCH('Working sheet'!$D502,products!$A$1:$A$49,0),MATCH('Working sheet'!M$1,products!$A$1:$E$1,0))</f>
        <v>1</v>
      </c>
      <c r="N502" s="6">
        <f>INDEX(products!$A$1:$G$49,MATCH('Working sheet'!$D502,products!$A$1:$A$49,0),MATCH('Working sheet'!N$1,products!$A$1:$E$1,0))</f>
        <v>11.95</v>
      </c>
      <c r="O502" s="6">
        <f t="shared" si="23"/>
        <v>47.8</v>
      </c>
      <c r="P502" t="str">
        <f>_xlfn.XLOOKUP(Orders[[#This Row],[Customer ID]],customers!$A$1:$A$1001,customers!$I$1:$I$1001,,0)</f>
        <v>No</v>
      </c>
    </row>
    <row r="503" spans="1:16" x14ac:dyDescent="0.25">
      <c r="A503" s="2"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INDEX(products!$A$1:$G$49,MATCH('Working sheet'!$D503,products!$A$1:$A$49,0),MATCH('Working sheet'!I$1,products!$A$1:$E$1,0))</f>
        <v>Rob</v>
      </c>
      <c r="J503" t="str">
        <f t="shared" si="21"/>
        <v>Robusta</v>
      </c>
      <c r="K503" t="str">
        <f>INDEX(products!$A$1:$G$49,MATCH('Working sheet'!$D503,products!$A$1:$A$49,0),MATCH('Working sheet'!K$1,products!$A$1:$E$1,0))</f>
        <v>M</v>
      </c>
      <c r="L503" t="str">
        <f t="shared" si="22"/>
        <v>Medium</v>
      </c>
      <c r="M503" s="5">
        <f>INDEX(products!$A$1:$G$49,MATCH('Working sheet'!$D503,products!$A$1:$A$49,0),MATCH('Working sheet'!M$1,products!$A$1:$E$1,0))</f>
        <v>0.2</v>
      </c>
      <c r="N503" s="6">
        <f>INDEX(products!$A$1:$G$49,MATCH('Working sheet'!$D503,products!$A$1:$A$49,0),MATCH('Working sheet'!N$1,products!$A$1:$E$1,0))</f>
        <v>2.9849999999999999</v>
      </c>
      <c r="O503" s="6">
        <f t="shared" si="23"/>
        <v>11.94</v>
      </c>
      <c r="P503" t="str">
        <f>_xlfn.XLOOKUP(Orders[[#This Row],[Customer ID]],customers!$A$1:$A$1001,customers!$I$1:$I$1001,,0)</f>
        <v>No</v>
      </c>
    </row>
    <row r="504" spans="1:16" x14ac:dyDescent="0.25">
      <c r="A504" s="2"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INDEX(products!$A$1:$G$49,MATCH('Working sheet'!$D504,products!$A$1:$A$49,0),MATCH('Working sheet'!I$1,products!$A$1:$E$1,0))</f>
        <v>Exc</v>
      </c>
      <c r="J504" t="str">
        <f t="shared" si="21"/>
        <v>Excelsa</v>
      </c>
      <c r="K504" t="str">
        <f>INDEX(products!$A$1:$G$49,MATCH('Working sheet'!$D504,products!$A$1:$A$49,0),MATCH('Working sheet'!K$1,products!$A$1:$E$1,0))</f>
        <v>M</v>
      </c>
      <c r="L504" t="str">
        <f t="shared" si="22"/>
        <v>Medium</v>
      </c>
      <c r="M504" s="5">
        <f>INDEX(products!$A$1:$G$49,MATCH('Working sheet'!$D504,products!$A$1:$A$49,0),MATCH('Working sheet'!M$1,products!$A$1:$E$1,0))</f>
        <v>0.2</v>
      </c>
      <c r="N504" s="6">
        <f>INDEX(products!$A$1:$G$49,MATCH('Working sheet'!$D504,products!$A$1:$A$49,0),MATCH('Working sheet'!N$1,products!$A$1:$E$1,0))</f>
        <v>4.125</v>
      </c>
      <c r="O504" s="6">
        <f t="shared" si="23"/>
        <v>16.5</v>
      </c>
      <c r="P504" t="str">
        <f>_xlfn.XLOOKUP(Orders[[#This Row],[Customer ID]],customers!$A$1:$A$1001,customers!$I$1:$I$1001,,0)</f>
        <v>No</v>
      </c>
    </row>
    <row r="505" spans="1:16" x14ac:dyDescent="0.25">
      <c r="A505" s="2"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INDEX(products!$A$1:$G$49,MATCH('Working sheet'!$D505,products!$A$1:$A$49,0),MATCH('Working sheet'!I$1,products!$A$1:$E$1,0))</f>
        <v>Lib</v>
      </c>
      <c r="J505" t="str">
        <f t="shared" si="21"/>
        <v>Liberica</v>
      </c>
      <c r="K505" t="str">
        <f>INDEX(products!$A$1:$G$49,MATCH('Working sheet'!$D505,products!$A$1:$A$49,0),MATCH('Working sheet'!K$1,products!$A$1:$E$1,0))</f>
        <v>D</v>
      </c>
      <c r="L505" t="str">
        <f t="shared" si="22"/>
        <v>Dark</v>
      </c>
      <c r="M505" s="5">
        <f>INDEX(products!$A$1:$G$49,MATCH('Working sheet'!$D505,products!$A$1:$A$49,0),MATCH('Working sheet'!M$1,products!$A$1:$E$1,0))</f>
        <v>1</v>
      </c>
      <c r="N505" s="6">
        <f>INDEX(products!$A$1:$G$49,MATCH('Working sheet'!$D505,products!$A$1:$A$49,0),MATCH('Working sheet'!N$1,products!$A$1:$E$1,0))</f>
        <v>12.95</v>
      </c>
      <c r="O505" s="6">
        <f t="shared" si="23"/>
        <v>51.8</v>
      </c>
      <c r="P505" t="str">
        <f>_xlfn.XLOOKUP(Orders[[#This Row],[Customer ID]],customers!$A$1:$A$1001,customers!$I$1:$I$1001,,0)</f>
        <v>No</v>
      </c>
    </row>
    <row r="506" spans="1:16" x14ac:dyDescent="0.25">
      <c r="A506" s="2"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INDEX(products!$A$1:$G$49,MATCH('Working sheet'!$D506,products!$A$1:$A$49,0),MATCH('Working sheet'!I$1,products!$A$1:$E$1,0))</f>
        <v>Lib</v>
      </c>
      <c r="J506" t="str">
        <f t="shared" si="21"/>
        <v>Liberica</v>
      </c>
      <c r="K506" t="str">
        <f>INDEX(products!$A$1:$G$49,MATCH('Working sheet'!$D506,products!$A$1:$A$49,0),MATCH('Working sheet'!K$1,products!$A$1:$E$1,0))</f>
        <v>L</v>
      </c>
      <c r="L506" t="str">
        <f t="shared" si="22"/>
        <v>Light</v>
      </c>
      <c r="M506" s="5">
        <f>INDEX(products!$A$1:$G$49,MATCH('Working sheet'!$D506,products!$A$1:$A$49,0),MATCH('Working sheet'!M$1,products!$A$1:$E$1,0))</f>
        <v>0.2</v>
      </c>
      <c r="N506" s="6">
        <f>INDEX(products!$A$1:$G$49,MATCH('Working sheet'!$D506,products!$A$1:$A$49,0),MATCH('Working sheet'!N$1,products!$A$1:$E$1,0))</f>
        <v>4.7549999999999999</v>
      </c>
      <c r="O506" s="6">
        <f t="shared" si="23"/>
        <v>14.265000000000001</v>
      </c>
      <c r="P506" t="str">
        <f>_xlfn.XLOOKUP(Orders[[#This Row],[Customer ID]],customers!$A$1:$A$1001,customers!$I$1:$I$1001,,0)</f>
        <v>No</v>
      </c>
    </row>
    <row r="507" spans="1:16" x14ac:dyDescent="0.25">
      <c r="A507" s="2"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INDEX(products!$A$1:$G$49,MATCH('Working sheet'!$D507,products!$A$1:$A$49,0),MATCH('Working sheet'!I$1,products!$A$1:$E$1,0))</f>
        <v>Lib</v>
      </c>
      <c r="J507" t="str">
        <f t="shared" si="21"/>
        <v>Liberica</v>
      </c>
      <c r="K507" t="str">
        <f>INDEX(products!$A$1:$G$49,MATCH('Working sheet'!$D507,products!$A$1:$A$49,0),MATCH('Working sheet'!K$1,products!$A$1:$E$1,0))</f>
        <v>M</v>
      </c>
      <c r="L507" t="str">
        <f t="shared" si="22"/>
        <v>Medium</v>
      </c>
      <c r="M507" s="5">
        <f>INDEX(products!$A$1:$G$49,MATCH('Working sheet'!$D507,products!$A$1:$A$49,0),MATCH('Working sheet'!M$1,products!$A$1:$E$1,0))</f>
        <v>0.2</v>
      </c>
      <c r="N507" s="6">
        <f>INDEX(products!$A$1:$G$49,MATCH('Working sheet'!$D507,products!$A$1:$A$49,0),MATCH('Working sheet'!N$1,products!$A$1:$E$1,0))</f>
        <v>4.3650000000000002</v>
      </c>
      <c r="O507" s="6">
        <f t="shared" si="23"/>
        <v>26.19</v>
      </c>
      <c r="P507" t="str">
        <f>_xlfn.XLOOKUP(Orders[[#This Row],[Customer ID]],customers!$A$1:$A$1001,customers!$I$1:$I$1001,,0)</f>
        <v>No</v>
      </c>
    </row>
    <row r="508" spans="1:16" x14ac:dyDescent="0.25">
      <c r="A508" s="2"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INDEX(products!$A$1:$G$49,MATCH('Working sheet'!$D508,products!$A$1:$A$49,0),MATCH('Working sheet'!I$1,products!$A$1:$E$1,0))</f>
        <v>Ara</v>
      </c>
      <c r="J508" t="str">
        <f t="shared" si="21"/>
        <v>Arabica</v>
      </c>
      <c r="K508" t="str">
        <f>INDEX(products!$A$1:$G$49,MATCH('Working sheet'!$D508,products!$A$1:$A$49,0),MATCH('Working sheet'!K$1,products!$A$1:$E$1,0))</f>
        <v>L</v>
      </c>
      <c r="L508" t="str">
        <f t="shared" si="22"/>
        <v>Light</v>
      </c>
      <c r="M508" s="5">
        <f>INDEX(products!$A$1:$G$49,MATCH('Working sheet'!$D508,products!$A$1:$A$49,0),MATCH('Working sheet'!M$1,products!$A$1:$E$1,0))</f>
        <v>1</v>
      </c>
      <c r="N508" s="6">
        <f>INDEX(products!$A$1:$G$49,MATCH('Working sheet'!$D508,products!$A$1:$A$49,0),MATCH('Working sheet'!N$1,products!$A$1:$E$1,0))</f>
        <v>12.95</v>
      </c>
      <c r="O508" s="6">
        <f t="shared" si="23"/>
        <v>25.9</v>
      </c>
      <c r="P508" t="str">
        <f>_xlfn.XLOOKUP(Orders[[#This Row],[Customer ID]],customers!$A$1:$A$1001,customers!$I$1:$I$1001,,0)</f>
        <v>Yes</v>
      </c>
    </row>
    <row r="509" spans="1:16" x14ac:dyDescent="0.25">
      <c r="A509" s="2"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INDEX(products!$A$1:$G$49,MATCH('Working sheet'!$D509,products!$A$1:$A$49,0),MATCH('Working sheet'!I$1,products!$A$1:$E$1,0))</f>
        <v>Ara</v>
      </c>
      <c r="J509" t="str">
        <f t="shared" si="21"/>
        <v>Arabica</v>
      </c>
      <c r="K509" t="str">
        <f>INDEX(products!$A$1:$G$49,MATCH('Working sheet'!$D509,products!$A$1:$A$49,0),MATCH('Working sheet'!K$1,products!$A$1:$E$1,0))</f>
        <v>L</v>
      </c>
      <c r="L509" t="str">
        <f t="shared" si="22"/>
        <v>Light</v>
      </c>
      <c r="M509" s="5">
        <f>INDEX(products!$A$1:$G$49,MATCH('Working sheet'!$D509,products!$A$1:$A$49,0),MATCH('Working sheet'!M$1,products!$A$1:$E$1,0))</f>
        <v>2.5</v>
      </c>
      <c r="N509" s="6">
        <f>INDEX(products!$A$1:$G$49,MATCH('Working sheet'!$D509,products!$A$1:$A$49,0),MATCH('Working sheet'!N$1,products!$A$1:$E$1,0))</f>
        <v>29.784999999999997</v>
      </c>
      <c r="O509" s="6">
        <f t="shared" si="23"/>
        <v>89.35499999999999</v>
      </c>
      <c r="P509" t="str">
        <f>_xlfn.XLOOKUP(Orders[[#This Row],[Customer ID]],customers!$A$1:$A$1001,customers!$I$1:$I$1001,,0)</f>
        <v>Yes</v>
      </c>
    </row>
    <row r="510" spans="1:16" x14ac:dyDescent="0.25">
      <c r="A510" s="2"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INDEX(products!$A$1:$G$49,MATCH('Working sheet'!$D510,products!$A$1:$A$49,0),MATCH('Working sheet'!I$1,products!$A$1:$E$1,0))</f>
        <v>Lib</v>
      </c>
      <c r="J510" t="str">
        <f t="shared" si="21"/>
        <v>Liberica</v>
      </c>
      <c r="K510" t="str">
        <f>INDEX(products!$A$1:$G$49,MATCH('Working sheet'!$D510,products!$A$1:$A$49,0),MATCH('Working sheet'!K$1,products!$A$1:$E$1,0))</f>
        <v>D</v>
      </c>
      <c r="L510" t="str">
        <f t="shared" si="22"/>
        <v>Dark</v>
      </c>
      <c r="M510" s="5">
        <f>INDEX(products!$A$1:$G$49,MATCH('Working sheet'!$D510,products!$A$1:$A$49,0),MATCH('Working sheet'!M$1,products!$A$1:$E$1,0))</f>
        <v>0.5</v>
      </c>
      <c r="N510" s="6">
        <f>INDEX(products!$A$1:$G$49,MATCH('Working sheet'!$D510,products!$A$1:$A$49,0),MATCH('Working sheet'!N$1,products!$A$1:$E$1,0))</f>
        <v>7.77</v>
      </c>
      <c r="O510" s="6">
        <f t="shared" si="23"/>
        <v>46.62</v>
      </c>
      <c r="P510" t="str">
        <f>_xlfn.XLOOKUP(Orders[[#This Row],[Customer ID]],customers!$A$1:$A$1001,customers!$I$1:$I$1001,,0)</f>
        <v>No</v>
      </c>
    </row>
    <row r="511" spans="1:16" x14ac:dyDescent="0.25">
      <c r="A511" s="2"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INDEX(products!$A$1:$G$49,MATCH('Working sheet'!$D511,products!$A$1:$A$49,0),MATCH('Working sheet'!I$1,products!$A$1:$E$1,0))</f>
        <v>Ara</v>
      </c>
      <c r="J511" t="str">
        <f t="shared" si="21"/>
        <v>Arabica</v>
      </c>
      <c r="K511" t="str">
        <f>INDEX(products!$A$1:$G$49,MATCH('Working sheet'!$D511,products!$A$1:$A$49,0),MATCH('Working sheet'!K$1,products!$A$1:$E$1,0))</f>
        <v>D</v>
      </c>
      <c r="L511" t="str">
        <f t="shared" si="22"/>
        <v>Dark</v>
      </c>
      <c r="M511" s="5">
        <f>INDEX(products!$A$1:$G$49,MATCH('Working sheet'!$D511,products!$A$1:$A$49,0),MATCH('Working sheet'!M$1,products!$A$1:$E$1,0))</f>
        <v>1</v>
      </c>
      <c r="N511" s="6">
        <f>INDEX(products!$A$1:$G$49,MATCH('Working sheet'!$D511,products!$A$1:$A$49,0),MATCH('Working sheet'!N$1,products!$A$1:$E$1,0))</f>
        <v>9.9499999999999993</v>
      </c>
      <c r="O511" s="6">
        <f t="shared" si="23"/>
        <v>29.849999999999998</v>
      </c>
      <c r="P511" t="str">
        <f>_xlfn.XLOOKUP(Orders[[#This Row],[Customer ID]],customers!$A$1:$A$1001,customers!$I$1:$I$1001,,0)</f>
        <v>Yes</v>
      </c>
    </row>
    <row r="512" spans="1:16" x14ac:dyDescent="0.25">
      <c r="A512" s="2"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INDEX(products!$A$1:$G$49,MATCH('Working sheet'!$D512,products!$A$1:$A$49,0),MATCH('Working sheet'!I$1,products!$A$1:$E$1,0))</f>
        <v>Rob</v>
      </c>
      <c r="J512" t="str">
        <f t="shared" si="21"/>
        <v>Robusta</v>
      </c>
      <c r="K512" t="str">
        <f>INDEX(products!$A$1:$G$49,MATCH('Working sheet'!$D512,products!$A$1:$A$49,0),MATCH('Working sheet'!K$1,products!$A$1:$E$1,0))</f>
        <v>L</v>
      </c>
      <c r="L512" t="str">
        <f t="shared" si="22"/>
        <v>Light</v>
      </c>
      <c r="M512" s="5">
        <f>INDEX(products!$A$1:$G$49,MATCH('Working sheet'!$D512,products!$A$1:$A$49,0),MATCH('Working sheet'!M$1,products!$A$1:$E$1,0))</f>
        <v>0.2</v>
      </c>
      <c r="N512" s="6">
        <f>INDEX(products!$A$1:$G$49,MATCH('Working sheet'!$D512,products!$A$1:$A$49,0),MATCH('Working sheet'!N$1,products!$A$1:$E$1,0))</f>
        <v>3.5849999999999995</v>
      </c>
      <c r="O512" s="6">
        <f t="shared" si="23"/>
        <v>10.754999999999999</v>
      </c>
      <c r="P512" t="str">
        <f>_xlfn.XLOOKUP(Orders[[#This Row],[Customer ID]],customers!$A$1:$A$1001,customers!$I$1:$I$1001,,0)</f>
        <v>Yes</v>
      </c>
    </row>
    <row r="513" spans="1:16" x14ac:dyDescent="0.25">
      <c r="A513" s="2"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INDEX(products!$A$1:$G$49,MATCH('Working sheet'!$D513,products!$A$1:$A$49,0),MATCH('Working sheet'!I$1,products!$A$1:$E$1,0))</f>
        <v>Ara</v>
      </c>
      <c r="J513" t="str">
        <f t="shared" si="21"/>
        <v>Arabica</v>
      </c>
      <c r="K513" t="str">
        <f>INDEX(products!$A$1:$G$49,MATCH('Working sheet'!$D513,products!$A$1:$A$49,0),MATCH('Working sheet'!K$1,products!$A$1:$E$1,0))</f>
        <v>M</v>
      </c>
      <c r="L513" t="str">
        <f t="shared" si="22"/>
        <v>Medium</v>
      </c>
      <c r="M513" s="5">
        <f>INDEX(products!$A$1:$G$49,MATCH('Working sheet'!$D513,products!$A$1:$A$49,0),MATCH('Working sheet'!M$1,products!$A$1:$E$1,0))</f>
        <v>0.2</v>
      </c>
      <c r="N513" s="6">
        <f>INDEX(products!$A$1:$G$49,MATCH('Working sheet'!$D513,products!$A$1:$A$49,0),MATCH('Working sheet'!N$1,products!$A$1:$E$1,0))</f>
        <v>3.375</v>
      </c>
      <c r="O513" s="6">
        <f t="shared" si="23"/>
        <v>13.5</v>
      </c>
      <c r="P513" t="str">
        <f>_xlfn.XLOOKUP(Orders[[#This Row],[Customer ID]],customers!$A$1:$A$1001,customers!$I$1:$I$1001,,0)</f>
        <v>Yes</v>
      </c>
    </row>
    <row r="514" spans="1:16" x14ac:dyDescent="0.25">
      <c r="A514" s="2"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INDEX(products!$A$1:$G$49,MATCH('Working sheet'!$D514,products!$A$1:$A$49,0),MATCH('Working sheet'!I$1,products!$A$1:$E$1,0))</f>
        <v>Lib</v>
      </c>
      <c r="J514" t="str">
        <f t="shared" ref="J514:J577" si="24">IF(I514="Rob","Robusta",IF(I514="Exc","Excelsa",IF(I514="Ara","Arabica",IF(I514="Lib","Liberica"))))</f>
        <v>Liberica</v>
      </c>
      <c r="K514" t="str">
        <f>INDEX(products!$A$1:$G$49,MATCH('Working sheet'!$D514,products!$A$1:$A$49,0),MATCH('Working sheet'!K$1,products!$A$1:$E$1,0))</f>
        <v>L</v>
      </c>
      <c r="L514" t="str">
        <f t="shared" ref="L514:L577" si="25">IF(K514="L","Light",IF(K514="M","Medium",IF(K514="D","Dark")))</f>
        <v>Light</v>
      </c>
      <c r="M514" s="5">
        <f>INDEX(products!$A$1:$G$49,MATCH('Working sheet'!$D514,products!$A$1:$A$49,0),MATCH('Working sheet'!M$1,products!$A$1:$E$1,0))</f>
        <v>1</v>
      </c>
      <c r="N514" s="6">
        <f>INDEX(products!$A$1:$G$49,MATCH('Working sheet'!$D514,products!$A$1:$A$49,0),MATCH('Working sheet'!N$1,products!$A$1:$E$1,0))</f>
        <v>15.85</v>
      </c>
      <c r="O514" s="6">
        <f t="shared" ref="O514:O577" si="26">N514*E514</f>
        <v>47.55</v>
      </c>
      <c r="P514" t="str">
        <f>_xlfn.XLOOKUP(Orders[[#This Row],[Customer ID]],customers!$A$1:$A$1001,customers!$I$1:$I$1001,,0)</f>
        <v>No</v>
      </c>
    </row>
    <row r="515" spans="1:16" x14ac:dyDescent="0.25">
      <c r="A515" s="2"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INDEX(products!$A$1:$G$49,MATCH('Working sheet'!$D515,products!$A$1:$A$49,0),MATCH('Working sheet'!I$1,products!$A$1:$E$1,0))</f>
        <v>Lib</v>
      </c>
      <c r="J515" t="str">
        <f t="shared" si="24"/>
        <v>Liberica</v>
      </c>
      <c r="K515" t="str">
        <f>INDEX(products!$A$1:$G$49,MATCH('Working sheet'!$D515,products!$A$1:$A$49,0),MATCH('Working sheet'!K$1,products!$A$1:$E$1,0))</f>
        <v>L</v>
      </c>
      <c r="L515" t="str">
        <f t="shared" si="25"/>
        <v>Light</v>
      </c>
      <c r="M515" s="5">
        <f>INDEX(products!$A$1:$G$49,MATCH('Working sheet'!$D515,products!$A$1:$A$49,0),MATCH('Working sheet'!M$1,products!$A$1:$E$1,0))</f>
        <v>1</v>
      </c>
      <c r="N515" s="6">
        <f>INDEX(products!$A$1:$G$49,MATCH('Working sheet'!$D515,products!$A$1:$A$49,0),MATCH('Working sheet'!N$1,products!$A$1:$E$1,0))</f>
        <v>15.85</v>
      </c>
      <c r="O515" s="6">
        <f t="shared" si="26"/>
        <v>79.25</v>
      </c>
      <c r="P515" t="str">
        <f>_xlfn.XLOOKUP(Orders[[#This Row],[Customer ID]],customers!$A$1:$A$1001,customers!$I$1:$I$1001,,0)</f>
        <v>No</v>
      </c>
    </row>
    <row r="516" spans="1:16" x14ac:dyDescent="0.25">
      <c r="A516" s="2"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INDEX(products!$A$1:$G$49,MATCH('Working sheet'!$D516,products!$A$1:$A$49,0),MATCH('Working sheet'!I$1,products!$A$1:$E$1,0))</f>
        <v>Lib</v>
      </c>
      <c r="J516" t="str">
        <f t="shared" si="24"/>
        <v>Liberica</v>
      </c>
      <c r="K516" t="str">
        <f>INDEX(products!$A$1:$G$49,MATCH('Working sheet'!$D516,products!$A$1:$A$49,0),MATCH('Working sheet'!K$1,products!$A$1:$E$1,0))</f>
        <v>M</v>
      </c>
      <c r="L516" t="str">
        <f t="shared" si="25"/>
        <v>Medium</v>
      </c>
      <c r="M516" s="5">
        <f>INDEX(products!$A$1:$G$49,MATCH('Working sheet'!$D516,products!$A$1:$A$49,0),MATCH('Working sheet'!M$1,products!$A$1:$E$1,0))</f>
        <v>0.2</v>
      </c>
      <c r="N516" s="6">
        <f>INDEX(products!$A$1:$G$49,MATCH('Working sheet'!$D516,products!$A$1:$A$49,0),MATCH('Working sheet'!N$1,products!$A$1:$E$1,0))</f>
        <v>4.3650000000000002</v>
      </c>
      <c r="O516" s="6">
        <f t="shared" si="26"/>
        <v>26.19</v>
      </c>
      <c r="P516" t="str">
        <f>_xlfn.XLOOKUP(Orders[[#This Row],[Customer ID]],customers!$A$1:$A$1001,customers!$I$1:$I$1001,,0)</f>
        <v>Yes</v>
      </c>
    </row>
    <row r="517" spans="1:16" x14ac:dyDescent="0.25">
      <c r="A517" s="2"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INDEX(products!$A$1:$G$49,MATCH('Working sheet'!$D517,products!$A$1:$A$49,0),MATCH('Working sheet'!I$1,products!$A$1:$E$1,0))</f>
        <v>Rob</v>
      </c>
      <c r="J517" t="str">
        <f t="shared" si="24"/>
        <v>Robusta</v>
      </c>
      <c r="K517" t="str">
        <f>INDEX(products!$A$1:$G$49,MATCH('Working sheet'!$D517,products!$A$1:$A$49,0),MATCH('Working sheet'!K$1,products!$A$1:$E$1,0))</f>
        <v>L</v>
      </c>
      <c r="L517" t="str">
        <f t="shared" si="25"/>
        <v>Light</v>
      </c>
      <c r="M517" s="5">
        <f>INDEX(products!$A$1:$G$49,MATCH('Working sheet'!$D517,products!$A$1:$A$49,0),MATCH('Working sheet'!M$1,products!$A$1:$E$1,0))</f>
        <v>0.5</v>
      </c>
      <c r="N517" s="6">
        <f>INDEX(products!$A$1:$G$49,MATCH('Working sheet'!$D517,products!$A$1:$A$49,0),MATCH('Working sheet'!N$1,products!$A$1:$E$1,0))</f>
        <v>7.169999999999999</v>
      </c>
      <c r="O517" s="6">
        <f t="shared" si="26"/>
        <v>21.509999999999998</v>
      </c>
      <c r="P517" t="str">
        <f>_xlfn.XLOOKUP(Orders[[#This Row],[Customer ID]],customers!$A$1:$A$1001,customers!$I$1:$I$1001,,0)</f>
        <v>No</v>
      </c>
    </row>
    <row r="518" spans="1:16" x14ac:dyDescent="0.25">
      <c r="A518" s="2"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INDEX(products!$A$1:$G$49,MATCH('Working sheet'!$D518,products!$A$1:$A$49,0),MATCH('Working sheet'!I$1,products!$A$1:$E$1,0))</f>
        <v>Rob</v>
      </c>
      <c r="J518" t="str">
        <f t="shared" si="24"/>
        <v>Robusta</v>
      </c>
      <c r="K518" t="str">
        <f>INDEX(products!$A$1:$G$49,MATCH('Working sheet'!$D518,products!$A$1:$A$49,0),MATCH('Working sheet'!K$1,products!$A$1:$E$1,0))</f>
        <v>D</v>
      </c>
      <c r="L518" t="str">
        <f t="shared" si="25"/>
        <v>Dark</v>
      </c>
      <c r="M518" s="5">
        <f>INDEX(products!$A$1:$G$49,MATCH('Working sheet'!$D518,products!$A$1:$A$49,0),MATCH('Working sheet'!M$1,products!$A$1:$E$1,0))</f>
        <v>2.5</v>
      </c>
      <c r="N518" s="6">
        <f>INDEX(products!$A$1:$G$49,MATCH('Working sheet'!$D518,products!$A$1:$A$49,0),MATCH('Working sheet'!N$1,products!$A$1:$E$1,0))</f>
        <v>20.584999999999997</v>
      </c>
      <c r="O518" s="6">
        <f t="shared" si="26"/>
        <v>102.92499999999998</v>
      </c>
      <c r="P518" t="str">
        <f>_xlfn.XLOOKUP(Orders[[#This Row],[Customer ID]],customers!$A$1:$A$1001,customers!$I$1:$I$1001,,0)</f>
        <v>Yes</v>
      </c>
    </row>
    <row r="519" spans="1:16" x14ac:dyDescent="0.25">
      <c r="A519" s="2"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INDEX(products!$A$1:$G$49,MATCH('Working sheet'!$D519,products!$A$1:$A$49,0),MATCH('Working sheet'!I$1,products!$A$1:$E$1,0))</f>
        <v>Lib</v>
      </c>
      <c r="J519" t="str">
        <f t="shared" si="24"/>
        <v>Liberica</v>
      </c>
      <c r="K519" t="str">
        <f>INDEX(products!$A$1:$G$49,MATCH('Working sheet'!$D519,products!$A$1:$A$49,0),MATCH('Working sheet'!K$1,products!$A$1:$E$1,0))</f>
        <v>D</v>
      </c>
      <c r="L519" t="str">
        <f t="shared" si="25"/>
        <v>Dark</v>
      </c>
      <c r="M519" s="5">
        <f>INDEX(products!$A$1:$G$49,MATCH('Working sheet'!$D519,products!$A$1:$A$49,0),MATCH('Working sheet'!M$1,products!$A$1:$E$1,0))</f>
        <v>0.2</v>
      </c>
      <c r="N519" s="6">
        <f>INDEX(products!$A$1:$G$49,MATCH('Working sheet'!$D519,products!$A$1:$A$49,0),MATCH('Working sheet'!N$1,products!$A$1:$E$1,0))</f>
        <v>3.8849999999999998</v>
      </c>
      <c r="O519" s="6">
        <f t="shared" si="26"/>
        <v>7.77</v>
      </c>
      <c r="P519" t="str">
        <f>_xlfn.XLOOKUP(Orders[[#This Row],[Customer ID]],customers!$A$1:$A$1001,customers!$I$1:$I$1001,,0)</f>
        <v>No</v>
      </c>
    </row>
    <row r="520" spans="1:16" x14ac:dyDescent="0.25">
      <c r="A520" s="2"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INDEX(products!$A$1:$G$49,MATCH('Working sheet'!$D520,products!$A$1:$A$49,0),MATCH('Working sheet'!I$1,products!$A$1:$E$1,0))</f>
        <v>Exc</v>
      </c>
      <c r="J520" t="str">
        <f t="shared" si="24"/>
        <v>Excelsa</v>
      </c>
      <c r="K520" t="str">
        <f>INDEX(products!$A$1:$G$49,MATCH('Working sheet'!$D520,products!$A$1:$A$49,0),MATCH('Working sheet'!K$1,products!$A$1:$E$1,0))</f>
        <v>D</v>
      </c>
      <c r="L520" t="str">
        <f t="shared" si="25"/>
        <v>Dark</v>
      </c>
      <c r="M520" s="5">
        <f>INDEX(products!$A$1:$G$49,MATCH('Working sheet'!$D520,products!$A$1:$A$49,0),MATCH('Working sheet'!M$1,products!$A$1:$E$1,0))</f>
        <v>2.5</v>
      </c>
      <c r="N520" s="6">
        <f>INDEX(products!$A$1:$G$49,MATCH('Working sheet'!$D520,products!$A$1:$A$49,0),MATCH('Working sheet'!N$1,products!$A$1:$E$1,0))</f>
        <v>27.945</v>
      </c>
      <c r="O520" s="6">
        <f t="shared" si="26"/>
        <v>139.72499999999999</v>
      </c>
      <c r="P520" t="str">
        <f>_xlfn.XLOOKUP(Orders[[#This Row],[Customer ID]],customers!$A$1:$A$1001,customers!$I$1:$I$1001,,0)</f>
        <v>No</v>
      </c>
    </row>
    <row r="521" spans="1:16" x14ac:dyDescent="0.25">
      <c r="A521" s="2"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INDEX(products!$A$1:$G$49,MATCH('Working sheet'!$D521,products!$A$1:$A$49,0),MATCH('Working sheet'!I$1,products!$A$1:$E$1,0))</f>
        <v>Ara</v>
      </c>
      <c r="J521" t="str">
        <f t="shared" si="24"/>
        <v>Arabica</v>
      </c>
      <c r="K521" t="str">
        <f>INDEX(products!$A$1:$G$49,MATCH('Working sheet'!$D521,products!$A$1:$A$49,0),MATCH('Working sheet'!K$1,products!$A$1:$E$1,0))</f>
        <v>D</v>
      </c>
      <c r="L521" t="str">
        <f t="shared" si="25"/>
        <v>Dark</v>
      </c>
      <c r="M521" s="5">
        <f>INDEX(products!$A$1:$G$49,MATCH('Working sheet'!$D521,products!$A$1:$A$49,0),MATCH('Working sheet'!M$1,products!$A$1:$E$1,0))</f>
        <v>0.5</v>
      </c>
      <c r="N521" s="6">
        <f>INDEX(products!$A$1:$G$49,MATCH('Working sheet'!$D521,products!$A$1:$A$49,0),MATCH('Working sheet'!N$1,products!$A$1:$E$1,0))</f>
        <v>5.97</v>
      </c>
      <c r="O521" s="6">
        <f t="shared" si="26"/>
        <v>11.94</v>
      </c>
      <c r="P521" t="str">
        <f>_xlfn.XLOOKUP(Orders[[#This Row],[Customer ID]],customers!$A$1:$A$1001,customers!$I$1:$I$1001,,0)</f>
        <v>Yes</v>
      </c>
    </row>
    <row r="522" spans="1:16" x14ac:dyDescent="0.25">
      <c r="A522" s="2"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INDEX(products!$A$1:$G$49,MATCH('Working sheet'!$D522,products!$A$1:$A$49,0),MATCH('Working sheet'!I$1,products!$A$1:$E$1,0))</f>
        <v>Lib</v>
      </c>
      <c r="J522" t="str">
        <f t="shared" si="24"/>
        <v>Liberica</v>
      </c>
      <c r="K522" t="str">
        <f>INDEX(products!$A$1:$G$49,MATCH('Working sheet'!$D522,products!$A$1:$A$49,0),MATCH('Working sheet'!K$1,products!$A$1:$E$1,0))</f>
        <v>D</v>
      </c>
      <c r="L522" t="str">
        <f t="shared" si="25"/>
        <v>Dark</v>
      </c>
      <c r="M522" s="5">
        <f>INDEX(products!$A$1:$G$49,MATCH('Working sheet'!$D522,products!$A$1:$A$49,0),MATCH('Working sheet'!M$1,products!$A$1:$E$1,0))</f>
        <v>0.2</v>
      </c>
      <c r="N522" s="6">
        <f>INDEX(products!$A$1:$G$49,MATCH('Working sheet'!$D522,products!$A$1:$A$49,0),MATCH('Working sheet'!N$1,products!$A$1:$E$1,0))</f>
        <v>3.8849999999999998</v>
      </c>
      <c r="O522" s="6">
        <f t="shared" si="26"/>
        <v>3.8849999999999998</v>
      </c>
      <c r="P522" t="str">
        <f>_xlfn.XLOOKUP(Orders[[#This Row],[Customer ID]],customers!$A$1:$A$1001,customers!$I$1:$I$1001,,0)</f>
        <v>No</v>
      </c>
    </row>
    <row r="523" spans="1:16" x14ac:dyDescent="0.25">
      <c r="A523" s="2"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INDEX(products!$A$1:$G$49,MATCH('Working sheet'!$D523,products!$A$1:$A$49,0),MATCH('Working sheet'!I$1,products!$A$1:$E$1,0))</f>
        <v>Rob</v>
      </c>
      <c r="J523" t="str">
        <f t="shared" si="24"/>
        <v>Robusta</v>
      </c>
      <c r="K523" t="str">
        <f>INDEX(products!$A$1:$G$49,MATCH('Working sheet'!$D523,products!$A$1:$A$49,0),MATCH('Working sheet'!K$1,products!$A$1:$E$1,0))</f>
        <v>M</v>
      </c>
      <c r="L523" t="str">
        <f t="shared" si="25"/>
        <v>Medium</v>
      </c>
      <c r="M523" s="5">
        <f>INDEX(products!$A$1:$G$49,MATCH('Working sheet'!$D523,products!$A$1:$A$49,0),MATCH('Working sheet'!M$1,products!$A$1:$E$1,0))</f>
        <v>1</v>
      </c>
      <c r="N523" s="6">
        <f>INDEX(products!$A$1:$G$49,MATCH('Working sheet'!$D523,products!$A$1:$A$49,0),MATCH('Working sheet'!N$1,products!$A$1:$E$1,0))</f>
        <v>9.9499999999999993</v>
      </c>
      <c r="O523" s="6">
        <f t="shared" si="26"/>
        <v>39.799999999999997</v>
      </c>
      <c r="P523" t="str">
        <f>_xlfn.XLOOKUP(Orders[[#This Row],[Customer ID]],customers!$A$1:$A$1001,customers!$I$1:$I$1001,,0)</f>
        <v>No</v>
      </c>
    </row>
    <row r="524" spans="1:16" x14ac:dyDescent="0.25">
      <c r="A524" s="2"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INDEX(products!$A$1:$G$49,MATCH('Working sheet'!$D524,products!$A$1:$A$49,0),MATCH('Working sheet'!I$1,products!$A$1:$E$1,0))</f>
        <v>Rob</v>
      </c>
      <c r="J524" t="str">
        <f t="shared" si="24"/>
        <v>Robusta</v>
      </c>
      <c r="K524" t="str">
        <f>INDEX(products!$A$1:$G$49,MATCH('Working sheet'!$D524,products!$A$1:$A$49,0),MATCH('Working sheet'!K$1,products!$A$1:$E$1,0))</f>
        <v>M</v>
      </c>
      <c r="L524" t="str">
        <f t="shared" si="25"/>
        <v>Medium</v>
      </c>
      <c r="M524" s="5">
        <f>INDEX(products!$A$1:$G$49,MATCH('Working sheet'!$D524,products!$A$1:$A$49,0),MATCH('Working sheet'!M$1,products!$A$1:$E$1,0))</f>
        <v>0.5</v>
      </c>
      <c r="N524" s="6">
        <f>INDEX(products!$A$1:$G$49,MATCH('Working sheet'!$D524,products!$A$1:$A$49,0),MATCH('Working sheet'!N$1,products!$A$1:$E$1,0))</f>
        <v>5.97</v>
      </c>
      <c r="O524" s="6">
        <f t="shared" si="26"/>
        <v>29.849999999999998</v>
      </c>
      <c r="P524" t="str">
        <f>_xlfn.XLOOKUP(Orders[[#This Row],[Customer ID]],customers!$A$1:$A$1001,customers!$I$1:$I$1001,,0)</f>
        <v>No</v>
      </c>
    </row>
    <row r="525" spans="1:16" x14ac:dyDescent="0.25">
      <c r="A525" s="2"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INDEX(products!$A$1:$G$49,MATCH('Working sheet'!$D525,products!$A$1:$A$49,0),MATCH('Working sheet'!I$1,products!$A$1:$E$1,0))</f>
        <v>Lib</v>
      </c>
      <c r="J525" t="str">
        <f t="shared" si="24"/>
        <v>Liberica</v>
      </c>
      <c r="K525" t="str">
        <f>INDEX(products!$A$1:$G$49,MATCH('Working sheet'!$D525,products!$A$1:$A$49,0),MATCH('Working sheet'!K$1,products!$A$1:$E$1,0))</f>
        <v>D</v>
      </c>
      <c r="L525" t="str">
        <f t="shared" si="25"/>
        <v>Dark</v>
      </c>
      <c r="M525" s="5">
        <f>INDEX(products!$A$1:$G$49,MATCH('Working sheet'!$D525,products!$A$1:$A$49,0),MATCH('Working sheet'!M$1,products!$A$1:$E$1,0))</f>
        <v>2.5</v>
      </c>
      <c r="N525" s="6">
        <f>INDEX(products!$A$1:$G$49,MATCH('Working sheet'!$D525,products!$A$1:$A$49,0),MATCH('Working sheet'!N$1,products!$A$1:$E$1,0))</f>
        <v>29.784999999999997</v>
      </c>
      <c r="O525" s="6">
        <f t="shared" si="26"/>
        <v>29.784999999999997</v>
      </c>
      <c r="P525" t="str">
        <f>_xlfn.XLOOKUP(Orders[[#This Row],[Customer ID]],customers!$A$1:$A$1001,customers!$I$1:$I$1001,,0)</f>
        <v>No</v>
      </c>
    </row>
    <row r="526" spans="1:16" x14ac:dyDescent="0.25">
      <c r="A526" s="2"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INDEX(products!$A$1:$G$49,MATCH('Working sheet'!$D526,products!$A$1:$A$49,0),MATCH('Working sheet'!I$1,products!$A$1:$E$1,0))</f>
        <v>Lib</v>
      </c>
      <c r="J526" t="str">
        <f t="shared" si="24"/>
        <v>Liberica</v>
      </c>
      <c r="K526" t="str">
        <f>INDEX(products!$A$1:$G$49,MATCH('Working sheet'!$D526,products!$A$1:$A$49,0),MATCH('Working sheet'!K$1,products!$A$1:$E$1,0))</f>
        <v>L</v>
      </c>
      <c r="L526" t="str">
        <f t="shared" si="25"/>
        <v>Light</v>
      </c>
      <c r="M526" s="5">
        <f>INDEX(products!$A$1:$G$49,MATCH('Working sheet'!$D526,products!$A$1:$A$49,0),MATCH('Working sheet'!M$1,products!$A$1:$E$1,0))</f>
        <v>2.5</v>
      </c>
      <c r="N526" s="6">
        <f>INDEX(products!$A$1:$G$49,MATCH('Working sheet'!$D526,products!$A$1:$A$49,0),MATCH('Working sheet'!N$1,products!$A$1:$E$1,0))</f>
        <v>36.454999999999998</v>
      </c>
      <c r="O526" s="6">
        <f t="shared" si="26"/>
        <v>72.91</v>
      </c>
      <c r="P526" t="str">
        <f>_xlfn.XLOOKUP(Orders[[#This Row],[Customer ID]],customers!$A$1:$A$1001,customers!$I$1:$I$1001,,0)</f>
        <v>No</v>
      </c>
    </row>
    <row r="527" spans="1:16" x14ac:dyDescent="0.25">
      <c r="A527" s="2"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INDEX(products!$A$1:$G$49,MATCH('Working sheet'!$D527,products!$A$1:$A$49,0),MATCH('Working sheet'!I$1,products!$A$1:$E$1,0))</f>
        <v>Rob</v>
      </c>
      <c r="J527" t="str">
        <f t="shared" si="24"/>
        <v>Robusta</v>
      </c>
      <c r="K527" t="str">
        <f>INDEX(products!$A$1:$G$49,MATCH('Working sheet'!$D527,products!$A$1:$A$49,0),MATCH('Working sheet'!K$1,products!$A$1:$E$1,0))</f>
        <v>D</v>
      </c>
      <c r="L527" t="str">
        <f t="shared" si="25"/>
        <v>Dark</v>
      </c>
      <c r="M527" s="5">
        <f>INDEX(products!$A$1:$G$49,MATCH('Working sheet'!$D527,products!$A$1:$A$49,0),MATCH('Working sheet'!M$1,products!$A$1:$E$1,0))</f>
        <v>0.2</v>
      </c>
      <c r="N527" s="6">
        <f>INDEX(products!$A$1:$G$49,MATCH('Working sheet'!$D527,products!$A$1:$A$49,0),MATCH('Working sheet'!N$1,products!$A$1:$E$1,0))</f>
        <v>2.6849999999999996</v>
      </c>
      <c r="O527" s="6">
        <f t="shared" si="26"/>
        <v>13.424999999999997</v>
      </c>
      <c r="P527" t="str">
        <f>_xlfn.XLOOKUP(Orders[[#This Row],[Customer ID]],customers!$A$1:$A$1001,customers!$I$1:$I$1001,,0)</f>
        <v>Yes</v>
      </c>
    </row>
    <row r="528" spans="1:16" x14ac:dyDescent="0.25">
      <c r="A528" s="2"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INDEX(products!$A$1:$G$49,MATCH('Working sheet'!$D528,products!$A$1:$A$49,0),MATCH('Working sheet'!I$1,products!$A$1:$E$1,0))</f>
        <v>Exc</v>
      </c>
      <c r="J528" t="str">
        <f t="shared" si="24"/>
        <v>Excelsa</v>
      </c>
      <c r="K528" t="str">
        <f>INDEX(products!$A$1:$G$49,MATCH('Working sheet'!$D528,products!$A$1:$A$49,0),MATCH('Working sheet'!K$1,products!$A$1:$E$1,0))</f>
        <v>M</v>
      </c>
      <c r="L528" t="str">
        <f t="shared" si="25"/>
        <v>Medium</v>
      </c>
      <c r="M528" s="5">
        <f>INDEX(products!$A$1:$G$49,MATCH('Working sheet'!$D528,products!$A$1:$A$49,0),MATCH('Working sheet'!M$1,products!$A$1:$E$1,0))</f>
        <v>2.5</v>
      </c>
      <c r="N528" s="6">
        <f>INDEX(products!$A$1:$G$49,MATCH('Working sheet'!$D528,products!$A$1:$A$49,0),MATCH('Working sheet'!N$1,products!$A$1:$E$1,0))</f>
        <v>31.624999999999996</v>
      </c>
      <c r="O528" s="6">
        <f t="shared" si="26"/>
        <v>126.49999999999999</v>
      </c>
      <c r="P528" t="str">
        <f>_xlfn.XLOOKUP(Orders[[#This Row],[Customer ID]],customers!$A$1:$A$1001,customers!$I$1:$I$1001,,0)</f>
        <v>Yes</v>
      </c>
    </row>
    <row r="529" spans="1:16" x14ac:dyDescent="0.25">
      <c r="A529" s="2"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INDEX(products!$A$1:$G$49,MATCH('Working sheet'!$D529,products!$A$1:$A$49,0),MATCH('Working sheet'!I$1,products!$A$1:$E$1,0))</f>
        <v>Exc</v>
      </c>
      <c r="J529" t="str">
        <f t="shared" si="24"/>
        <v>Excelsa</v>
      </c>
      <c r="K529" t="str">
        <f>INDEX(products!$A$1:$G$49,MATCH('Working sheet'!$D529,products!$A$1:$A$49,0),MATCH('Working sheet'!K$1,products!$A$1:$E$1,0))</f>
        <v>M</v>
      </c>
      <c r="L529" t="str">
        <f t="shared" si="25"/>
        <v>Medium</v>
      </c>
      <c r="M529" s="5">
        <f>INDEX(products!$A$1:$G$49,MATCH('Working sheet'!$D529,products!$A$1:$A$49,0),MATCH('Working sheet'!M$1,products!$A$1:$E$1,0))</f>
        <v>0.5</v>
      </c>
      <c r="N529" s="6">
        <f>INDEX(products!$A$1:$G$49,MATCH('Working sheet'!$D529,products!$A$1:$A$49,0),MATCH('Working sheet'!N$1,products!$A$1:$E$1,0))</f>
        <v>8.25</v>
      </c>
      <c r="O529" s="6">
        <f t="shared" si="26"/>
        <v>41.25</v>
      </c>
      <c r="P529" t="str">
        <f>_xlfn.XLOOKUP(Orders[[#This Row],[Customer ID]],customers!$A$1:$A$1001,customers!$I$1:$I$1001,,0)</f>
        <v>No</v>
      </c>
    </row>
    <row r="530" spans="1:16" x14ac:dyDescent="0.25">
      <c r="A530" s="2"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INDEX(products!$A$1:$G$49,MATCH('Working sheet'!$D530,products!$A$1:$A$49,0),MATCH('Working sheet'!I$1,products!$A$1:$E$1,0))</f>
        <v>Exc</v>
      </c>
      <c r="J530" t="str">
        <f t="shared" si="24"/>
        <v>Excelsa</v>
      </c>
      <c r="K530" t="str">
        <f>INDEX(products!$A$1:$G$49,MATCH('Working sheet'!$D530,products!$A$1:$A$49,0),MATCH('Working sheet'!K$1,products!$A$1:$E$1,0))</f>
        <v>L</v>
      </c>
      <c r="L530" t="str">
        <f t="shared" si="25"/>
        <v>Light</v>
      </c>
      <c r="M530" s="5">
        <f>INDEX(products!$A$1:$G$49,MATCH('Working sheet'!$D530,products!$A$1:$A$49,0),MATCH('Working sheet'!M$1,products!$A$1:$E$1,0))</f>
        <v>0.5</v>
      </c>
      <c r="N530" s="6">
        <f>INDEX(products!$A$1:$G$49,MATCH('Working sheet'!$D530,products!$A$1:$A$49,0),MATCH('Working sheet'!N$1,products!$A$1:$E$1,0))</f>
        <v>8.91</v>
      </c>
      <c r="O530" s="6">
        <f t="shared" si="26"/>
        <v>53.46</v>
      </c>
      <c r="P530" t="str">
        <f>_xlfn.XLOOKUP(Orders[[#This Row],[Customer ID]],customers!$A$1:$A$1001,customers!$I$1:$I$1001,,0)</f>
        <v>No</v>
      </c>
    </row>
    <row r="531" spans="1:16" x14ac:dyDescent="0.25">
      <c r="A531" s="2"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INDEX(products!$A$1:$G$49,MATCH('Working sheet'!$D531,products!$A$1:$A$49,0),MATCH('Working sheet'!I$1,products!$A$1:$E$1,0))</f>
        <v>Rob</v>
      </c>
      <c r="J531" t="str">
        <f t="shared" si="24"/>
        <v>Robusta</v>
      </c>
      <c r="K531" t="str">
        <f>INDEX(products!$A$1:$G$49,MATCH('Working sheet'!$D531,products!$A$1:$A$49,0),MATCH('Working sheet'!K$1,products!$A$1:$E$1,0))</f>
        <v>M</v>
      </c>
      <c r="L531" t="str">
        <f t="shared" si="25"/>
        <v>Medium</v>
      </c>
      <c r="M531" s="5">
        <f>INDEX(products!$A$1:$G$49,MATCH('Working sheet'!$D531,products!$A$1:$A$49,0),MATCH('Working sheet'!M$1,products!$A$1:$E$1,0))</f>
        <v>1</v>
      </c>
      <c r="N531" s="6">
        <f>INDEX(products!$A$1:$G$49,MATCH('Working sheet'!$D531,products!$A$1:$A$49,0),MATCH('Working sheet'!N$1,products!$A$1:$E$1,0))</f>
        <v>9.9499999999999993</v>
      </c>
      <c r="O531" s="6">
        <f t="shared" si="26"/>
        <v>59.699999999999996</v>
      </c>
      <c r="P531" t="str">
        <f>_xlfn.XLOOKUP(Orders[[#This Row],[Customer ID]],customers!$A$1:$A$1001,customers!$I$1:$I$1001,,0)</f>
        <v>No</v>
      </c>
    </row>
    <row r="532" spans="1:16" x14ac:dyDescent="0.25">
      <c r="A532" s="2"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INDEX(products!$A$1:$G$49,MATCH('Working sheet'!$D532,products!$A$1:$A$49,0),MATCH('Working sheet'!I$1,products!$A$1:$E$1,0))</f>
        <v>Rob</v>
      </c>
      <c r="J532" t="str">
        <f t="shared" si="24"/>
        <v>Robusta</v>
      </c>
      <c r="K532" t="str">
        <f>INDEX(products!$A$1:$G$49,MATCH('Working sheet'!$D532,products!$A$1:$A$49,0),MATCH('Working sheet'!K$1,products!$A$1:$E$1,0))</f>
        <v>M</v>
      </c>
      <c r="L532" t="str">
        <f t="shared" si="25"/>
        <v>Medium</v>
      </c>
      <c r="M532" s="5">
        <f>INDEX(products!$A$1:$G$49,MATCH('Working sheet'!$D532,products!$A$1:$A$49,0),MATCH('Working sheet'!M$1,products!$A$1:$E$1,0))</f>
        <v>1</v>
      </c>
      <c r="N532" s="6">
        <f>INDEX(products!$A$1:$G$49,MATCH('Working sheet'!$D532,products!$A$1:$A$49,0),MATCH('Working sheet'!N$1,products!$A$1:$E$1,0))</f>
        <v>9.9499999999999993</v>
      </c>
      <c r="O532" s="6">
        <f t="shared" si="26"/>
        <v>59.699999999999996</v>
      </c>
      <c r="P532" t="str">
        <f>_xlfn.XLOOKUP(Orders[[#This Row],[Customer ID]],customers!$A$1:$A$1001,customers!$I$1:$I$1001,,0)</f>
        <v>No</v>
      </c>
    </row>
    <row r="533" spans="1:16" x14ac:dyDescent="0.25">
      <c r="A533" s="2"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INDEX(products!$A$1:$G$49,MATCH('Working sheet'!$D533,products!$A$1:$A$49,0),MATCH('Working sheet'!I$1,products!$A$1:$E$1,0))</f>
        <v>Rob</v>
      </c>
      <c r="J533" t="str">
        <f t="shared" si="24"/>
        <v>Robusta</v>
      </c>
      <c r="K533" t="str">
        <f>INDEX(products!$A$1:$G$49,MATCH('Working sheet'!$D533,products!$A$1:$A$49,0),MATCH('Working sheet'!K$1,products!$A$1:$E$1,0))</f>
        <v>D</v>
      </c>
      <c r="L533" t="str">
        <f t="shared" si="25"/>
        <v>Dark</v>
      </c>
      <c r="M533" s="5">
        <f>INDEX(products!$A$1:$G$49,MATCH('Working sheet'!$D533,products!$A$1:$A$49,0),MATCH('Working sheet'!M$1,products!$A$1:$E$1,0))</f>
        <v>1</v>
      </c>
      <c r="N533" s="6">
        <f>INDEX(products!$A$1:$G$49,MATCH('Working sheet'!$D533,products!$A$1:$A$49,0),MATCH('Working sheet'!N$1,products!$A$1:$E$1,0))</f>
        <v>8.9499999999999993</v>
      </c>
      <c r="O533" s="6">
        <f t="shared" si="26"/>
        <v>44.75</v>
      </c>
      <c r="P533" t="str">
        <f>_xlfn.XLOOKUP(Orders[[#This Row],[Customer ID]],customers!$A$1:$A$1001,customers!$I$1:$I$1001,,0)</f>
        <v>No</v>
      </c>
    </row>
    <row r="534" spans="1:16" x14ac:dyDescent="0.25">
      <c r="A534" s="2"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INDEX(products!$A$1:$G$49,MATCH('Working sheet'!$D534,products!$A$1:$A$49,0),MATCH('Working sheet'!I$1,products!$A$1:$E$1,0))</f>
        <v>Exc</v>
      </c>
      <c r="J534" t="str">
        <f t="shared" si="24"/>
        <v>Excelsa</v>
      </c>
      <c r="K534" t="str">
        <f>INDEX(products!$A$1:$G$49,MATCH('Working sheet'!$D534,products!$A$1:$A$49,0),MATCH('Working sheet'!K$1,products!$A$1:$E$1,0))</f>
        <v>M</v>
      </c>
      <c r="L534" t="str">
        <f t="shared" si="25"/>
        <v>Medium</v>
      </c>
      <c r="M534" s="5">
        <f>INDEX(products!$A$1:$G$49,MATCH('Working sheet'!$D534,products!$A$1:$A$49,0),MATCH('Working sheet'!M$1,products!$A$1:$E$1,0))</f>
        <v>0.5</v>
      </c>
      <c r="N534" s="6">
        <f>INDEX(products!$A$1:$G$49,MATCH('Working sheet'!$D534,products!$A$1:$A$49,0),MATCH('Working sheet'!N$1,products!$A$1:$E$1,0))</f>
        <v>8.25</v>
      </c>
      <c r="O534" s="6">
        <f t="shared" si="26"/>
        <v>16.5</v>
      </c>
      <c r="P534" t="str">
        <f>_xlfn.XLOOKUP(Orders[[#This Row],[Customer ID]],customers!$A$1:$A$1001,customers!$I$1:$I$1001,,0)</f>
        <v>Yes</v>
      </c>
    </row>
    <row r="535" spans="1:16" x14ac:dyDescent="0.25">
      <c r="A535" s="2"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INDEX(products!$A$1:$G$49,MATCH('Working sheet'!$D535,products!$A$1:$A$49,0),MATCH('Working sheet'!I$1,products!$A$1:$E$1,0))</f>
        <v>Rob</v>
      </c>
      <c r="J535" t="str">
        <f t="shared" si="24"/>
        <v>Robusta</v>
      </c>
      <c r="K535" t="str">
        <f>INDEX(products!$A$1:$G$49,MATCH('Working sheet'!$D535,products!$A$1:$A$49,0),MATCH('Working sheet'!K$1,products!$A$1:$E$1,0))</f>
        <v>D</v>
      </c>
      <c r="L535" t="str">
        <f t="shared" si="25"/>
        <v>Dark</v>
      </c>
      <c r="M535" s="5">
        <f>INDEX(products!$A$1:$G$49,MATCH('Working sheet'!$D535,products!$A$1:$A$49,0),MATCH('Working sheet'!M$1,products!$A$1:$E$1,0))</f>
        <v>0.5</v>
      </c>
      <c r="N535" s="6">
        <f>INDEX(products!$A$1:$G$49,MATCH('Working sheet'!$D535,products!$A$1:$A$49,0),MATCH('Working sheet'!N$1,products!$A$1:$E$1,0))</f>
        <v>5.3699999999999992</v>
      </c>
      <c r="O535" s="6">
        <f t="shared" si="26"/>
        <v>21.479999999999997</v>
      </c>
      <c r="P535" t="str">
        <f>_xlfn.XLOOKUP(Orders[[#This Row],[Customer ID]],customers!$A$1:$A$1001,customers!$I$1:$I$1001,,0)</f>
        <v>No</v>
      </c>
    </row>
    <row r="536" spans="1:16" x14ac:dyDescent="0.25">
      <c r="A536" s="2"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INDEX(products!$A$1:$G$49,MATCH('Working sheet'!$D536,products!$A$1:$A$49,0),MATCH('Working sheet'!I$1,products!$A$1:$E$1,0))</f>
        <v>Rob</v>
      </c>
      <c r="J536" t="str">
        <f t="shared" si="24"/>
        <v>Robusta</v>
      </c>
      <c r="K536" t="str">
        <f>INDEX(products!$A$1:$G$49,MATCH('Working sheet'!$D536,products!$A$1:$A$49,0),MATCH('Working sheet'!K$1,products!$A$1:$E$1,0))</f>
        <v>M</v>
      </c>
      <c r="L536" t="str">
        <f t="shared" si="25"/>
        <v>Medium</v>
      </c>
      <c r="M536" s="5">
        <f>INDEX(products!$A$1:$G$49,MATCH('Working sheet'!$D536,products!$A$1:$A$49,0),MATCH('Working sheet'!M$1,products!$A$1:$E$1,0))</f>
        <v>2.5</v>
      </c>
      <c r="N536" s="6">
        <f>INDEX(products!$A$1:$G$49,MATCH('Working sheet'!$D536,products!$A$1:$A$49,0),MATCH('Working sheet'!N$1,products!$A$1:$E$1,0))</f>
        <v>22.884999999999998</v>
      </c>
      <c r="O536" s="6">
        <f t="shared" si="26"/>
        <v>45.769999999999996</v>
      </c>
      <c r="P536" t="str">
        <f>_xlfn.XLOOKUP(Orders[[#This Row],[Customer ID]],customers!$A$1:$A$1001,customers!$I$1:$I$1001,,0)</f>
        <v>Yes</v>
      </c>
    </row>
    <row r="537" spans="1:16" x14ac:dyDescent="0.25">
      <c r="A537" s="2"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INDEX(products!$A$1:$G$49,MATCH('Working sheet'!$D537,products!$A$1:$A$49,0),MATCH('Working sheet'!I$1,products!$A$1:$E$1,0))</f>
        <v>Lib</v>
      </c>
      <c r="J537" t="str">
        <f t="shared" si="24"/>
        <v>Liberica</v>
      </c>
      <c r="K537" t="str">
        <f>INDEX(products!$A$1:$G$49,MATCH('Working sheet'!$D537,products!$A$1:$A$49,0),MATCH('Working sheet'!K$1,products!$A$1:$E$1,0))</f>
        <v>L</v>
      </c>
      <c r="L537" t="str">
        <f t="shared" si="25"/>
        <v>Light</v>
      </c>
      <c r="M537" s="5">
        <f>INDEX(products!$A$1:$G$49,MATCH('Working sheet'!$D537,products!$A$1:$A$49,0),MATCH('Working sheet'!M$1,products!$A$1:$E$1,0))</f>
        <v>0.2</v>
      </c>
      <c r="N537" s="6">
        <f>INDEX(products!$A$1:$G$49,MATCH('Working sheet'!$D537,products!$A$1:$A$49,0),MATCH('Working sheet'!N$1,products!$A$1:$E$1,0))</f>
        <v>4.7549999999999999</v>
      </c>
      <c r="O537" s="6">
        <f t="shared" si="26"/>
        <v>9.51</v>
      </c>
      <c r="P537" t="str">
        <f>_xlfn.XLOOKUP(Orders[[#This Row],[Customer ID]],customers!$A$1:$A$1001,customers!$I$1:$I$1001,,0)</f>
        <v>No</v>
      </c>
    </row>
    <row r="538" spans="1:16" x14ac:dyDescent="0.25">
      <c r="A538" s="2"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INDEX(products!$A$1:$G$49,MATCH('Working sheet'!$D538,products!$A$1:$A$49,0),MATCH('Working sheet'!I$1,products!$A$1:$E$1,0))</f>
        <v>Rob</v>
      </c>
      <c r="J538" t="str">
        <f t="shared" si="24"/>
        <v>Robusta</v>
      </c>
      <c r="K538" t="str">
        <f>INDEX(products!$A$1:$G$49,MATCH('Working sheet'!$D538,products!$A$1:$A$49,0),MATCH('Working sheet'!K$1,products!$A$1:$E$1,0))</f>
        <v>D</v>
      </c>
      <c r="L538" t="str">
        <f t="shared" si="25"/>
        <v>Dark</v>
      </c>
      <c r="M538" s="5">
        <f>INDEX(products!$A$1:$G$49,MATCH('Working sheet'!$D538,products!$A$1:$A$49,0),MATCH('Working sheet'!M$1,products!$A$1:$E$1,0))</f>
        <v>0.2</v>
      </c>
      <c r="N538" s="6">
        <f>INDEX(products!$A$1:$G$49,MATCH('Working sheet'!$D538,products!$A$1:$A$49,0),MATCH('Working sheet'!N$1,products!$A$1:$E$1,0))</f>
        <v>2.6849999999999996</v>
      </c>
      <c r="O538" s="6">
        <f t="shared" si="26"/>
        <v>8.0549999999999997</v>
      </c>
      <c r="P538" t="str">
        <f>_xlfn.XLOOKUP(Orders[[#This Row],[Customer ID]],customers!$A$1:$A$1001,customers!$I$1:$I$1001,,0)</f>
        <v>Yes</v>
      </c>
    </row>
    <row r="539" spans="1:16" x14ac:dyDescent="0.25">
      <c r="A539" s="2"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INDEX(products!$A$1:$G$49,MATCH('Working sheet'!$D539,products!$A$1:$A$49,0),MATCH('Working sheet'!I$1,products!$A$1:$E$1,0))</f>
        <v>Exc</v>
      </c>
      <c r="J539" t="str">
        <f t="shared" si="24"/>
        <v>Excelsa</v>
      </c>
      <c r="K539" t="str">
        <f>INDEX(products!$A$1:$G$49,MATCH('Working sheet'!$D539,products!$A$1:$A$49,0),MATCH('Working sheet'!K$1,products!$A$1:$E$1,0))</f>
        <v>D</v>
      </c>
      <c r="L539" t="str">
        <f t="shared" si="25"/>
        <v>Dark</v>
      </c>
      <c r="M539" s="5">
        <f>INDEX(products!$A$1:$G$49,MATCH('Working sheet'!$D539,products!$A$1:$A$49,0),MATCH('Working sheet'!M$1,products!$A$1:$E$1,0))</f>
        <v>2.5</v>
      </c>
      <c r="N539" s="6">
        <f>INDEX(products!$A$1:$G$49,MATCH('Working sheet'!$D539,products!$A$1:$A$49,0),MATCH('Working sheet'!N$1,products!$A$1:$E$1,0))</f>
        <v>27.945</v>
      </c>
      <c r="O539" s="6">
        <f t="shared" si="26"/>
        <v>111.78</v>
      </c>
      <c r="P539" t="str">
        <f>_xlfn.XLOOKUP(Orders[[#This Row],[Customer ID]],customers!$A$1:$A$1001,customers!$I$1:$I$1001,,0)</f>
        <v>Yes</v>
      </c>
    </row>
    <row r="540" spans="1:16" x14ac:dyDescent="0.25">
      <c r="A540" s="2"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INDEX(products!$A$1:$G$49,MATCH('Working sheet'!$D540,products!$A$1:$A$49,0),MATCH('Working sheet'!I$1,products!$A$1:$E$1,0))</f>
        <v>Rob</v>
      </c>
      <c r="J540" t="str">
        <f t="shared" si="24"/>
        <v>Robusta</v>
      </c>
      <c r="K540" t="str">
        <f>INDEX(products!$A$1:$G$49,MATCH('Working sheet'!$D540,products!$A$1:$A$49,0),MATCH('Working sheet'!K$1,products!$A$1:$E$1,0))</f>
        <v>D</v>
      </c>
      <c r="L540" t="str">
        <f t="shared" si="25"/>
        <v>Dark</v>
      </c>
      <c r="M540" s="5">
        <f>INDEX(products!$A$1:$G$49,MATCH('Working sheet'!$D540,products!$A$1:$A$49,0),MATCH('Working sheet'!M$1,products!$A$1:$E$1,0))</f>
        <v>0.2</v>
      </c>
      <c r="N540" s="6">
        <f>INDEX(products!$A$1:$G$49,MATCH('Working sheet'!$D540,products!$A$1:$A$49,0),MATCH('Working sheet'!N$1,products!$A$1:$E$1,0))</f>
        <v>2.6849999999999996</v>
      </c>
      <c r="O540" s="6">
        <f t="shared" si="26"/>
        <v>10.739999999999998</v>
      </c>
      <c r="P540" t="str">
        <f>_xlfn.XLOOKUP(Orders[[#This Row],[Customer ID]],customers!$A$1:$A$1001,customers!$I$1:$I$1001,,0)</f>
        <v>Yes</v>
      </c>
    </row>
    <row r="541" spans="1:16" x14ac:dyDescent="0.25">
      <c r="A541" s="2"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INDEX(products!$A$1:$G$49,MATCH('Working sheet'!$D541,products!$A$1:$A$49,0),MATCH('Working sheet'!I$1,products!$A$1:$E$1,0))</f>
        <v>Rob</v>
      </c>
      <c r="J541" t="str">
        <f t="shared" si="24"/>
        <v>Robusta</v>
      </c>
      <c r="K541" t="str">
        <f>INDEX(products!$A$1:$G$49,MATCH('Working sheet'!$D541,products!$A$1:$A$49,0),MATCH('Working sheet'!K$1,products!$A$1:$E$1,0))</f>
        <v>D</v>
      </c>
      <c r="L541" t="str">
        <f t="shared" si="25"/>
        <v>Dark</v>
      </c>
      <c r="M541" s="5">
        <f>INDEX(products!$A$1:$G$49,MATCH('Working sheet'!$D541,products!$A$1:$A$49,0),MATCH('Working sheet'!M$1,products!$A$1:$E$1,0))</f>
        <v>0.5</v>
      </c>
      <c r="N541" s="6">
        <f>INDEX(products!$A$1:$G$49,MATCH('Working sheet'!$D541,products!$A$1:$A$49,0),MATCH('Working sheet'!N$1,products!$A$1:$E$1,0))</f>
        <v>5.3699999999999992</v>
      </c>
      <c r="O541" s="6">
        <f t="shared" si="26"/>
        <v>26.849999999999994</v>
      </c>
      <c r="P541" t="str">
        <f>_xlfn.XLOOKUP(Orders[[#This Row],[Customer ID]],customers!$A$1:$A$1001,customers!$I$1:$I$1001,,0)</f>
        <v>No</v>
      </c>
    </row>
    <row r="542" spans="1:16" x14ac:dyDescent="0.25">
      <c r="A542" s="2"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INDEX(products!$A$1:$G$49,MATCH('Working sheet'!$D542,products!$A$1:$A$49,0),MATCH('Working sheet'!I$1,products!$A$1:$E$1,0))</f>
        <v>Lib</v>
      </c>
      <c r="J542" t="str">
        <f t="shared" si="24"/>
        <v>Liberica</v>
      </c>
      <c r="K542" t="str">
        <f>INDEX(products!$A$1:$G$49,MATCH('Working sheet'!$D542,products!$A$1:$A$49,0),MATCH('Working sheet'!K$1,products!$A$1:$E$1,0))</f>
        <v>L</v>
      </c>
      <c r="L542" t="str">
        <f t="shared" si="25"/>
        <v>Light</v>
      </c>
      <c r="M542" s="5">
        <f>INDEX(products!$A$1:$G$49,MATCH('Working sheet'!$D542,products!$A$1:$A$49,0),MATCH('Working sheet'!M$1,products!$A$1:$E$1,0))</f>
        <v>1</v>
      </c>
      <c r="N542" s="6">
        <f>INDEX(products!$A$1:$G$49,MATCH('Working sheet'!$D542,products!$A$1:$A$49,0),MATCH('Working sheet'!N$1,products!$A$1:$E$1,0))</f>
        <v>15.85</v>
      </c>
      <c r="O542" s="6">
        <f t="shared" si="26"/>
        <v>63.4</v>
      </c>
      <c r="P542" t="str">
        <f>_xlfn.XLOOKUP(Orders[[#This Row],[Customer ID]],customers!$A$1:$A$1001,customers!$I$1:$I$1001,,0)</f>
        <v>Yes</v>
      </c>
    </row>
    <row r="543" spans="1:16" x14ac:dyDescent="0.25">
      <c r="A543" s="2"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INDEX(products!$A$1:$G$49,MATCH('Working sheet'!$D543,products!$A$1:$A$49,0),MATCH('Working sheet'!I$1,products!$A$1:$E$1,0))</f>
        <v>Ara</v>
      </c>
      <c r="J543" t="str">
        <f t="shared" si="24"/>
        <v>Arabica</v>
      </c>
      <c r="K543" t="str">
        <f>INDEX(products!$A$1:$G$49,MATCH('Working sheet'!$D543,products!$A$1:$A$49,0),MATCH('Working sheet'!K$1,products!$A$1:$E$1,0))</f>
        <v>D</v>
      </c>
      <c r="L543" t="str">
        <f t="shared" si="25"/>
        <v>Dark</v>
      </c>
      <c r="M543" s="5">
        <f>INDEX(products!$A$1:$G$49,MATCH('Working sheet'!$D543,products!$A$1:$A$49,0),MATCH('Working sheet'!M$1,products!$A$1:$E$1,0))</f>
        <v>2.5</v>
      </c>
      <c r="N543" s="6">
        <f>INDEX(products!$A$1:$G$49,MATCH('Working sheet'!$D543,products!$A$1:$A$49,0),MATCH('Working sheet'!N$1,products!$A$1:$E$1,0))</f>
        <v>22.884999999999998</v>
      </c>
      <c r="O543" s="6">
        <f t="shared" si="26"/>
        <v>22.884999999999998</v>
      </c>
      <c r="P543" t="str">
        <f>_xlfn.XLOOKUP(Orders[[#This Row],[Customer ID]],customers!$A$1:$A$1001,customers!$I$1:$I$1001,,0)</f>
        <v>Yes</v>
      </c>
    </row>
    <row r="544" spans="1:16" x14ac:dyDescent="0.25">
      <c r="A544" s="2"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INDEX(products!$A$1:$G$49,MATCH('Working sheet'!$D544,products!$A$1:$A$49,0),MATCH('Working sheet'!I$1,products!$A$1:$E$1,0))</f>
        <v>Ara</v>
      </c>
      <c r="J544" t="str">
        <f t="shared" si="24"/>
        <v>Arabica</v>
      </c>
      <c r="K544" t="str">
        <f>INDEX(products!$A$1:$G$49,MATCH('Working sheet'!$D544,products!$A$1:$A$49,0),MATCH('Working sheet'!K$1,products!$A$1:$E$1,0))</f>
        <v>M</v>
      </c>
      <c r="L544" t="str">
        <f t="shared" si="25"/>
        <v>Medium</v>
      </c>
      <c r="M544" s="5">
        <f>INDEX(products!$A$1:$G$49,MATCH('Working sheet'!$D544,products!$A$1:$A$49,0),MATCH('Working sheet'!M$1,products!$A$1:$E$1,0))</f>
        <v>2.5</v>
      </c>
      <c r="N544" s="6">
        <f>INDEX(products!$A$1:$G$49,MATCH('Working sheet'!$D544,products!$A$1:$A$49,0),MATCH('Working sheet'!N$1,products!$A$1:$E$1,0))</f>
        <v>25.874999999999996</v>
      </c>
      <c r="O544" s="6">
        <f t="shared" si="26"/>
        <v>103.49999999999999</v>
      </c>
      <c r="P544" t="str">
        <f>_xlfn.XLOOKUP(Orders[[#This Row],[Customer ID]],customers!$A$1:$A$1001,customers!$I$1:$I$1001,,0)</f>
        <v>No</v>
      </c>
    </row>
    <row r="545" spans="1:16" x14ac:dyDescent="0.25">
      <c r="A545" s="2"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INDEX(products!$A$1:$G$49,MATCH('Working sheet'!$D545,products!$A$1:$A$49,0),MATCH('Working sheet'!I$1,products!$A$1:$E$1,0))</f>
        <v>Rob</v>
      </c>
      <c r="J545" t="str">
        <f t="shared" si="24"/>
        <v>Robusta</v>
      </c>
      <c r="K545" t="str">
        <f>INDEX(products!$A$1:$G$49,MATCH('Working sheet'!$D545,products!$A$1:$A$49,0),MATCH('Working sheet'!K$1,products!$A$1:$E$1,0))</f>
        <v>L</v>
      </c>
      <c r="L545" t="str">
        <f t="shared" si="25"/>
        <v>Light</v>
      </c>
      <c r="M545" s="5">
        <f>INDEX(products!$A$1:$G$49,MATCH('Working sheet'!$D545,products!$A$1:$A$49,0),MATCH('Working sheet'!M$1,products!$A$1:$E$1,0))</f>
        <v>2.5</v>
      </c>
      <c r="N545" s="6">
        <f>INDEX(products!$A$1:$G$49,MATCH('Working sheet'!$D545,products!$A$1:$A$49,0),MATCH('Working sheet'!N$1,products!$A$1:$E$1,0))</f>
        <v>27.484999999999996</v>
      </c>
      <c r="O545" s="6">
        <f t="shared" si="26"/>
        <v>54.969999999999992</v>
      </c>
      <c r="P545" t="str">
        <f>_xlfn.XLOOKUP(Orders[[#This Row],[Customer ID]],customers!$A$1:$A$1001,customers!$I$1:$I$1001,,0)</f>
        <v>No</v>
      </c>
    </row>
    <row r="546" spans="1:16" x14ac:dyDescent="0.25">
      <c r="A546" s="2"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INDEX(products!$A$1:$G$49,MATCH('Working sheet'!$D546,products!$A$1:$A$49,0),MATCH('Working sheet'!I$1,products!$A$1:$E$1,0))</f>
        <v>Ara</v>
      </c>
      <c r="J546" t="str">
        <f t="shared" si="24"/>
        <v>Arabica</v>
      </c>
      <c r="K546" t="str">
        <f>INDEX(products!$A$1:$G$49,MATCH('Working sheet'!$D546,products!$A$1:$A$49,0),MATCH('Working sheet'!K$1,products!$A$1:$E$1,0))</f>
        <v>L</v>
      </c>
      <c r="L546" t="str">
        <f t="shared" si="25"/>
        <v>Light</v>
      </c>
      <c r="M546" s="5">
        <f>INDEX(products!$A$1:$G$49,MATCH('Working sheet'!$D546,products!$A$1:$A$49,0),MATCH('Working sheet'!M$1,products!$A$1:$E$1,0))</f>
        <v>0.5</v>
      </c>
      <c r="N546" s="6">
        <f>INDEX(products!$A$1:$G$49,MATCH('Working sheet'!$D546,products!$A$1:$A$49,0),MATCH('Working sheet'!N$1,products!$A$1:$E$1,0))</f>
        <v>7.77</v>
      </c>
      <c r="O546" s="6">
        <f t="shared" si="26"/>
        <v>15.54</v>
      </c>
      <c r="P546" t="str">
        <f>_xlfn.XLOOKUP(Orders[[#This Row],[Customer ID]],customers!$A$1:$A$1001,customers!$I$1:$I$1001,,0)</f>
        <v>No</v>
      </c>
    </row>
    <row r="547" spans="1:16" x14ac:dyDescent="0.25">
      <c r="A547" s="2"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INDEX(products!$A$1:$G$49,MATCH('Working sheet'!$D547,products!$A$1:$A$49,0),MATCH('Working sheet'!I$1,products!$A$1:$E$1,0))</f>
        <v>Lib</v>
      </c>
      <c r="J547" t="str">
        <f t="shared" si="24"/>
        <v>Liberica</v>
      </c>
      <c r="K547" t="str">
        <f>INDEX(products!$A$1:$G$49,MATCH('Working sheet'!$D547,products!$A$1:$A$49,0),MATCH('Working sheet'!K$1,products!$A$1:$E$1,0))</f>
        <v>D</v>
      </c>
      <c r="L547" t="str">
        <f t="shared" si="25"/>
        <v>Dark</v>
      </c>
      <c r="M547" s="5">
        <f>INDEX(products!$A$1:$G$49,MATCH('Working sheet'!$D547,products!$A$1:$A$49,0),MATCH('Working sheet'!M$1,products!$A$1:$E$1,0))</f>
        <v>0.2</v>
      </c>
      <c r="N547" s="6">
        <f>INDEX(products!$A$1:$G$49,MATCH('Working sheet'!$D547,products!$A$1:$A$49,0),MATCH('Working sheet'!N$1,products!$A$1:$E$1,0))</f>
        <v>3.8849999999999998</v>
      </c>
      <c r="O547" s="6">
        <f t="shared" si="26"/>
        <v>15.54</v>
      </c>
      <c r="P547" t="str">
        <f>_xlfn.XLOOKUP(Orders[[#This Row],[Customer ID]],customers!$A$1:$A$1001,customers!$I$1:$I$1001,,0)</f>
        <v>No</v>
      </c>
    </row>
    <row r="548" spans="1:16" x14ac:dyDescent="0.25">
      <c r="A548" s="2"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INDEX(products!$A$1:$G$49,MATCH('Working sheet'!$D548,products!$A$1:$A$49,0),MATCH('Working sheet'!I$1,products!$A$1:$E$1,0))</f>
        <v>Exc</v>
      </c>
      <c r="J548" t="str">
        <f t="shared" si="24"/>
        <v>Excelsa</v>
      </c>
      <c r="K548" t="str">
        <f>INDEX(products!$A$1:$G$49,MATCH('Working sheet'!$D548,products!$A$1:$A$49,0),MATCH('Working sheet'!K$1,products!$A$1:$E$1,0))</f>
        <v>D</v>
      </c>
      <c r="L548" t="str">
        <f t="shared" si="25"/>
        <v>Dark</v>
      </c>
      <c r="M548" s="5">
        <f>INDEX(products!$A$1:$G$49,MATCH('Working sheet'!$D548,products!$A$1:$A$49,0),MATCH('Working sheet'!M$1,products!$A$1:$E$1,0))</f>
        <v>2.5</v>
      </c>
      <c r="N548" s="6">
        <f>INDEX(products!$A$1:$G$49,MATCH('Working sheet'!$D548,products!$A$1:$A$49,0),MATCH('Working sheet'!N$1,products!$A$1:$E$1,0))</f>
        <v>27.945</v>
      </c>
      <c r="O548" s="6">
        <f t="shared" si="26"/>
        <v>83.835000000000008</v>
      </c>
      <c r="P548" t="str">
        <f>_xlfn.XLOOKUP(Orders[[#This Row],[Customer ID]],customers!$A$1:$A$1001,customers!$I$1:$I$1001,,0)</f>
        <v>No</v>
      </c>
    </row>
    <row r="549" spans="1:16" x14ac:dyDescent="0.25">
      <c r="A549" s="2"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INDEX(products!$A$1:$G$49,MATCH('Working sheet'!$D549,products!$A$1:$A$49,0),MATCH('Working sheet'!I$1,products!$A$1:$E$1,0))</f>
        <v>Rob</v>
      </c>
      <c r="J549" t="str">
        <f t="shared" si="24"/>
        <v>Robusta</v>
      </c>
      <c r="K549" t="str">
        <f>INDEX(products!$A$1:$G$49,MATCH('Working sheet'!$D549,products!$A$1:$A$49,0),MATCH('Working sheet'!K$1,products!$A$1:$E$1,0))</f>
        <v>L</v>
      </c>
      <c r="L549" t="str">
        <f t="shared" si="25"/>
        <v>Light</v>
      </c>
      <c r="M549" s="5">
        <f>INDEX(products!$A$1:$G$49,MATCH('Working sheet'!$D549,products!$A$1:$A$49,0),MATCH('Working sheet'!M$1,products!$A$1:$E$1,0))</f>
        <v>0.2</v>
      </c>
      <c r="N549" s="6">
        <f>INDEX(products!$A$1:$G$49,MATCH('Working sheet'!$D549,products!$A$1:$A$49,0),MATCH('Working sheet'!N$1,products!$A$1:$E$1,0))</f>
        <v>3.5849999999999995</v>
      </c>
      <c r="O549" s="6">
        <f t="shared" si="26"/>
        <v>10.754999999999999</v>
      </c>
      <c r="P549" t="str">
        <f>_xlfn.XLOOKUP(Orders[[#This Row],[Customer ID]],customers!$A$1:$A$1001,customers!$I$1:$I$1001,,0)</f>
        <v>Yes</v>
      </c>
    </row>
    <row r="550" spans="1:16" x14ac:dyDescent="0.25">
      <c r="A550" s="2"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INDEX(products!$A$1:$G$49,MATCH('Working sheet'!$D550,products!$A$1:$A$49,0),MATCH('Working sheet'!I$1,products!$A$1:$E$1,0))</f>
        <v>Exc</v>
      </c>
      <c r="J550" t="str">
        <f t="shared" si="24"/>
        <v>Excelsa</v>
      </c>
      <c r="K550" t="str">
        <f>INDEX(products!$A$1:$G$49,MATCH('Working sheet'!$D550,products!$A$1:$A$49,0),MATCH('Working sheet'!K$1,products!$A$1:$E$1,0))</f>
        <v>L</v>
      </c>
      <c r="L550" t="str">
        <f t="shared" si="25"/>
        <v>Light</v>
      </c>
      <c r="M550" s="5">
        <f>INDEX(products!$A$1:$G$49,MATCH('Working sheet'!$D550,products!$A$1:$A$49,0),MATCH('Working sheet'!M$1,products!$A$1:$E$1,0))</f>
        <v>0.2</v>
      </c>
      <c r="N550" s="6">
        <f>INDEX(products!$A$1:$G$49,MATCH('Working sheet'!$D550,products!$A$1:$A$49,0),MATCH('Working sheet'!N$1,products!$A$1:$E$1,0))</f>
        <v>4.4550000000000001</v>
      </c>
      <c r="O550" s="6">
        <f t="shared" si="26"/>
        <v>13.365</v>
      </c>
      <c r="P550" t="str">
        <f>_xlfn.XLOOKUP(Orders[[#This Row],[Customer ID]],customers!$A$1:$A$1001,customers!$I$1:$I$1001,,0)</f>
        <v>Yes</v>
      </c>
    </row>
    <row r="551" spans="1:16" x14ac:dyDescent="0.25">
      <c r="A551" s="2"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INDEX(products!$A$1:$G$49,MATCH('Working sheet'!$D551,products!$A$1:$A$49,0),MATCH('Working sheet'!I$1,products!$A$1:$E$1,0))</f>
        <v>Exc</v>
      </c>
      <c r="J551" t="str">
        <f t="shared" si="24"/>
        <v>Excelsa</v>
      </c>
      <c r="K551" t="str">
        <f>INDEX(products!$A$1:$G$49,MATCH('Working sheet'!$D551,products!$A$1:$A$49,0),MATCH('Working sheet'!K$1,products!$A$1:$E$1,0))</f>
        <v>L</v>
      </c>
      <c r="L551" t="str">
        <f t="shared" si="25"/>
        <v>Light</v>
      </c>
      <c r="M551" s="5">
        <f>INDEX(products!$A$1:$G$49,MATCH('Working sheet'!$D551,products!$A$1:$A$49,0),MATCH('Working sheet'!M$1,products!$A$1:$E$1,0))</f>
        <v>0.2</v>
      </c>
      <c r="N551" s="6">
        <f>INDEX(products!$A$1:$G$49,MATCH('Working sheet'!$D551,products!$A$1:$A$49,0),MATCH('Working sheet'!N$1,products!$A$1:$E$1,0))</f>
        <v>4.4550000000000001</v>
      </c>
      <c r="O551" s="6">
        <f t="shared" si="26"/>
        <v>17.82</v>
      </c>
      <c r="P551" t="str">
        <f>_xlfn.XLOOKUP(Orders[[#This Row],[Customer ID]],customers!$A$1:$A$1001,customers!$I$1:$I$1001,,0)</f>
        <v>Yes</v>
      </c>
    </row>
    <row r="552" spans="1:16" x14ac:dyDescent="0.25">
      <c r="A552" s="2"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INDEX(products!$A$1:$G$49,MATCH('Working sheet'!$D552,products!$A$1:$A$49,0),MATCH('Working sheet'!I$1,products!$A$1:$E$1,0))</f>
        <v>Lib</v>
      </c>
      <c r="J552" t="str">
        <f t="shared" si="24"/>
        <v>Liberica</v>
      </c>
      <c r="K552" t="str">
        <f>INDEX(products!$A$1:$G$49,MATCH('Working sheet'!$D552,products!$A$1:$A$49,0),MATCH('Working sheet'!K$1,products!$A$1:$E$1,0))</f>
        <v>D</v>
      </c>
      <c r="L552" t="str">
        <f t="shared" si="25"/>
        <v>Dark</v>
      </c>
      <c r="M552" s="5">
        <f>INDEX(products!$A$1:$G$49,MATCH('Working sheet'!$D552,products!$A$1:$A$49,0),MATCH('Working sheet'!M$1,products!$A$1:$E$1,0))</f>
        <v>0.2</v>
      </c>
      <c r="N552" s="6">
        <f>INDEX(products!$A$1:$G$49,MATCH('Working sheet'!$D552,products!$A$1:$A$49,0),MATCH('Working sheet'!N$1,products!$A$1:$E$1,0))</f>
        <v>3.8849999999999998</v>
      </c>
      <c r="O552" s="6">
        <f t="shared" si="26"/>
        <v>23.31</v>
      </c>
      <c r="P552" t="str">
        <f>_xlfn.XLOOKUP(Orders[[#This Row],[Customer ID]],customers!$A$1:$A$1001,customers!$I$1:$I$1001,,0)</f>
        <v>Yes</v>
      </c>
    </row>
    <row r="553" spans="1:16" x14ac:dyDescent="0.25">
      <c r="A553" s="2"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INDEX(products!$A$1:$G$49,MATCH('Working sheet'!$D553,products!$A$1:$A$49,0),MATCH('Working sheet'!I$1,products!$A$1:$E$1,0))</f>
        <v>Exc</v>
      </c>
      <c r="J553" t="str">
        <f t="shared" si="24"/>
        <v>Excelsa</v>
      </c>
      <c r="K553" t="str">
        <f>INDEX(products!$A$1:$G$49,MATCH('Working sheet'!$D553,products!$A$1:$A$49,0),MATCH('Working sheet'!K$1,products!$A$1:$E$1,0))</f>
        <v>D</v>
      </c>
      <c r="L553" t="str">
        <f t="shared" si="25"/>
        <v>Dark</v>
      </c>
      <c r="M553" s="5">
        <f>INDEX(products!$A$1:$G$49,MATCH('Working sheet'!$D553,products!$A$1:$A$49,0),MATCH('Working sheet'!M$1,products!$A$1:$E$1,0))</f>
        <v>0.2</v>
      </c>
      <c r="N553" s="6">
        <f>INDEX(products!$A$1:$G$49,MATCH('Working sheet'!$D553,products!$A$1:$A$49,0),MATCH('Working sheet'!N$1,products!$A$1:$E$1,0))</f>
        <v>3.645</v>
      </c>
      <c r="O553" s="6">
        <f t="shared" si="26"/>
        <v>7.29</v>
      </c>
      <c r="P553" t="str">
        <f>_xlfn.XLOOKUP(Orders[[#This Row],[Customer ID]],customers!$A$1:$A$1001,customers!$I$1:$I$1001,,0)</f>
        <v>No</v>
      </c>
    </row>
    <row r="554" spans="1:16" x14ac:dyDescent="0.25">
      <c r="A554" s="2"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INDEX(products!$A$1:$G$49,MATCH('Working sheet'!$D554,products!$A$1:$A$49,0),MATCH('Working sheet'!I$1,products!$A$1:$E$1,0))</f>
        <v>Exc</v>
      </c>
      <c r="J554" t="str">
        <f t="shared" si="24"/>
        <v>Excelsa</v>
      </c>
      <c r="K554" t="str">
        <f>INDEX(products!$A$1:$G$49,MATCH('Working sheet'!$D554,products!$A$1:$A$49,0),MATCH('Working sheet'!K$1,products!$A$1:$E$1,0))</f>
        <v>L</v>
      </c>
      <c r="L554" t="str">
        <f t="shared" si="25"/>
        <v>Light</v>
      </c>
      <c r="M554" s="5">
        <f>INDEX(products!$A$1:$G$49,MATCH('Working sheet'!$D554,products!$A$1:$A$49,0),MATCH('Working sheet'!M$1,products!$A$1:$E$1,0))</f>
        <v>0.2</v>
      </c>
      <c r="N554" s="6">
        <f>INDEX(products!$A$1:$G$49,MATCH('Working sheet'!$D554,products!$A$1:$A$49,0),MATCH('Working sheet'!N$1,products!$A$1:$E$1,0))</f>
        <v>4.4550000000000001</v>
      </c>
      <c r="O554" s="6">
        <f t="shared" si="26"/>
        <v>17.82</v>
      </c>
      <c r="P554" t="str">
        <f>_xlfn.XLOOKUP(Orders[[#This Row],[Customer ID]],customers!$A$1:$A$1001,customers!$I$1:$I$1001,,0)</f>
        <v>Yes</v>
      </c>
    </row>
    <row r="555" spans="1:16" x14ac:dyDescent="0.25">
      <c r="A555" s="2"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INDEX(products!$A$1:$G$49,MATCH('Working sheet'!$D555,products!$A$1:$A$49,0),MATCH('Working sheet'!I$1,products!$A$1:$E$1,0))</f>
        <v>Exc</v>
      </c>
      <c r="J555" t="str">
        <f t="shared" si="24"/>
        <v>Excelsa</v>
      </c>
      <c r="K555" t="str">
        <f>INDEX(products!$A$1:$G$49,MATCH('Working sheet'!$D555,products!$A$1:$A$49,0),MATCH('Working sheet'!K$1,products!$A$1:$E$1,0))</f>
        <v>M</v>
      </c>
      <c r="L555" t="str">
        <f t="shared" si="25"/>
        <v>Medium</v>
      </c>
      <c r="M555" s="5">
        <f>INDEX(products!$A$1:$G$49,MATCH('Working sheet'!$D555,products!$A$1:$A$49,0),MATCH('Working sheet'!M$1,products!$A$1:$E$1,0))</f>
        <v>1</v>
      </c>
      <c r="N555" s="6">
        <f>INDEX(products!$A$1:$G$49,MATCH('Working sheet'!$D555,products!$A$1:$A$49,0),MATCH('Working sheet'!N$1,products!$A$1:$E$1,0))</f>
        <v>13.75</v>
      </c>
      <c r="O555" s="6">
        <f t="shared" si="26"/>
        <v>68.75</v>
      </c>
      <c r="P555" t="str">
        <f>_xlfn.XLOOKUP(Orders[[#This Row],[Customer ID]],customers!$A$1:$A$1001,customers!$I$1:$I$1001,,0)</f>
        <v>No</v>
      </c>
    </row>
    <row r="556" spans="1:16" x14ac:dyDescent="0.25">
      <c r="A556" s="2"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INDEX(products!$A$1:$G$49,MATCH('Working sheet'!$D556,products!$A$1:$A$49,0),MATCH('Working sheet'!I$1,products!$A$1:$E$1,0))</f>
        <v>Rob</v>
      </c>
      <c r="J556" t="str">
        <f t="shared" si="24"/>
        <v>Robusta</v>
      </c>
      <c r="K556" t="str">
        <f>INDEX(products!$A$1:$G$49,MATCH('Working sheet'!$D556,products!$A$1:$A$49,0),MATCH('Working sheet'!K$1,products!$A$1:$E$1,0))</f>
        <v>L</v>
      </c>
      <c r="L556" t="str">
        <f t="shared" si="25"/>
        <v>Light</v>
      </c>
      <c r="M556" s="5">
        <f>INDEX(products!$A$1:$G$49,MATCH('Working sheet'!$D556,products!$A$1:$A$49,0),MATCH('Working sheet'!M$1,products!$A$1:$E$1,0))</f>
        <v>2.5</v>
      </c>
      <c r="N556" s="6">
        <f>INDEX(products!$A$1:$G$49,MATCH('Working sheet'!$D556,products!$A$1:$A$49,0),MATCH('Working sheet'!N$1,products!$A$1:$E$1,0))</f>
        <v>27.484999999999996</v>
      </c>
      <c r="O556" s="6">
        <f t="shared" si="26"/>
        <v>54.969999999999992</v>
      </c>
      <c r="P556" t="str">
        <f>_xlfn.XLOOKUP(Orders[[#This Row],[Customer ID]],customers!$A$1:$A$1001,customers!$I$1:$I$1001,,0)</f>
        <v>Yes</v>
      </c>
    </row>
    <row r="557" spans="1:16" x14ac:dyDescent="0.25">
      <c r="A557" s="2"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INDEX(products!$A$1:$G$49,MATCH('Working sheet'!$D557,products!$A$1:$A$49,0),MATCH('Working sheet'!I$1,products!$A$1:$E$1,0))</f>
        <v>Exc</v>
      </c>
      <c r="J557" t="str">
        <f t="shared" si="24"/>
        <v>Excelsa</v>
      </c>
      <c r="K557" t="str">
        <f>INDEX(products!$A$1:$G$49,MATCH('Working sheet'!$D557,products!$A$1:$A$49,0),MATCH('Working sheet'!K$1,products!$A$1:$E$1,0))</f>
        <v>M</v>
      </c>
      <c r="L557" t="str">
        <f t="shared" si="25"/>
        <v>Medium</v>
      </c>
      <c r="M557" s="5">
        <f>INDEX(products!$A$1:$G$49,MATCH('Working sheet'!$D557,products!$A$1:$A$49,0),MATCH('Working sheet'!M$1,products!$A$1:$E$1,0))</f>
        <v>1</v>
      </c>
      <c r="N557" s="6">
        <f>INDEX(products!$A$1:$G$49,MATCH('Working sheet'!$D557,products!$A$1:$A$49,0),MATCH('Working sheet'!N$1,products!$A$1:$E$1,0))</f>
        <v>13.75</v>
      </c>
      <c r="O557" s="6">
        <f t="shared" si="26"/>
        <v>82.5</v>
      </c>
      <c r="P557" t="str">
        <f>_xlfn.XLOOKUP(Orders[[#This Row],[Customer ID]],customers!$A$1:$A$1001,customers!$I$1:$I$1001,,0)</f>
        <v>No</v>
      </c>
    </row>
    <row r="558" spans="1:16" x14ac:dyDescent="0.25">
      <c r="A558" s="2"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INDEX(products!$A$1:$G$49,MATCH('Working sheet'!$D558,products!$A$1:$A$49,0),MATCH('Working sheet'!I$1,products!$A$1:$E$1,0))</f>
        <v>Lib</v>
      </c>
      <c r="J558" t="str">
        <f t="shared" si="24"/>
        <v>Liberica</v>
      </c>
      <c r="K558" t="str">
        <f>INDEX(products!$A$1:$G$49,MATCH('Working sheet'!$D558,products!$A$1:$A$49,0),MATCH('Working sheet'!K$1,products!$A$1:$E$1,0))</f>
        <v>M</v>
      </c>
      <c r="L558" t="str">
        <f t="shared" si="25"/>
        <v>Medium</v>
      </c>
      <c r="M558" s="5">
        <f>INDEX(products!$A$1:$G$49,MATCH('Working sheet'!$D558,products!$A$1:$A$49,0),MATCH('Working sheet'!M$1,products!$A$1:$E$1,0))</f>
        <v>0.2</v>
      </c>
      <c r="N558" s="6">
        <f>INDEX(products!$A$1:$G$49,MATCH('Working sheet'!$D558,products!$A$1:$A$49,0),MATCH('Working sheet'!N$1,products!$A$1:$E$1,0))</f>
        <v>4.3650000000000002</v>
      </c>
      <c r="O558" s="6">
        <f t="shared" si="26"/>
        <v>8.73</v>
      </c>
      <c r="P558" t="str">
        <f>_xlfn.XLOOKUP(Orders[[#This Row],[Customer ID]],customers!$A$1:$A$1001,customers!$I$1:$I$1001,,0)</f>
        <v>Yes</v>
      </c>
    </row>
    <row r="559" spans="1:16" x14ac:dyDescent="0.25">
      <c r="A559" s="2"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INDEX(products!$A$1:$G$49,MATCH('Working sheet'!$D559,products!$A$1:$A$49,0),MATCH('Working sheet'!I$1,products!$A$1:$E$1,0))</f>
        <v>Exc</v>
      </c>
      <c r="J559" t="str">
        <f t="shared" si="24"/>
        <v>Excelsa</v>
      </c>
      <c r="K559" t="str">
        <f>INDEX(products!$A$1:$G$49,MATCH('Working sheet'!$D559,products!$A$1:$A$49,0),MATCH('Working sheet'!K$1,products!$A$1:$E$1,0))</f>
        <v>L</v>
      </c>
      <c r="L559" t="str">
        <f t="shared" si="25"/>
        <v>Light</v>
      </c>
      <c r="M559" s="5">
        <f>INDEX(products!$A$1:$G$49,MATCH('Working sheet'!$D559,products!$A$1:$A$49,0),MATCH('Working sheet'!M$1,products!$A$1:$E$1,0))</f>
        <v>1</v>
      </c>
      <c r="N559" s="6">
        <f>INDEX(products!$A$1:$G$49,MATCH('Working sheet'!$D559,products!$A$1:$A$49,0),MATCH('Working sheet'!N$1,products!$A$1:$E$1,0))</f>
        <v>14.85</v>
      </c>
      <c r="O559" s="6">
        <f t="shared" si="26"/>
        <v>59.4</v>
      </c>
      <c r="P559" t="str">
        <f>_xlfn.XLOOKUP(Orders[[#This Row],[Customer ID]],customers!$A$1:$A$1001,customers!$I$1:$I$1001,,0)</f>
        <v>Yes</v>
      </c>
    </row>
    <row r="560" spans="1:16" x14ac:dyDescent="0.25">
      <c r="A560" s="2"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INDEX(products!$A$1:$G$49,MATCH('Working sheet'!$D560,products!$A$1:$A$49,0),MATCH('Working sheet'!I$1,products!$A$1:$E$1,0))</f>
        <v>Lib</v>
      </c>
      <c r="J560" t="str">
        <f t="shared" si="24"/>
        <v>Liberica</v>
      </c>
      <c r="K560" t="str">
        <f>INDEX(products!$A$1:$G$49,MATCH('Working sheet'!$D560,products!$A$1:$A$49,0),MATCH('Working sheet'!K$1,products!$A$1:$E$1,0))</f>
        <v>D</v>
      </c>
      <c r="L560" t="str">
        <f t="shared" si="25"/>
        <v>Dark</v>
      </c>
      <c r="M560" s="5">
        <f>INDEX(products!$A$1:$G$49,MATCH('Working sheet'!$D560,products!$A$1:$A$49,0),MATCH('Working sheet'!M$1,products!$A$1:$E$1,0))</f>
        <v>0.2</v>
      </c>
      <c r="N560" s="6">
        <f>INDEX(products!$A$1:$G$49,MATCH('Working sheet'!$D560,products!$A$1:$A$49,0),MATCH('Working sheet'!N$1,products!$A$1:$E$1,0))</f>
        <v>3.8849999999999998</v>
      </c>
      <c r="O560" s="6">
        <f t="shared" si="26"/>
        <v>15.54</v>
      </c>
      <c r="P560" t="str">
        <f>_xlfn.XLOOKUP(Orders[[#This Row],[Customer ID]],customers!$A$1:$A$1001,customers!$I$1:$I$1001,,0)</f>
        <v>Yes</v>
      </c>
    </row>
    <row r="561" spans="1:16" x14ac:dyDescent="0.25">
      <c r="A561" s="2"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INDEX(products!$A$1:$G$49,MATCH('Working sheet'!$D561,products!$A$1:$A$49,0),MATCH('Working sheet'!I$1,products!$A$1:$E$1,0))</f>
        <v>Ara</v>
      </c>
      <c r="J561" t="str">
        <f t="shared" si="24"/>
        <v>Arabica</v>
      </c>
      <c r="K561" t="str">
        <f>INDEX(products!$A$1:$G$49,MATCH('Working sheet'!$D561,products!$A$1:$A$49,0),MATCH('Working sheet'!K$1,products!$A$1:$E$1,0))</f>
        <v>L</v>
      </c>
      <c r="L561" t="str">
        <f t="shared" si="25"/>
        <v>Light</v>
      </c>
      <c r="M561" s="5">
        <f>INDEX(products!$A$1:$G$49,MATCH('Working sheet'!$D561,products!$A$1:$A$49,0),MATCH('Working sheet'!M$1,products!$A$1:$E$1,0))</f>
        <v>1</v>
      </c>
      <c r="N561" s="6">
        <f>INDEX(products!$A$1:$G$49,MATCH('Working sheet'!$D561,products!$A$1:$A$49,0),MATCH('Working sheet'!N$1,products!$A$1:$E$1,0))</f>
        <v>12.95</v>
      </c>
      <c r="O561" s="6">
        <f t="shared" si="26"/>
        <v>38.849999999999994</v>
      </c>
      <c r="P561" t="str">
        <f>_xlfn.XLOOKUP(Orders[[#This Row],[Customer ID]],customers!$A$1:$A$1001,customers!$I$1:$I$1001,,0)</f>
        <v>Yes</v>
      </c>
    </row>
    <row r="562" spans="1:16" x14ac:dyDescent="0.25">
      <c r="A562" s="2"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INDEX(products!$A$1:$G$49,MATCH('Working sheet'!$D562,products!$A$1:$A$49,0),MATCH('Working sheet'!I$1,products!$A$1:$E$1,0))</f>
        <v>Exc</v>
      </c>
      <c r="J562" t="str">
        <f t="shared" si="24"/>
        <v>Excelsa</v>
      </c>
      <c r="K562" t="str">
        <f>INDEX(products!$A$1:$G$49,MATCH('Working sheet'!$D562,products!$A$1:$A$49,0),MATCH('Working sheet'!K$1,products!$A$1:$E$1,0))</f>
        <v>M</v>
      </c>
      <c r="L562" t="str">
        <f t="shared" si="25"/>
        <v>Medium</v>
      </c>
      <c r="M562" s="5">
        <f>INDEX(products!$A$1:$G$49,MATCH('Working sheet'!$D562,products!$A$1:$A$49,0),MATCH('Working sheet'!M$1,products!$A$1:$E$1,0))</f>
        <v>2.5</v>
      </c>
      <c r="N562" s="6">
        <f>INDEX(products!$A$1:$G$49,MATCH('Working sheet'!$D562,products!$A$1:$A$49,0),MATCH('Working sheet'!N$1,products!$A$1:$E$1,0))</f>
        <v>31.624999999999996</v>
      </c>
      <c r="O562" s="6">
        <f t="shared" si="26"/>
        <v>189.74999999999997</v>
      </c>
      <c r="P562" t="str">
        <f>_xlfn.XLOOKUP(Orders[[#This Row],[Customer ID]],customers!$A$1:$A$1001,customers!$I$1:$I$1001,,0)</f>
        <v>Yes</v>
      </c>
    </row>
    <row r="563" spans="1:16" x14ac:dyDescent="0.25">
      <c r="A563" s="2"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INDEX(products!$A$1:$G$49,MATCH('Working sheet'!$D563,products!$A$1:$A$49,0),MATCH('Working sheet'!I$1,products!$A$1:$E$1,0))</f>
        <v>Ara</v>
      </c>
      <c r="J563" t="str">
        <f t="shared" si="24"/>
        <v>Arabica</v>
      </c>
      <c r="K563" t="str">
        <f>INDEX(products!$A$1:$G$49,MATCH('Working sheet'!$D563,products!$A$1:$A$49,0),MATCH('Working sheet'!K$1,products!$A$1:$E$1,0))</f>
        <v>D</v>
      </c>
      <c r="L563" t="str">
        <f t="shared" si="25"/>
        <v>Dark</v>
      </c>
      <c r="M563" s="5">
        <f>INDEX(products!$A$1:$G$49,MATCH('Working sheet'!$D563,products!$A$1:$A$49,0),MATCH('Working sheet'!M$1,products!$A$1:$E$1,0))</f>
        <v>0.2</v>
      </c>
      <c r="N563" s="6">
        <f>INDEX(products!$A$1:$G$49,MATCH('Working sheet'!$D563,products!$A$1:$A$49,0),MATCH('Working sheet'!N$1,products!$A$1:$E$1,0))</f>
        <v>2.9849999999999999</v>
      </c>
      <c r="O563" s="6">
        <f t="shared" si="26"/>
        <v>17.91</v>
      </c>
      <c r="P563" t="str">
        <f>_xlfn.XLOOKUP(Orders[[#This Row],[Customer ID]],customers!$A$1:$A$1001,customers!$I$1:$I$1001,,0)</f>
        <v>Yes</v>
      </c>
    </row>
    <row r="564" spans="1:16" x14ac:dyDescent="0.25">
      <c r="A564" s="2"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INDEX(products!$A$1:$G$49,MATCH('Working sheet'!$D564,products!$A$1:$A$49,0),MATCH('Working sheet'!I$1,products!$A$1:$E$1,0))</f>
        <v>Lib</v>
      </c>
      <c r="J564" t="str">
        <f t="shared" si="24"/>
        <v>Liberica</v>
      </c>
      <c r="K564" t="str">
        <f>INDEX(products!$A$1:$G$49,MATCH('Working sheet'!$D564,products!$A$1:$A$49,0),MATCH('Working sheet'!K$1,products!$A$1:$E$1,0))</f>
        <v>L</v>
      </c>
      <c r="L564" t="str">
        <f t="shared" si="25"/>
        <v>Light</v>
      </c>
      <c r="M564" s="5">
        <f>INDEX(products!$A$1:$G$49,MATCH('Working sheet'!$D564,products!$A$1:$A$49,0),MATCH('Working sheet'!M$1,products!$A$1:$E$1,0))</f>
        <v>0.2</v>
      </c>
      <c r="N564" s="6">
        <f>INDEX(products!$A$1:$G$49,MATCH('Working sheet'!$D564,products!$A$1:$A$49,0),MATCH('Working sheet'!N$1,products!$A$1:$E$1,0))</f>
        <v>4.7549999999999999</v>
      </c>
      <c r="O564" s="6">
        <f t="shared" si="26"/>
        <v>28.53</v>
      </c>
      <c r="P564" t="str">
        <f>_xlfn.XLOOKUP(Orders[[#This Row],[Customer ID]],customers!$A$1:$A$1001,customers!$I$1:$I$1001,,0)</f>
        <v>No</v>
      </c>
    </row>
    <row r="565" spans="1:16" x14ac:dyDescent="0.25">
      <c r="A565" s="2"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INDEX(products!$A$1:$G$49,MATCH('Working sheet'!$D565,products!$A$1:$A$49,0),MATCH('Working sheet'!I$1,products!$A$1:$E$1,0))</f>
        <v>Exc</v>
      </c>
      <c r="J565" t="str">
        <f t="shared" si="24"/>
        <v>Excelsa</v>
      </c>
      <c r="K565" t="str">
        <f>INDEX(products!$A$1:$G$49,MATCH('Working sheet'!$D565,products!$A$1:$A$49,0),MATCH('Working sheet'!K$1,products!$A$1:$E$1,0))</f>
        <v>M</v>
      </c>
      <c r="L565" t="str">
        <f t="shared" si="25"/>
        <v>Medium</v>
      </c>
      <c r="M565" s="5">
        <f>INDEX(products!$A$1:$G$49,MATCH('Working sheet'!$D565,products!$A$1:$A$49,0),MATCH('Working sheet'!M$1,products!$A$1:$E$1,0))</f>
        <v>1</v>
      </c>
      <c r="N565" s="6">
        <f>INDEX(products!$A$1:$G$49,MATCH('Working sheet'!$D565,products!$A$1:$A$49,0),MATCH('Working sheet'!N$1,products!$A$1:$E$1,0))</f>
        <v>13.75</v>
      </c>
      <c r="O565" s="6">
        <f t="shared" si="26"/>
        <v>82.5</v>
      </c>
      <c r="P565" t="str">
        <f>_xlfn.XLOOKUP(Orders[[#This Row],[Customer ID]],customers!$A$1:$A$1001,customers!$I$1:$I$1001,,0)</f>
        <v>No</v>
      </c>
    </row>
    <row r="566" spans="1:16" x14ac:dyDescent="0.25">
      <c r="A566" s="2"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INDEX(products!$A$1:$G$49,MATCH('Working sheet'!$D566,products!$A$1:$A$49,0),MATCH('Working sheet'!I$1,products!$A$1:$E$1,0))</f>
        <v>Rob</v>
      </c>
      <c r="J566" t="str">
        <f t="shared" si="24"/>
        <v>Robusta</v>
      </c>
      <c r="K566" t="str">
        <f>INDEX(products!$A$1:$G$49,MATCH('Working sheet'!$D566,products!$A$1:$A$49,0),MATCH('Working sheet'!K$1,products!$A$1:$E$1,0))</f>
        <v>L</v>
      </c>
      <c r="L566" t="str">
        <f t="shared" si="25"/>
        <v>Light</v>
      </c>
      <c r="M566" s="5">
        <f>INDEX(products!$A$1:$G$49,MATCH('Working sheet'!$D566,products!$A$1:$A$49,0),MATCH('Working sheet'!M$1,products!$A$1:$E$1,0))</f>
        <v>0.5</v>
      </c>
      <c r="N566" s="6">
        <f>INDEX(products!$A$1:$G$49,MATCH('Working sheet'!$D566,products!$A$1:$A$49,0),MATCH('Working sheet'!N$1,products!$A$1:$E$1,0))</f>
        <v>7.169999999999999</v>
      </c>
      <c r="O566" s="6">
        <f t="shared" si="26"/>
        <v>14.339999999999998</v>
      </c>
      <c r="P566" t="str">
        <f>_xlfn.XLOOKUP(Orders[[#This Row],[Customer ID]],customers!$A$1:$A$1001,customers!$I$1:$I$1001,,0)</f>
        <v>No</v>
      </c>
    </row>
    <row r="567" spans="1:16" x14ac:dyDescent="0.25">
      <c r="A567" s="2"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INDEX(products!$A$1:$G$49,MATCH('Working sheet'!$D567,products!$A$1:$A$49,0),MATCH('Working sheet'!I$1,products!$A$1:$E$1,0))</f>
        <v>Rob</v>
      </c>
      <c r="J567" t="str">
        <f t="shared" si="24"/>
        <v>Robusta</v>
      </c>
      <c r="K567" t="str">
        <f>INDEX(products!$A$1:$G$49,MATCH('Working sheet'!$D567,products!$A$1:$A$49,0),MATCH('Working sheet'!K$1,products!$A$1:$E$1,0))</f>
        <v>D</v>
      </c>
      <c r="L567" t="str">
        <f t="shared" si="25"/>
        <v>Dark</v>
      </c>
      <c r="M567" s="5">
        <f>INDEX(products!$A$1:$G$49,MATCH('Working sheet'!$D567,products!$A$1:$A$49,0),MATCH('Working sheet'!M$1,products!$A$1:$E$1,0))</f>
        <v>2.5</v>
      </c>
      <c r="N567" s="6">
        <f>INDEX(products!$A$1:$G$49,MATCH('Working sheet'!$D567,products!$A$1:$A$49,0),MATCH('Working sheet'!N$1,products!$A$1:$E$1,0))</f>
        <v>20.584999999999997</v>
      </c>
      <c r="O567" s="6">
        <f t="shared" si="26"/>
        <v>82.339999999999989</v>
      </c>
      <c r="P567" t="str">
        <f>_xlfn.XLOOKUP(Orders[[#This Row],[Customer ID]],customers!$A$1:$A$1001,customers!$I$1:$I$1001,,0)</f>
        <v>No</v>
      </c>
    </row>
    <row r="568" spans="1:16" x14ac:dyDescent="0.25">
      <c r="A568" s="2"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INDEX(products!$A$1:$G$49,MATCH('Working sheet'!$D568,products!$A$1:$A$49,0),MATCH('Working sheet'!I$1,products!$A$1:$E$1,0))</f>
        <v>Ara</v>
      </c>
      <c r="J568" t="str">
        <f t="shared" si="24"/>
        <v>Arabica</v>
      </c>
      <c r="K568" t="str">
        <f>INDEX(products!$A$1:$G$49,MATCH('Working sheet'!$D568,products!$A$1:$A$49,0),MATCH('Working sheet'!K$1,products!$A$1:$E$1,0))</f>
        <v>M</v>
      </c>
      <c r="L568" t="str">
        <f t="shared" si="25"/>
        <v>Medium</v>
      </c>
      <c r="M568" s="5">
        <f>INDEX(products!$A$1:$G$49,MATCH('Working sheet'!$D568,products!$A$1:$A$49,0),MATCH('Working sheet'!M$1,products!$A$1:$E$1,0))</f>
        <v>0.2</v>
      </c>
      <c r="N568" s="6">
        <f>INDEX(products!$A$1:$G$49,MATCH('Working sheet'!$D568,products!$A$1:$A$49,0),MATCH('Working sheet'!N$1,products!$A$1:$E$1,0))</f>
        <v>3.375</v>
      </c>
      <c r="O568" s="6">
        <f t="shared" si="26"/>
        <v>20.25</v>
      </c>
      <c r="P568" t="str">
        <f>_xlfn.XLOOKUP(Orders[[#This Row],[Customer ID]],customers!$A$1:$A$1001,customers!$I$1:$I$1001,,0)</f>
        <v>Yes</v>
      </c>
    </row>
    <row r="569" spans="1:16" x14ac:dyDescent="0.25">
      <c r="A569" s="2"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INDEX(products!$A$1:$G$49,MATCH('Working sheet'!$D569,products!$A$1:$A$49,0),MATCH('Working sheet'!I$1,products!$A$1:$E$1,0))</f>
        <v>Rob</v>
      </c>
      <c r="J569" t="str">
        <f t="shared" si="24"/>
        <v>Robusta</v>
      </c>
      <c r="K569" t="str">
        <f>INDEX(products!$A$1:$G$49,MATCH('Working sheet'!$D569,products!$A$1:$A$49,0),MATCH('Working sheet'!K$1,products!$A$1:$E$1,0))</f>
        <v>L</v>
      </c>
      <c r="L569" t="str">
        <f t="shared" si="25"/>
        <v>Light</v>
      </c>
      <c r="M569" s="5">
        <f>INDEX(products!$A$1:$G$49,MATCH('Working sheet'!$D569,products!$A$1:$A$49,0),MATCH('Working sheet'!M$1,products!$A$1:$E$1,0))</f>
        <v>2.5</v>
      </c>
      <c r="N569" s="6">
        <f>INDEX(products!$A$1:$G$49,MATCH('Working sheet'!$D569,products!$A$1:$A$49,0),MATCH('Working sheet'!N$1,products!$A$1:$E$1,0))</f>
        <v>27.484999999999996</v>
      </c>
      <c r="O569" s="6">
        <f t="shared" si="26"/>
        <v>164.90999999999997</v>
      </c>
      <c r="P569" t="str">
        <f>_xlfn.XLOOKUP(Orders[[#This Row],[Customer ID]],customers!$A$1:$A$1001,customers!$I$1:$I$1001,,0)</f>
        <v>No</v>
      </c>
    </row>
    <row r="570" spans="1:16" x14ac:dyDescent="0.25">
      <c r="A570" s="2"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INDEX(products!$A$1:$G$49,MATCH('Working sheet'!$D570,products!$A$1:$A$49,0),MATCH('Working sheet'!I$1,products!$A$1:$E$1,0))</f>
        <v>Lib</v>
      </c>
      <c r="J570" t="str">
        <f t="shared" si="24"/>
        <v>Liberica</v>
      </c>
      <c r="K570" t="str">
        <f>INDEX(products!$A$1:$G$49,MATCH('Working sheet'!$D570,products!$A$1:$A$49,0),MATCH('Working sheet'!K$1,products!$A$1:$E$1,0))</f>
        <v>L</v>
      </c>
      <c r="L570" t="str">
        <f t="shared" si="25"/>
        <v>Light</v>
      </c>
      <c r="M570" s="5">
        <f>INDEX(products!$A$1:$G$49,MATCH('Working sheet'!$D570,products!$A$1:$A$49,0),MATCH('Working sheet'!M$1,products!$A$1:$E$1,0))</f>
        <v>0.2</v>
      </c>
      <c r="N570" s="6">
        <f>INDEX(products!$A$1:$G$49,MATCH('Working sheet'!$D570,products!$A$1:$A$49,0),MATCH('Working sheet'!N$1,products!$A$1:$E$1,0))</f>
        <v>4.7549999999999999</v>
      </c>
      <c r="O570" s="6">
        <f t="shared" si="26"/>
        <v>19.02</v>
      </c>
      <c r="P570" t="str">
        <f>_xlfn.XLOOKUP(Orders[[#This Row],[Customer ID]],customers!$A$1:$A$1001,customers!$I$1:$I$1001,,0)</f>
        <v>Yes</v>
      </c>
    </row>
    <row r="571" spans="1:16" x14ac:dyDescent="0.25">
      <c r="A571" s="2"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INDEX(products!$A$1:$G$49,MATCH('Working sheet'!$D571,products!$A$1:$A$49,0),MATCH('Working sheet'!I$1,products!$A$1:$E$1,0))</f>
        <v>Ara</v>
      </c>
      <c r="J571" t="str">
        <f t="shared" si="24"/>
        <v>Arabica</v>
      </c>
      <c r="K571" t="str">
        <f>INDEX(products!$A$1:$G$49,MATCH('Working sheet'!$D571,products!$A$1:$A$49,0),MATCH('Working sheet'!K$1,products!$A$1:$E$1,0))</f>
        <v>D</v>
      </c>
      <c r="L571" t="str">
        <f t="shared" si="25"/>
        <v>Dark</v>
      </c>
      <c r="M571" s="5">
        <f>INDEX(products!$A$1:$G$49,MATCH('Working sheet'!$D571,products!$A$1:$A$49,0),MATCH('Working sheet'!M$1,products!$A$1:$E$1,0))</f>
        <v>2.5</v>
      </c>
      <c r="N571" s="6">
        <f>INDEX(products!$A$1:$G$49,MATCH('Working sheet'!$D571,products!$A$1:$A$49,0),MATCH('Working sheet'!N$1,products!$A$1:$E$1,0))</f>
        <v>22.884999999999998</v>
      </c>
      <c r="O571" s="6">
        <f t="shared" si="26"/>
        <v>137.31</v>
      </c>
      <c r="P571" t="str">
        <f>_xlfn.XLOOKUP(Orders[[#This Row],[Customer ID]],customers!$A$1:$A$1001,customers!$I$1:$I$1001,,0)</f>
        <v>No</v>
      </c>
    </row>
    <row r="572" spans="1:16" x14ac:dyDescent="0.25">
      <c r="A572" s="2"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INDEX(products!$A$1:$G$49,MATCH('Working sheet'!$D572,products!$A$1:$A$49,0),MATCH('Working sheet'!I$1,products!$A$1:$E$1,0))</f>
        <v>Ara</v>
      </c>
      <c r="J572" t="str">
        <f t="shared" si="24"/>
        <v>Arabica</v>
      </c>
      <c r="K572" t="str">
        <f>INDEX(products!$A$1:$G$49,MATCH('Working sheet'!$D572,products!$A$1:$A$49,0),MATCH('Working sheet'!K$1,products!$A$1:$E$1,0))</f>
        <v>M</v>
      </c>
      <c r="L572" t="str">
        <f t="shared" si="25"/>
        <v>Medium</v>
      </c>
      <c r="M572" s="5">
        <f>INDEX(products!$A$1:$G$49,MATCH('Working sheet'!$D572,products!$A$1:$A$49,0),MATCH('Working sheet'!M$1,products!$A$1:$E$1,0))</f>
        <v>0.5</v>
      </c>
      <c r="N572" s="6">
        <f>INDEX(products!$A$1:$G$49,MATCH('Working sheet'!$D572,products!$A$1:$A$49,0),MATCH('Working sheet'!N$1,products!$A$1:$E$1,0))</f>
        <v>6.75</v>
      </c>
      <c r="O572" s="6">
        <f t="shared" si="26"/>
        <v>27</v>
      </c>
      <c r="P572" t="str">
        <f>_xlfn.XLOOKUP(Orders[[#This Row],[Customer ID]],customers!$A$1:$A$1001,customers!$I$1:$I$1001,,0)</f>
        <v>No</v>
      </c>
    </row>
    <row r="573" spans="1:16" x14ac:dyDescent="0.25">
      <c r="A573" s="2"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INDEX(products!$A$1:$G$49,MATCH('Working sheet'!$D573,products!$A$1:$A$49,0),MATCH('Working sheet'!I$1,products!$A$1:$E$1,0))</f>
        <v>Exc</v>
      </c>
      <c r="J573" t="str">
        <f t="shared" si="24"/>
        <v>Excelsa</v>
      </c>
      <c r="K573" t="str">
        <f>INDEX(products!$A$1:$G$49,MATCH('Working sheet'!$D573,products!$A$1:$A$49,0),MATCH('Working sheet'!K$1,products!$A$1:$E$1,0))</f>
        <v>L</v>
      </c>
      <c r="L573" t="str">
        <f t="shared" si="25"/>
        <v>Light</v>
      </c>
      <c r="M573" s="5">
        <f>INDEX(products!$A$1:$G$49,MATCH('Working sheet'!$D573,products!$A$1:$A$49,0),MATCH('Working sheet'!M$1,products!$A$1:$E$1,0))</f>
        <v>0.5</v>
      </c>
      <c r="N573" s="6">
        <f>INDEX(products!$A$1:$G$49,MATCH('Working sheet'!$D573,products!$A$1:$A$49,0),MATCH('Working sheet'!N$1,products!$A$1:$E$1,0))</f>
        <v>8.91</v>
      </c>
      <c r="O573" s="6">
        <f t="shared" si="26"/>
        <v>35.64</v>
      </c>
      <c r="P573" t="str">
        <f>_xlfn.XLOOKUP(Orders[[#This Row],[Customer ID]],customers!$A$1:$A$1001,customers!$I$1:$I$1001,,0)</f>
        <v>No</v>
      </c>
    </row>
    <row r="574" spans="1:16" x14ac:dyDescent="0.25">
      <c r="A574" s="2"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INDEX(products!$A$1:$G$49,MATCH('Working sheet'!$D574,products!$A$1:$A$49,0),MATCH('Working sheet'!I$1,products!$A$1:$E$1,0))</f>
        <v>Ara</v>
      </c>
      <c r="J574" t="str">
        <f t="shared" si="24"/>
        <v>Arabica</v>
      </c>
      <c r="K574" t="str">
        <f>INDEX(products!$A$1:$G$49,MATCH('Working sheet'!$D574,products!$A$1:$A$49,0),MATCH('Working sheet'!K$1,products!$A$1:$E$1,0))</f>
        <v>D</v>
      </c>
      <c r="L574" t="str">
        <f t="shared" si="25"/>
        <v>Dark</v>
      </c>
      <c r="M574" s="5">
        <f>INDEX(products!$A$1:$G$49,MATCH('Working sheet'!$D574,products!$A$1:$A$49,0),MATCH('Working sheet'!M$1,products!$A$1:$E$1,0))</f>
        <v>0.2</v>
      </c>
      <c r="N574" s="6">
        <f>INDEX(products!$A$1:$G$49,MATCH('Working sheet'!$D574,products!$A$1:$A$49,0),MATCH('Working sheet'!N$1,products!$A$1:$E$1,0))</f>
        <v>2.9849999999999999</v>
      </c>
      <c r="O574" s="6">
        <f t="shared" si="26"/>
        <v>5.97</v>
      </c>
      <c r="P574" t="str">
        <f>_xlfn.XLOOKUP(Orders[[#This Row],[Customer ID]],customers!$A$1:$A$1001,customers!$I$1:$I$1001,,0)</f>
        <v>Yes</v>
      </c>
    </row>
    <row r="575" spans="1:16" x14ac:dyDescent="0.25">
      <c r="A575" s="2"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INDEX(products!$A$1:$G$49,MATCH('Working sheet'!$D575,products!$A$1:$A$49,0),MATCH('Working sheet'!I$1,products!$A$1:$E$1,0))</f>
        <v>Ara</v>
      </c>
      <c r="J575" t="str">
        <f t="shared" si="24"/>
        <v>Arabica</v>
      </c>
      <c r="K575" t="str">
        <f>INDEX(products!$A$1:$G$49,MATCH('Working sheet'!$D575,products!$A$1:$A$49,0),MATCH('Working sheet'!K$1,products!$A$1:$E$1,0))</f>
        <v>M</v>
      </c>
      <c r="L575" t="str">
        <f t="shared" si="25"/>
        <v>Medium</v>
      </c>
      <c r="M575" s="5">
        <f>INDEX(products!$A$1:$G$49,MATCH('Working sheet'!$D575,products!$A$1:$A$49,0),MATCH('Working sheet'!M$1,products!$A$1:$E$1,0))</f>
        <v>1</v>
      </c>
      <c r="N575" s="6">
        <f>INDEX(products!$A$1:$G$49,MATCH('Working sheet'!$D575,products!$A$1:$A$49,0),MATCH('Working sheet'!N$1,products!$A$1:$E$1,0))</f>
        <v>11.25</v>
      </c>
      <c r="O575" s="6">
        <f t="shared" si="26"/>
        <v>67.5</v>
      </c>
      <c r="P575" t="str">
        <f>_xlfn.XLOOKUP(Orders[[#This Row],[Customer ID]],customers!$A$1:$A$1001,customers!$I$1:$I$1001,,0)</f>
        <v>No</v>
      </c>
    </row>
    <row r="576" spans="1:16" x14ac:dyDescent="0.25">
      <c r="A576" s="2"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INDEX(products!$A$1:$G$49,MATCH('Working sheet'!$D576,products!$A$1:$A$49,0),MATCH('Working sheet'!I$1,products!$A$1:$E$1,0))</f>
        <v>Rob</v>
      </c>
      <c r="J576" t="str">
        <f t="shared" si="24"/>
        <v>Robusta</v>
      </c>
      <c r="K576" t="str">
        <f>INDEX(products!$A$1:$G$49,MATCH('Working sheet'!$D576,products!$A$1:$A$49,0),MATCH('Working sheet'!K$1,products!$A$1:$E$1,0))</f>
        <v>L</v>
      </c>
      <c r="L576" t="str">
        <f t="shared" si="25"/>
        <v>Light</v>
      </c>
      <c r="M576" s="5">
        <f>INDEX(products!$A$1:$G$49,MATCH('Working sheet'!$D576,products!$A$1:$A$49,0),MATCH('Working sheet'!M$1,products!$A$1:$E$1,0))</f>
        <v>0.2</v>
      </c>
      <c r="N576" s="6">
        <f>INDEX(products!$A$1:$G$49,MATCH('Working sheet'!$D576,products!$A$1:$A$49,0),MATCH('Working sheet'!N$1,products!$A$1:$E$1,0))</f>
        <v>3.5849999999999995</v>
      </c>
      <c r="O576" s="6">
        <f t="shared" si="26"/>
        <v>21.509999999999998</v>
      </c>
      <c r="P576" t="str">
        <f>_xlfn.XLOOKUP(Orders[[#This Row],[Customer ID]],customers!$A$1:$A$1001,customers!$I$1:$I$1001,,0)</f>
        <v>Yes</v>
      </c>
    </row>
    <row r="577" spans="1:16" x14ac:dyDescent="0.25">
      <c r="A577" s="2"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INDEX(products!$A$1:$G$49,MATCH('Working sheet'!$D577,products!$A$1:$A$49,0),MATCH('Working sheet'!I$1,products!$A$1:$E$1,0))</f>
        <v>Lib</v>
      </c>
      <c r="J577" t="str">
        <f t="shared" si="24"/>
        <v>Liberica</v>
      </c>
      <c r="K577" t="str">
        <f>INDEX(products!$A$1:$G$49,MATCH('Working sheet'!$D577,products!$A$1:$A$49,0),MATCH('Working sheet'!K$1,products!$A$1:$E$1,0))</f>
        <v>M</v>
      </c>
      <c r="L577" t="str">
        <f t="shared" si="25"/>
        <v>Medium</v>
      </c>
      <c r="M577" s="5">
        <f>INDEX(products!$A$1:$G$49,MATCH('Working sheet'!$D577,products!$A$1:$A$49,0),MATCH('Working sheet'!M$1,products!$A$1:$E$1,0))</f>
        <v>2.5</v>
      </c>
      <c r="N577" s="6">
        <f>INDEX(products!$A$1:$G$49,MATCH('Working sheet'!$D577,products!$A$1:$A$49,0),MATCH('Working sheet'!N$1,products!$A$1:$E$1,0))</f>
        <v>33.464999999999996</v>
      </c>
      <c r="O577" s="6">
        <f t="shared" si="26"/>
        <v>66.929999999999993</v>
      </c>
      <c r="P577" t="str">
        <f>_xlfn.XLOOKUP(Orders[[#This Row],[Customer ID]],customers!$A$1:$A$1001,customers!$I$1:$I$1001,,0)</f>
        <v>No</v>
      </c>
    </row>
    <row r="578" spans="1:16" x14ac:dyDescent="0.25">
      <c r="A578" s="2"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INDEX(products!$A$1:$G$49,MATCH('Working sheet'!$D578,products!$A$1:$A$49,0),MATCH('Working sheet'!I$1,products!$A$1:$E$1,0))</f>
        <v>Ara</v>
      </c>
      <c r="J578" t="str">
        <f t="shared" ref="J578:J641" si="27">IF(I578="Rob","Robusta",IF(I578="Exc","Excelsa",IF(I578="Ara","Arabica",IF(I578="Lib","Liberica"))))</f>
        <v>Arabica</v>
      </c>
      <c r="K578" t="str">
        <f>INDEX(products!$A$1:$G$49,MATCH('Working sheet'!$D578,products!$A$1:$A$49,0),MATCH('Working sheet'!K$1,products!$A$1:$E$1,0))</f>
        <v>D</v>
      </c>
      <c r="L578" t="str">
        <f t="shared" ref="L578:L641" si="28">IF(K578="L","Light",IF(K578="M","Medium",IF(K578="D","Dark")))</f>
        <v>Dark</v>
      </c>
      <c r="M578" s="5">
        <f>INDEX(products!$A$1:$G$49,MATCH('Working sheet'!$D578,products!$A$1:$A$49,0),MATCH('Working sheet'!M$1,products!$A$1:$E$1,0))</f>
        <v>0.2</v>
      </c>
      <c r="N578" s="6">
        <f>INDEX(products!$A$1:$G$49,MATCH('Working sheet'!$D578,products!$A$1:$A$49,0),MATCH('Working sheet'!N$1,products!$A$1:$E$1,0))</f>
        <v>2.9849999999999999</v>
      </c>
      <c r="O578" s="6">
        <f t="shared" ref="O578:O641" si="29">N578*E578</f>
        <v>17.91</v>
      </c>
      <c r="P578" t="str">
        <f>_xlfn.XLOOKUP(Orders[[#This Row],[Customer ID]],customers!$A$1:$A$1001,customers!$I$1:$I$1001,,0)</f>
        <v>No</v>
      </c>
    </row>
    <row r="579" spans="1:16" x14ac:dyDescent="0.25">
      <c r="A579" s="2"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INDEX(products!$A$1:$G$49,MATCH('Working sheet'!$D579,products!$A$1:$A$49,0),MATCH('Working sheet'!I$1,products!$A$1:$E$1,0))</f>
        <v>Lib</v>
      </c>
      <c r="J579" t="str">
        <f t="shared" si="27"/>
        <v>Liberica</v>
      </c>
      <c r="K579" t="str">
        <f>INDEX(products!$A$1:$G$49,MATCH('Working sheet'!$D579,products!$A$1:$A$49,0),MATCH('Working sheet'!K$1,products!$A$1:$E$1,0))</f>
        <v>M</v>
      </c>
      <c r="L579" t="str">
        <f t="shared" si="28"/>
        <v>Medium</v>
      </c>
      <c r="M579" s="5">
        <f>INDEX(products!$A$1:$G$49,MATCH('Working sheet'!$D579,products!$A$1:$A$49,0),MATCH('Working sheet'!M$1,products!$A$1:$E$1,0))</f>
        <v>1</v>
      </c>
      <c r="N579" s="6">
        <f>INDEX(products!$A$1:$G$49,MATCH('Working sheet'!$D579,products!$A$1:$A$49,0),MATCH('Working sheet'!N$1,products!$A$1:$E$1,0))</f>
        <v>14.55</v>
      </c>
      <c r="O579" s="6">
        <f t="shared" si="29"/>
        <v>58.2</v>
      </c>
      <c r="P579" t="str">
        <f>_xlfn.XLOOKUP(Orders[[#This Row],[Customer ID]],customers!$A$1:$A$1001,customers!$I$1:$I$1001,,0)</f>
        <v>No</v>
      </c>
    </row>
    <row r="580" spans="1:16" x14ac:dyDescent="0.25">
      <c r="A580" s="2"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INDEX(products!$A$1:$G$49,MATCH('Working sheet'!$D580,products!$A$1:$A$49,0),MATCH('Working sheet'!I$1,products!$A$1:$E$1,0))</f>
        <v>Exc</v>
      </c>
      <c r="J580" t="str">
        <f t="shared" si="27"/>
        <v>Excelsa</v>
      </c>
      <c r="K580" t="str">
        <f>INDEX(products!$A$1:$G$49,MATCH('Working sheet'!$D580,products!$A$1:$A$49,0),MATCH('Working sheet'!K$1,products!$A$1:$E$1,0))</f>
        <v>L</v>
      </c>
      <c r="L580" t="str">
        <f t="shared" si="28"/>
        <v>Light</v>
      </c>
      <c r="M580" s="5">
        <f>INDEX(products!$A$1:$G$49,MATCH('Working sheet'!$D580,products!$A$1:$A$49,0),MATCH('Working sheet'!M$1,products!$A$1:$E$1,0))</f>
        <v>0.2</v>
      </c>
      <c r="N580" s="6">
        <f>INDEX(products!$A$1:$G$49,MATCH('Working sheet'!$D580,products!$A$1:$A$49,0),MATCH('Working sheet'!N$1,products!$A$1:$E$1,0))</f>
        <v>4.4550000000000001</v>
      </c>
      <c r="O580" s="6">
        <f t="shared" si="29"/>
        <v>13.365</v>
      </c>
      <c r="P580" t="str">
        <f>_xlfn.XLOOKUP(Orders[[#This Row],[Customer ID]],customers!$A$1:$A$1001,customers!$I$1:$I$1001,,0)</f>
        <v>No</v>
      </c>
    </row>
    <row r="581" spans="1:16" x14ac:dyDescent="0.25">
      <c r="A581" s="2"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INDEX(products!$A$1:$G$49,MATCH('Working sheet'!$D581,products!$A$1:$A$49,0),MATCH('Working sheet'!I$1,products!$A$1:$E$1,0))</f>
        <v>Ara</v>
      </c>
      <c r="J581" t="str">
        <f t="shared" si="27"/>
        <v>Arabica</v>
      </c>
      <c r="K581" t="str">
        <f>INDEX(products!$A$1:$G$49,MATCH('Working sheet'!$D581,products!$A$1:$A$49,0),MATCH('Working sheet'!K$1,products!$A$1:$E$1,0))</f>
        <v>M</v>
      </c>
      <c r="L581" t="str">
        <f t="shared" si="28"/>
        <v>Medium</v>
      </c>
      <c r="M581" s="5">
        <f>INDEX(products!$A$1:$G$49,MATCH('Working sheet'!$D581,products!$A$1:$A$49,0),MATCH('Working sheet'!M$1,products!$A$1:$E$1,0))</f>
        <v>0.5</v>
      </c>
      <c r="N581" s="6">
        <f>INDEX(products!$A$1:$G$49,MATCH('Working sheet'!$D581,products!$A$1:$A$49,0),MATCH('Working sheet'!N$1,products!$A$1:$E$1,0))</f>
        <v>6.75</v>
      </c>
      <c r="O581" s="6">
        <f t="shared" si="29"/>
        <v>33.75</v>
      </c>
      <c r="P581" t="str">
        <f>_xlfn.XLOOKUP(Orders[[#This Row],[Customer ID]],customers!$A$1:$A$1001,customers!$I$1:$I$1001,,0)</f>
        <v>No</v>
      </c>
    </row>
    <row r="582" spans="1:16" x14ac:dyDescent="0.25">
      <c r="A582" s="2"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INDEX(products!$A$1:$G$49,MATCH('Working sheet'!$D582,products!$A$1:$A$49,0),MATCH('Working sheet'!I$1,products!$A$1:$E$1,0))</f>
        <v>Exc</v>
      </c>
      <c r="J582" t="str">
        <f t="shared" si="27"/>
        <v>Excelsa</v>
      </c>
      <c r="K582" t="str">
        <f>INDEX(products!$A$1:$G$49,MATCH('Working sheet'!$D582,products!$A$1:$A$49,0),MATCH('Working sheet'!K$1,products!$A$1:$E$1,0))</f>
        <v>L</v>
      </c>
      <c r="L582" t="str">
        <f t="shared" si="28"/>
        <v>Light</v>
      </c>
      <c r="M582" s="5">
        <f>INDEX(products!$A$1:$G$49,MATCH('Working sheet'!$D582,products!$A$1:$A$49,0),MATCH('Working sheet'!M$1,products!$A$1:$E$1,0))</f>
        <v>1</v>
      </c>
      <c r="N582" s="6">
        <f>INDEX(products!$A$1:$G$49,MATCH('Working sheet'!$D582,products!$A$1:$A$49,0),MATCH('Working sheet'!N$1,products!$A$1:$E$1,0))</f>
        <v>14.85</v>
      </c>
      <c r="O582" s="6">
        <f t="shared" si="29"/>
        <v>44.55</v>
      </c>
      <c r="P582" t="str">
        <f>_xlfn.XLOOKUP(Orders[[#This Row],[Customer ID]],customers!$A$1:$A$1001,customers!$I$1:$I$1001,,0)</f>
        <v>Yes</v>
      </c>
    </row>
    <row r="583" spans="1:16" x14ac:dyDescent="0.25">
      <c r="A583" s="2"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INDEX(products!$A$1:$G$49,MATCH('Working sheet'!$D583,products!$A$1:$A$49,0),MATCH('Working sheet'!I$1,products!$A$1:$E$1,0))</f>
        <v>Exc</v>
      </c>
      <c r="J583" t="str">
        <f t="shared" si="27"/>
        <v>Excelsa</v>
      </c>
      <c r="K583" t="str">
        <f>INDEX(products!$A$1:$G$49,MATCH('Working sheet'!$D583,products!$A$1:$A$49,0),MATCH('Working sheet'!K$1,products!$A$1:$E$1,0))</f>
        <v>L</v>
      </c>
      <c r="L583" t="str">
        <f t="shared" si="28"/>
        <v>Light</v>
      </c>
      <c r="M583" s="5">
        <f>INDEX(products!$A$1:$G$49,MATCH('Working sheet'!$D583,products!$A$1:$A$49,0),MATCH('Working sheet'!M$1,products!$A$1:$E$1,0))</f>
        <v>0.5</v>
      </c>
      <c r="N583" s="6">
        <f>INDEX(products!$A$1:$G$49,MATCH('Working sheet'!$D583,products!$A$1:$A$49,0),MATCH('Working sheet'!N$1,products!$A$1:$E$1,0))</f>
        <v>8.91</v>
      </c>
      <c r="O583" s="6">
        <f t="shared" si="29"/>
        <v>44.55</v>
      </c>
      <c r="P583" t="str">
        <f>_xlfn.XLOOKUP(Orders[[#This Row],[Customer ID]],customers!$A$1:$A$1001,customers!$I$1:$I$1001,,0)</f>
        <v>Yes</v>
      </c>
    </row>
    <row r="584" spans="1:16" x14ac:dyDescent="0.25">
      <c r="A584" s="2"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INDEX(products!$A$1:$G$49,MATCH('Working sheet'!$D584,products!$A$1:$A$49,0),MATCH('Working sheet'!I$1,products!$A$1:$E$1,0))</f>
        <v>Exc</v>
      </c>
      <c r="J584" t="str">
        <f t="shared" si="27"/>
        <v>Excelsa</v>
      </c>
      <c r="K584" t="str">
        <f>INDEX(products!$A$1:$G$49,MATCH('Working sheet'!$D584,products!$A$1:$A$49,0),MATCH('Working sheet'!K$1,products!$A$1:$E$1,0))</f>
        <v>D</v>
      </c>
      <c r="L584" t="str">
        <f t="shared" si="28"/>
        <v>Dark</v>
      </c>
      <c r="M584" s="5">
        <f>INDEX(products!$A$1:$G$49,MATCH('Working sheet'!$D584,products!$A$1:$A$49,0),MATCH('Working sheet'!M$1,products!$A$1:$E$1,0))</f>
        <v>1</v>
      </c>
      <c r="N584" s="6">
        <f>INDEX(products!$A$1:$G$49,MATCH('Working sheet'!$D584,products!$A$1:$A$49,0),MATCH('Working sheet'!N$1,products!$A$1:$E$1,0))</f>
        <v>12.15</v>
      </c>
      <c r="O584" s="6">
        <f t="shared" si="29"/>
        <v>60.75</v>
      </c>
      <c r="P584" t="str">
        <f>_xlfn.XLOOKUP(Orders[[#This Row],[Customer ID]],customers!$A$1:$A$1001,customers!$I$1:$I$1001,,0)</f>
        <v>No</v>
      </c>
    </row>
    <row r="585" spans="1:16" x14ac:dyDescent="0.25">
      <c r="A585" s="2"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INDEX(products!$A$1:$G$49,MATCH('Working sheet'!$D585,products!$A$1:$A$49,0),MATCH('Working sheet'!I$1,products!$A$1:$E$1,0))</f>
        <v>Rob</v>
      </c>
      <c r="J585" t="str">
        <f t="shared" si="27"/>
        <v>Robusta</v>
      </c>
      <c r="K585" t="str">
        <f>INDEX(products!$A$1:$G$49,MATCH('Working sheet'!$D585,products!$A$1:$A$49,0),MATCH('Working sheet'!K$1,products!$A$1:$E$1,0))</f>
        <v>L</v>
      </c>
      <c r="L585" t="str">
        <f t="shared" si="28"/>
        <v>Light</v>
      </c>
      <c r="M585" s="5">
        <f>INDEX(products!$A$1:$G$49,MATCH('Working sheet'!$D585,products!$A$1:$A$49,0),MATCH('Working sheet'!M$1,products!$A$1:$E$1,0))</f>
        <v>0.2</v>
      </c>
      <c r="N585" s="6">
        <f>INDEX(products!$A$1:$G$49,MATCH('Working sheet'!$D585,products!$A$1:$A$49,0),MATCH('Working sheet'!N$1,products!$A$1:$E$1,0))</f>
        <v>3.5849999999999995</v>
      </c>
      <c r="O585" s="6">
        <f t="shared" si="29"/>
        <v>3.5849999999999995</v>
      </c>
      <c r="P585" t="str">
        <f>_xlfn.XLOOKUP(Orders[[#This Row],[Customer ID]],customers!$A$1:$A$1001,customers!$I$1:$I$1001,,0)</f>
        <v>Yes</v>
      </c>
    </row>
    <row r="586" spans="1:16" x14ac:dyDescent="0.25">
      <c r="A586" s="2"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INDEX(products!$A$1:$G$49,MATCH('Working sheet'!$D586,products!$A$1:$A$49,0),MATCH('Working sheet'!I$1,products!$A$1:$E$1,0))</f>
        <v>Rob</v>
      </c>
      <c r="J586" t="str">
        <f t="shared" si="27"/>
        <v>Robusta</v>
      </c>
      <c r="K586" t="str">
        <f>INDEX(products!$A$1:$G$49,MATCH('Working sheet'!$D586,products!$A$1:$A$49,0),MATCH('Working sheet'!K$1,products!$A$1:$E$1,0))</f>
        <v>L</v>
      </c>
      <c r="L586" t="str">
        <f t="shared" si="28"/>
        <v>Light</v>
      </c>
      <c r="M586" s="5">
        <f>INDEX(products!$A$1:$G$49,MATCH('Working sheet'!$D586,products!$A$1:$A$49,0),MATCH('Working sheet'!M$1,products!$A$1:$E$1,0))</f>
        <v>0.2</v>
      </c>
      <c r="N586" s="6">
        <f>INDEX(products!$A$1:$G$49,MATCH('Working sheet'!$D586,products!$A$1:$A$49,0),MATCH('Working sheet'!N$1,products!$A$1:$E$1,0))</f>
        <v>3.5849999999999995</v>
      </c>
      <c r="O586" s="6">
        <f t="shared" si="29"/>
        <v>21.509999999999998</v>
      </c>
      <c r="P586" t="str">
        <f>_xlfn.XLOOKUP(Orders[[#This Row],[Customer ID]],customers!$A$1:$A$1001,customers!$I$1:$I$1001,,0)</f>
        <v>No</v>
      </c>
    </row>
    <row r="587" spans="1:16" x14ac:dyDescent="0.25">
      <c r="A587" s="2"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INDEX(products!$A$1:$G$49,MATCH('Working sheet'!$D587,products!$A$1:$A$49,0),MATCH('Working sheet'!I$1,products!$A$1:$E$1,0))</f>
        <v>Exc</v>
      </c>
      <c r="J587" t="str">
        <f t="shared" si="27"/>
        <v>Excelsa</v>
      </c>
      <c r="K587" t="str">
        <f>INDEX(products!$A$1:$G$49,MATCH('Working sheet'!$D587,products!$A$1:$A$49,0),MATCH('Working sheet'!K$1,products!$A$1:$E$1,0))</f>
        <v>M</v>
      </c>
      <c r="L587" t="str">
        <f t="shared" si="28"/>
        <v>Medium</v>
      </c>
      <c r="M587" s="5">
        <f>INDEX(products!$A$1:$G$49,MATCH('Working sheet'!$D587,products!$A$1:$A$49,0),MATCH('Working sheet'!M$1,products!$A$1:$E$1,0))</f>
        <v>0.5</v>
      </c>
      <c r="N587" s="6">
        <f>INDEX(products!$A$1:$G$49,MATCH('Working sheet'!$D587,products!$A$1:$A$49,0),MATCH('Working sheet'!N$1,products!$A$1:$E$1,0))</f>
        <v>8.25</v>
      </c>
      <c r="O587" s="6">
        <f t="shared" si="29"/>
        <v>16.5</v>
      </c>
      <c r="P587" t="str">
        <f>_xlfn.XLOOKUP(Orders[[#This Row],[Customer ID]],customers!$A$1:$A$1001,customers!$I$1:$I$1001,,0)</f>
        <v>Yes</v>
      </c>
    </row>
    <row r="588" spans="1:16" x14ac:dyDescent="0.25">
      <c r="A588" s="2"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INDEX(products!$A$1:$G$49,MATCH('Working sheet'!$D588,products!$A$1:$A$49,0),MATCH('Working sheet'!I$1,products!$A$1:$E$1,0))</f>
        <v>Rob</v>
      </c>
      <c r="J588" t="str">
        <f t="shared" si="27"/>
        <v>Robusta</v>
      </c>
      <c r="K588" t="str">
        <f>INDEX(products!$A$1:$G$49,MATCH('Working sheet'!$D588,products!$A$1:$A$49,0),MATCH('Working sheet'!K$1,products!$A$1:$E$1,0))</f>
        <v>L</v>
      </c>
      <c r="L588" t="str">
        <f t="shared" si="28"/>
        <v>Light</v>
      </c>
      <c r="M588" s="5">
        <f>INDEX(products!$A$1:$G$49,MATCH('Working sheet'!$D588,products!$A$1:$A$49,0),MATCH('Working sheet'!M$1,products!$A$1:$E$1,0))</f>
        <v>2.5</v>
      </c>
      <c r="N588" s="6">
        <f>INDEX(products!$A$1:$G$49,MATCH('Working sheet'!$D588,products!$A$1:$A$49,0),MATCH('Working sheet'!N$1,products!$A$1:$E$1,0))</f>
        <v>27.484999999999996</v>
      </c>
      <c r="O588" s="6">
        <f t="shared" si="29"/>
        <v>82.454999999999984</v>
      </c>
      <c r="P588" t="str">
        <f>_xlfn.XLOOKUP(Orders[[#This Row],[Customer ID]],customers!$A$1:$A$1001,customers!$I$1:$I$1001,,0)</f>
        <v>No</v>
      </c>
    </row>
    <row r="589" spans="1:16" x14ac:dyDescent="0.25">
      <c r="A589" s="2"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INDEX(products!$A$1:$G$49,MATCH('Working sheet'!$D589,products!$A$1:$A$49,0),MATCH('Working sheet'!I$1,products!$A$1:$E$1,0))</f>
        <v>Lib</v>
      </c>
      <c r="J589" t="str">
        <f t="shared" si="27"/>
        <v>Liberica</v>
      </c>
      <c r="K589" t="str">
        <f>INDEX(products!$A$1:$G$49,MATCH('Working sheet'!$D589,products!$A$1:$A$49,0),MATCH('Working sheet'!K$1,products!$A$1:$E$1,0))</f>
        <v>D</v>
      </c>
      <c r="L589" t="str">
        <f t="shared" si="28"/>
        <v>Dark</v>
      </c>
      <c r="M589" s="5">
        <f>INDEX(products!$A$1:$G$49,MATCH('Working sheet'!$D589,products!$A$1:$A$49,0),MATCH('Working sheet'!M$1,products!$A$1:$E$1,0))</f>
        <v>0.5</v>
      </c>
      <c r="N589" s="6">
        <f>INDEX(products!$A$1:$G$49,MATCH('Working sheet'!$D589,products!$A$1:$A$49,0),MATCH('Working sheet'!N$1,products!$A$1:$E$1,0))</f>
        <v>7.77</v>
      </c>
      <c r="O589" s="6">
        <f t="shared" si="29"/>
        <v>7.77</v>
      </c>
      <c r="P589" t="str">
        <f>_xlfn.XLOOKUP(Orders[[#This Row],[Customer ID]],customers!$A$1:$A$1001,customers!$I$1:$I$1001,,0)</f>
        <v>Yes</v>
      </c>
    </row>
    <row r="590" spans="1:16" x14ac:dyDescent="0.25">
      <c r="A590" s="2"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INDEX(products!$A$1:$G$49,MATCH('Working sheet'!$D590,products!$A$1:$A$49,0),MATCH('Working sheet'!I$1,products!$A$1:$E$1,0))</f>
        <v>Rob</v>
      </c>
      <c r="J590" t="str">
        <f t="shared" si="27"/>
        <v>Robusta</v>
      </c>
      <c r="K590" t="str">
        <f>INDEX(products!$A$1:$G$49,MATCH('Working sheet'!$D590,products!$A$1:$A$49,0),MATCH('Working sheet'!K$1,products!$A$1:$E$1,0))</f>
        <v>M</v>
      </c>
      <c r="L590" t="str">
        <f t="shared" si="28"/>
        <v>Medium</v>
      </c>
      <c r="M590" s="5">
        <f>INDEX(products!$A$1:$G$49,MATCH('Working sheet'!$D590,products!$A$1:$A$49,0),MATCH('Working sheet'!M$1,products!$A$1:$E$1,0))</f>
        <v>0.5</v>
      </c>
      <c r="N590" s="6">
        <f>INDEX(products!$A$1:$G$49,MATCH('Working sheet'!$D590,products!$A$1:$A$49,0),MATCH('Working sheet'!N$1,products!$A$1:$E$1,0))</f>
        <v>5.97</v>
      </c>
      <c r="O590" s="6">
        <f t="shared" si="29"/>
        <v>11.94</v>
      </c>
      <c r="P590" t="str">
        <f>_xlfn.XLOOKUP(Orders[[#This Row],[Customer ID]],customers!$A$1:$A$1001,customers!$I$1:$I$1001,,0)</f>
        <v>Yes</v>
      </c>
    </row>
    <row r="591" spans="1:16" x14ac:dyDescent="0.25">
      <c r="A591" s="2"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INDEX(products!$A$1:$G$49,MATCH('Working sheet'!$D591,products!$A$1:$A$49,0),MATCH('Working sheet'!I$1,products!$A$1:$E$1,0))</f>
        <v>Exc</v>
      </c>
      <c r="J591" t="str">
        <f t="shared" si="27"/>
        <v>Excelsa</v>
      </c>
      <c r="K591" t="str">
        <f>INDEX(products!$A$1:$G$49,MATCH('Working sheet'!$D591,products!$A$1:$A$49,0),MATCH('Working sheet'!K$1,products!$A$1:$E$1,0))</f>
        <v>L</v>
      </c>
      <c r="L591" t="str">
        <f t="shared" si="28"/>
        <v>Light</v>
      </c>
      <c r="M591" s="5">
        <f>INDEX(products!$A$1:$G$49,MATCH('Working sheet'!$D591,products!$A$1:$A$49,0),MATCH('Working sheet'!M$1,products!$A$1:$E$1,0))</f>
        <v>2.5</v>
      </c>
      <c r="N591" s="6">
        <f>INDEX(products!$A$1:$G$49,MATCH('Working sheet'!$D591,products!$A$1:$A$49,0),MATCH('Working sheet'!N$1,products!$A$1:$E$1,0))</f>
        <v>34.154999999999994</v>
      </c>
      <c r="O591" s="6">
        <f t="shared" si="29"/>
        <v>204.92999999999995</v>
      </c>
      <c r="P591" t="str">
        <f>_xlfn.XLOOKUP(Orders[[#This Row],[Customer ID]],customers!$A$1:$A$1001,customers!$I$1:$I$1001,,0)</f>
        <v>No</v>
      </c>
    </row>
    <row r="592" spans="1:16" x14ac:dyDescent="0.25">
      <c r="A592" s="2"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INDEX(products!$A$1:$G$49,MATCH('Working sheet'!$D592,products!$A$1:$A$49,0),MATCH('Working sheet'!I$1,products!$A$1:$E$1,0))</f>
        <v>Exc</v>
      </c>
      <c r="J592" t="str">
        <f t="shared" si="27"/>
        <v>Excelsa</v>
      </c>
      <c r="K592" t="str">
        <f>INDEX(products!$A$1:$G$49,MATCH('Working sheet'!$D592,products!$A$1:$A$49,0),MATCH('Working sheet'!K$1,products!$A$1:$E$1,0))</f>
        <v>M</v>
      </c>
      <c r="L592" t="str">
        <f t="shared" si="28"/>
        <v>Medium</v>
      </c>
      <c r="M592" s="5">
        <f>INDEX(products!$A$1:$G$49,MATCH('Working sheet'!$D592,products!$A$1:$A$49,0),MATCH('Working sheet'!M$1,products!$A$1:$E$1,0))</f>
        <v>2.5</v>
      </c>
      <c r="N592" s="6">
        <f>INDEX(products!$A$1:$G$49,MATCH('Working sheet'!$D592,products!$A$1:$A$49,0),MATCH('Working sheet'!N$1,products!$A$1:$E$1,0))</f>
        <v>31.624999999999996</v>
      </c>
      <c r="O592" s="6">
        <f t="shared" si="29"/>
        <v>63.249999999999993</v>
      </c>
      <c r="P592" t="str">
        <f>_xlfn.XLOOKUP(Orders[[#This Row],[Customer ID]],customers!$A$1:$A$1001,customers!$I$1:$I$1001,,0)</f>
        <v>Yes</v>
      </c>
    </row>
    <row r="593" spans="1:16" x14ac:dyDescent="0.25">
      <c r="A593" s="2"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INDEX(products!$A$1:$G$49,MATCH('Working sheet'!$D593,products!$A$1:$A$49,0),MATCH('Working sheet'!I$1,products!$A$1:$E$1,0))</f>
        <v>Rob</v>
      </c>
      <c r="J593" t="str">
        <f t="shared" si="27"/>
        <v>Robusta</v>
      </c>
      <c r="K593" t="str">
        <f>INDEX(products!$A$1:$G$49,MATCH('Working sheet'!$D593,products!$A$1:$A$49,0),MATCH('Working sheet'!K$1,products!$A$1:$E$1,0))</f>
        <v>D</v>
      </c>
      <c r="L593" t="str">
        <f t="shared" si="28"/>
        <v>Dark</v>
      </c>
      <c r="M593" s="5">
        <f>INDEX(products!$A$1:$G$49,MATCH('Working sheet'!$D593,products!$A$1:$A$49,0),MATCH('Working sheet'!M$1,products!$A$1:$E$1,0))</f>
        <v>0.2</v>
      </c>
      <c r="N593" s="6">
        <f>INDEX(products!$A$1:$G$49,MATCH('Working sheet'!$D593,products!$A$1:$A$49,0),MATCH('Working sheet'!N$1,products!$A$1:$E$1,0))</f>
        <v>2.6849999999999996</v>
      </c>
      <c r="O593" s="6">
        <f t="shared" si="29"/>
        <v>8.0549999999999997</v>
      </c>
      <c r="P593" t="str">
        <f>_xlfn.XLOOKUP(Orders[[#This Row],[Customer ID]],customers!$A$1:$A$1001,customers!$I$1:$I$1001,,0)</f>
        <v>Yes</v>
      </c>
    </row>
    <row r="594" spans="1:16" x14ac:dyDescent="0.25">
      <c r="A594" s="2"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INDEX(products!$A$1:$G$49,MATCH('Working sheet'!$D594,products!$A$1:$A$49,0),MATCH('Working sheet'!I$1,products!$A$1:$E$1,0))</f>
        <v>Ara</v>
      </c>
      <c r="J594" t="str">
        <f t="shared" si="27"/>
        <v>Arabica</v>
      </c>
      <c r="K594" t="str">
        <f>INDEX(products!$A$1:$G$49,MATCH('Working sheet'!$D594,products!$A$1:$A$49,0),MATCH('Working sheet'!K$1,products!$A$1:$E$1,0))</f>
        <v>M</v>
      </c>
      <c r="L594" t="str">
        <f t="shared" si="28"/>
        <v>Medium</v>
      </c>
      <c r="M594" s="5">
        <f>INDEX(products!$A$1:$G$49,MATCH('Working sheet'!$D594,products!$A$1:$A$49,0),MATCH('Working sheet'!M$1,products!$A$1:$E$1,0))</f>
        <v>2.5</v>
      </c>
      <c r="N594" s="6">
        <f>INDEX(products!$A$1:$G$49,MATCH('Working sheet'!$D594,products!$A$1:$A$49,0),MATCH('Working sheet'!N$1,products!$A$1:$E$1,0))</f>
        <v>25.874999999999996</v>
      </c>
      <c r="O594" s="6">
        <f t="shared" si="29"/>
        <v>51.749999999999993</v>
      </c>
      <c r="P594" t="str">
        <f>_xlfn.XLOOKUP(Orders[[#This Row],[Customer ID]],customers!$A$1:$A$1001,customers!$I$1:$I$1001,,0)</f>
        <v>No</v>
      </c>
    </row>
    <row r="595" spans="1:16" x14ac:dyDescent="0.25">
      <c r="A595" s="2"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INDEX(products!$A$1:$G$49,MATCH('Working sheet'!$D595,products!$A$1:$A$49,0),MATCH('Working sheet'!I$1,products!$A$1:$E$1,0))</f>
        <v>Exc</v>
      </c>
      <c r="J595" t="str">
        <f t="shared" si="27"/>
        <v>Excelsa</v>
      </c>
      <c r="K595" t="str">
        <f>INDEX(products!$A$1:$G$49,MATCH('Working sheet'!$D595,products!$A$1:$A$49,0),MATCH('Working sheet'!K$1,products!$A$1:$E$1,0))</f>
        <v>D</v>
      </c>
      <c r="L595" t="str">
        <f t="shared" si="28"/>
        <v>Dark</v>
      </c>
      <c r="M595" s="5">
        <f>INDEX(products!$A$1:$G$49,MATCH('Working sheet'!$D595,products!$A$1:$A$49,0),MATCH('Working sheet'!M$1,products!$A$1:$E$1,0))</f>
        <v>2.5</v>
      </c>
      <c r="N595" s="6">
        <f>INDEX(products!$A$1:$G$49,MATCH('Working sheet'!$D595,products!$A$1:$A$49,0),MATCH('Working sheet'!N$1,products!$A$1:$E$1,0))</f>
        <v>27.945</v>
      </c>
      <c r="O595" s="6">
        <f t="shared" si="29"/>
        <v>27.945</v>
      </c>
      <c r="P595" t="str">
        <f>_xlfn.XLOOKUP(Orders[[#This Row],[Customer ID]],customers!$A$1:$A$1001,customers!$I$1:$I$1001,,0)</f>
        <v>Yes</v>
      </c>
    </row>
    <row r="596" spans="1:16" x14ac:dyDescent="0.25">
      <c r="A596" s="2"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INDEX(products!$A$1:$G$49,MATCH('Working sheet'!$D596,products!$A$1:$A$49,0),MATCH('Working sheet'!I$1,products!$A$1:$E$1,0))</f>
        <v>Ara</v>
      </c>
      <c r="J596" t="str">
        <f t="shared" si="27"/>
        <v>Arabica</v>
      </c>
      <c r="K596" t="str">
        <f>INDEX(products!$A$1:$G$49,MATCH('Working sheet'!$D596,products!$A$1:$A$49,0),MATCH('Working sheet'!K$1,products!$A$1:$E$1,0))</f>
        <v>L</v>
      </c>
      <c r="L596" t="str">
        <f t="shared" si="28"/>
        <v>Light</v>
      </c>
      <c r="M596" s="5">
        <f>INDEX(products!$A$1:$G$49,MATCH('Working sheet'!$D596,products!$A$1:$A$49,0),MATCH('Working sheet'!M$1,products!$A$1:$E$1,0))</f>
        <v>2.5</v>
      </c>
      <c r="N596" s="6">
        <f>INDEX(products!$A$1:$G$49,MATCH('Working sheet'!$D596,products!$A$1:$A$49,0),MATCH('Working sheet'!N$1,products!$A$1:$E$1,0))</f>
        <v>29.784999999999997</v>
      </c>
      <c r="O596" s="6">
        <f t="shared" si="29"/>
        <v>59.569999999999993</v>
      </c>
      <c r="P596" t="str">
        <f>_xlfn.XLOOKUP(Orders[[#This Row],[Customer ID]],customers!$A$1:$A$1001,customers!$I$1:$I$1001,,0)</f>
        <v>No</v>
      </c>
    </row>
    <row r="597" spans="1:16" x14ac:dyDescent="0.25">
      <c r="A597" s="2"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INDEX(products!$A$1:$G$49,MATCH('Working sheet'!$D597,products!$A$1:$A$49,0),MATCH('Working sheet'!I$1,products!$A$1:$E$1,0))</f>
        <v>Exc</v>
      </c>
      <c r="J597" t="str">
        <f t="shared" si="27"/>
        <v>Excelsa</v>
      </c>
      <c r="K597" t="str">
        <f>INDEX(products!$A$1:$G$49,MATCH('Working sheet'!$D597,products!$A$1:$A$49,0),MATCH('Working sheet'!K$1,products!$A$1:$E$1,0))</f>
        <v>L</v>
      </c>
      <c r="L597" t="str">
        <f t="shared" si="28"/>
        <v>Light</v>
      </c>
      <c r="M597" s="5">
        <f>INDEX(products!$A$1:$G$49,MATCH('Working sheet'!$D597,products!$A$1:$A$49,0),MATCH('Working sheet'!M$1,products!$A$1:$E$1,0))</f>
        <v>1</v>
      </c>
      <c r="N597" s="6">
        <f>INDEX(products!$A$1:$G$49,MATCH('Working sheet'!$D597,products!$A$1:$A$49,0),MATCH('Working sheet'!N$1,products!$A$1:$E$1,0))</f>
        <v>14.85</v>
      </c>
      <c r="O597" s="6">
        <f t="shared" si="29"/>
        <v>14.85</v>
      </c>
      <c r="P597" t="str">
        <f>_xlfn.XLOOKUP(Orders[[#This Row],[Customer ID]],customers!$A$1:$A$1001,customers!$I$1:$I$1001,,0)</f>
        <v>No</v>
      </c>
    </row>
    <row r="598" spans="1:16" x14ac:dyDescent="0.25">
      <c r="A598" s="2"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INDEX(products!$A$1:$G$49,MATCH('Working sheet'!$D598,products!$A$1:$A$49,0),MATCH('Working sheet'!I$1,products!$A$1:$E$1,0))</f>
        <v>Ara</v>
      </c>
      <c r="J598" t="str">
        <f t="shared" si="27"/>
        <v>Arabica</v>
      </c>
      <c r="K598" t="str">
        <f>INDEX(products!$A$1:$G$49,MATCH('Working sheet'!$D598,products!$A$1:$A$49,0),MATCH('Working sheet'!K$1,products!$A$1:$E$1,0))</f>
        <v>M</v>
      </c>
      <c r="L598" t="str">
        <f t="shared" si="28"/>
        <v>Medium</v>
      </c>
      <c r="M598" s="5">
        <f>INDEX(products!$A$1:$G$49,MATCH('Working sheet'!$D598,products!$A$1:$A$49,0),MATCH('Working sheet'!M$1,products!$A$1:$E$1,0))</f>
        <v>0.5</v>
      </c>
      <c r="N598" s="6">
        <f>INDEX(products!$A$1:$G$49,MATCH('Working sheet'!$D598,products!$A$1:$A$49,0),MATCH('Working sheet'!N$1,products!$A$1:$E$1,0))</f>
        <v>6.75</v>
      </c>
      <c r="O598" s="6">
        <f t="shared" si="29"/>
        <v>33.75</v>
      </c>
      <c r="P598" t="str">
        <f>_xlfn.XLOOKUP(Orders[[#This Row],[Customer ID]],customers!$A$1:$A$1001,customers!$I$1:$I$1001,,0)</f>
        <v>No</v>
      </c>
    </row>
    <row r="599" spans="1:16" x14ac:dyDescent="0.25">
      <c r="A599" s="2"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INDEX(products!$A$1:$G$49,MATCH('Working sheet'!$D599,products!$A$1:$A$49,0),MATCH('Working sheet'!I$1,products!$A$1:$E$1,0))</f>
        <v>Lib</v>
      </c>
      <c r="J599" t="str">
        <f t="shared" si="27"/>
        <v>Liberica</v>
      </c>
      <c r="K599" t="str">
        <f>INDEX(products!$A$1:$G$49,MATCH('Working sheet'!$D599,products!$A$1:$A$49,0),MATCH('Working sheet'!K$1,products!$A$1:$E$1,0))</f>
        <v>L</v>
      </c>
      <c r="L599" t="str">
        <f t="shared" si="28"/>
        <v>Light</v>
      </c>
      <c r="M599" s="5">
        <f>INDEX(products!$A$1:$G$49,MATCH('Working sheet'!$D599,products!$A$1:$A$49,0),MATCH('Working sheet'!M$1,products!$A$1:$E$1,0))</f>
        <v>2.5</v>
      </c>
      <c r="N599" s="6">
        <f>INDEX(products!$A$1:$G$49,MATCH('Working sheet'!$D599,products!$A$1:$A$49,0),MATCH('Working sheet'!N$1,products!$A$1:$E$1,0))</f>
        <v>36.454999999999998</v>
      </c>
      <c r="O599" s="6">
        <f t="shared" si="29"/>
        <v>145.82</v>
      </c>
      <c r="P599" t="str">
        <f>_xlfn.XLOOKUP(Orders[[#This Row],[Customer ID]],customers!$A$1:$A$1001,customers!$I$1:$I$1001,,0)</f>
        <v>Yes</v>
      </c>
    </row>
    <row r="600" spans="1:16" x14ac:dyDescent="0.25">
      <c r="A600" s="2"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INDEX(products!$A$1:$G$49,MATCH('Working sheet'!$D600,products!$A$1:$A$49,0),MATCH('Working sheet'!I$1,products!$A$1:$E$1,0))</f>
        <v>Rob</v>
      </c>
      <c r="J600" t="str">
        <f t="shared" si="27"/>
        <v>Robusta</v>
      </c>
      <c r="K600" t="str">
        <f>INDEX(products!$A$1:$G$49,MATCH('Working sheet'!$D600,products!$A$1:$A$49,0),MATCH('Working sheet'!K$1,products!$A$1:$E$1,0))</f>
        <v>M</v>
      </c>
      <c r="L600" t="str">
        <f t="shared" si="28"/>
        <v>Medium</v>
      </c>
      <c r="M600" s="5">
        <f>INDEX(products!$A$1:$G$49,MATCH('Working sheet'!$D600,products!$A$1:$A$49,0),MATCH('Working sheet'!M$1,products!$A$1:$E$1,0))</f>
        <v>0.2</v>
      </c>
      <c r="N600" s="6">
        <f>INDEX(products!$A$1:$G$49,MATCH('Working sheet'!$D600,products!$A$1:$A$49,0),MATCH('Working sheet'!N$1,products!$A$1:$E$1,0))</f>
        <v>2.9849999999999999</v>
      </c>
      <c r="O600" s="6">
        <f t="shared" si="29"/>
        <v>11.94</v>
      </c>
      <c r="P600" t="str">
        <f>_xlfn.XLOOKUP(Orders[[#This Row],[Customer ID]],customers!$A$1:$A$1001,customers!$I$1:$I$1001,,0)</f>
        <v>Yes</v>
      </c>
    </row>
    <row r="601" spans="1:16" x14ac:dyDescent="0.25">
      <c r="A601" s="2"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INDEX(products!$A$1:$G$49,MATCH('Working sheet'!$D601,products!$A$1:$A$49,0),MATCH('Working sheet'!I$1,products!$A$1:$E$1,0))</f>
        <v>Ara</v>
      </c>
      <c r="J601" t="str">
        <f t="shared" si="27"/>
        <v>Arabica</v>
      </c>
      <c r="K601" t="str">
        <f>INDEX(products!$A$1:$G$49,MATCH('Working sheet'!$D601,products!$A$1:$A$49,0),MATCH('Working sheet'!K$1,products!$A$1:$E$1,0))</f>
        <v>D</v>
      </c>
      <c r="L601" t="str">
        <f t="shared" si="28"/>
        <v>Dark</v>
      </c>
      <c r="M601" s="5">
        <f>INDEX(products!$A$1:$G$49,MATCH('Working sheet'!$D601,products!$A$1:$A$49,0),MATCH('Working sheet'!M$1,products!$A$1:$E$1,0))</f>
        <v>0.2</v>
      </c>
      <c r="N601" s="6">
        <f>INDEX(products!$A$1:$G$49,MATCH('Working sheet'!$D601,products!$A$1:$A$49,0),MATCH('Working sheet'!N$1,products!$A$1:$E$1,0))</f>
        <v>2.9849999999999999</v>
      </c>
      <c r="O601" s="6">
        <f t="shared" si="29"/>
        <v>11.94</v>
      </c>
      <c r="P601" t="str">
        <f>_xlfn.XLOOKUP(Orders[[#This Row],[Customer ID]],customers!$A$1:$A$1001,customers!$I$1:$I$1001,,0)</f>
        <v>Yes</v>
      </c>
    </row>
    <row r="602" spans="1:16" x14ac:dyDescent="0.25">
      <c r="A602" s="2"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INDEX(products!$A$1:$G$49,MATCH('Working sheet'!$D602,products!$A$1:$A$49,0),MATCH('Working sheet'!I$1,products!$A$1:$E$1,0))</f>
        <v>Lib</v>
      </c>
      <c r="J602" t="str">
        <f t="shared" si="27"/>
        <v>Liberica</v>
      </c>
      <c r="K602" t="str">
        <f>INDEX(products!$A$1:$G$49,MATCH('Working sheet'!$D602,products!$A$1:$A$49,0),MATCH('Working sheet'!K$1,products!$A$1:$E$1,0))</f>
        <v>D</v>
      </c>
      <c r="L602" t="str">
        <f t="shared" si="28"/>
        <v>Dark</v>
      </c>
      <c r="M602" s="5">
        <f>INDEX(products!$A$1:$G$49,MATCH('Working sheet'!$D602,products!$A$1:$A$49,0),MATCH('Working sheet'!M$1,products!$A$1:$E$1,0))</f>
        <v>0.5</v>
      </c>
      <c r="N602" s="6">
        <f>INDEX(products!$A$1:$G$49,MATCH('Working sheet'!$D602,products!$A$1:$A$49,0),MATCH('Working sheet'!N$1,products!$A$1:$E$1,0))</f>
        <v>7.77</v>
      </c>
      <c r="O602" s="6">
        <f t="shared" si="29"/>
        <v>7.77</v>
      </c>
      <c r="P602" t="str">
        <f>_xlfn.XLOOKUP(Orders[[#This Row],[Customer ID]],customers!$A$1:$A$1001,customers!$I$1:$I$1001,,0)</f>
        <v>No</v>
      </c>
    </row>
    <row r="603" spans="1:16" x14ac:dyDescent="0.25">
      <c r="A603" s="2"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INDEX(products!$A$1:$G$49,MATCH('Working sheet'!$D603,products!$A$1:$A$49,0),MATCH('Working sheet'!I$1,products!$A$1:$E$1,0))</f>
        <v>Rob</v>
      </c>
      <c r="J603" t="str">
        <f t="shared" si="27"/>
        <v>Robusta</v>
      </c>
      <c r="K603" t="str">
        <f>INDEX(products!$A$1:$G$49,MATCH('Working sheet'!$D603,products!$A$1:$A$49,0),MATCH('Working sheet'!K$1,products!$A$1:$E$1,0))</f>
        <v>L</v>
      </c>
      <c r="L603" t="str">
        <f t="shared" si="28"/>
        <v>Light</v>
      </c>
      <c r="M603" s="5">
        <f>INDEX(products!$A$1:$G$49,MATCH('Working sheet'!$D603,products!$A$1:$A$49,0),MATCH('Working sheet'!M$1,products!$A$1:$E$1,0))</f>
        <v>2.5</v>
      </c>
      <c r="N603" s="6">
        <f>INDEX(products!$A$1:$G$49,MATCH('Working sheet'!$D603,products!$A$1:$A$49,0),MATCH('Working sheet'!N$1,products!$A$1:$E$1,0))</f>
        <v>27.484999999999996</v>
      </c>
      <c r="O603" s="6">
        <f t="shared" si="29"/>
        <v>109.93999999999998</v>
      </c>
      <c r="P603" t="str">
        <f>_xlfn.XLOOKUP(Orders[[#This Row],[Customer ID]],customers!$A$1:$A$1001,customers!$I$1:$I$1001,,0)</f>
        <v>Yes</v>
      </c>
    </row>
    <row r="604" spans="1:16" x14ac:dyDescent="0.25">
      <c r="A604" s="2"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INDEX(products!$A$1:$G$49,MATCH('Working sheet'!$D604,products!$A$1:$A$49,0),MATCH('Working sheet'!I$1,products!$A$1:$E$1,0))</f>
        <v>Exc</v>
      </c>
      <c r="J604" t="str">
        <f t="shared" si="27"/>
        <v>Excelsa</v>
      </c>
      <c r="K604" t="str">
        <f>INDEX(products!$A$1:$G$49,MATCH('Working sheet'!$D604,products!$A$1:$A$49,0),MATCH('Working sheet'!K$1,products!$A$1:$E$1,0))</f>
        <v>L</v>
      </c>
      <c r="L604" t="str">
        <f t="shared" si="28"/>
        <v>Light</v>
      </c>
      <c r="M604" s="5">
        <f>INDEX(products!$A$1:$G$49,MATCH('Working sheet'!$D604,products!$A$1:$A$49,0),MATCH('Working sheet'!M$1,products!$A$1:$E$1,0))</f>
        <v>0.2</v>
      </c>
      <c r="N604" s="6">
        <f>INDEX(products!$A$1:$G$49,MATCH('Working sheet'!$D604,products!$A$1:$A$49,0),MATCH('Working sheet'!N$1,products!$A$1:$E$1,0))</f>
        <v>4.4550000000000001</v>
      </c>
      <c r="O604" s="6">
        <f t="shared" si="29"/>
        <v>22.274999999999999</v>
      </c>
      <c r="P604" t="str">
        <f>_xlfn.XLOOKUP(Orders[[#This Row],[Customer ID]],customers!$A$1:$A$1001,customers!$I$1:$I$1001,,0)</f>
        <v>Yes</v>
      </c>
    </row>
    <row r="605" spans="1:16" x14ac:dyDescent="0.25">
      <c r="A605" s="2"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INDEX(products!$A$1:$G$49,MATCH('Working sheet'!$D605,products!$A$1:$A$49,0),MATCH('Working sheet'!I$1,products!$A$1:$E$1,0))</f>
        <v>Rob</v>
      </c>
      <c r="J605" t="str">
        <f t="shared" si="27"/>
        <v>Robusta</v>
      </c>
      <c r="K605" t="str">
        <f>INDEX(products!$A$1:$G$49,MATCH('Working sheet'!$D605,products!$A$1:$A$49,0),MATCH('Working sheet'!K$1,products!$A$1:$E$1,0))</f>
        <v>M</v>
      </c>
      <c r="L605" t="str">
        <f t="shared" si="28"/>
        <v>Medium</v>
      </c>
      <c r="M605" s="5">
        <f>INDEX(products!$A$1:$G$49,MATCH('Working sheet'!$D605,products!$A$1:$A$49,0),MATCH('Working sheet'!M$1,products!$A$1:$E$1,0))</f>
        <v>0.2</v>
      </c>
      <c r="N605" s="6">
        <f>INDEX(products!$A$1:$G$49,MATCH('Working sheet'!$D605,products!$A$1:$A$49,0),MATCH('Working sheet'!N$1,products!$A$1:$E$1,0))</f>
        <v>2.9849999999999999</v>
      </c>
      <c r="O605" s="6">
        <f t="shared" si="29"/>
        <v>8.9550000000000001</v>
      </c>
      <c r="P605" t="str">
        <f>_xlfn.XLOOKUP(Orders[[#This Row],[Customer ID]],customers!$A$1:$A$1001,customers!$I$1:$I$1001,,0)</f>
        <v>No</v>
      </c>
    </row>
    <row r="606" spans="1:16" x14ac:dyDescent="0.25">
      <c r="A606" s="2"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INDEX(products!$A$1:$G$49,MATCH('Working sheet'!$D606,products!$A$1:$A$49,0),MATCH('Working sheet'!I$1,products!$A$1:$E$1,0))</f>
        <v>Lib</v>
      </c>
      <c r="J606" t="str">
        <f t="shared" si="27"/>
        <v>Liberica</v>
      </c>
      <c r="K606" t="str">
        <f>INDEX(products!$A$1:$G$49,MATCH('Working sheet'!$D606,products!$A$1:$A$49,0),MATCH('Working sheet'!K$1,products!$A$1:$E$1,0))</f>
        <v>D</v>
      </c>
      <c r="L606" t="str">
        <f t="shared" si="28"/>
        <v>Dark</v>
      </c>
      <c r="M606" s="5">
        <f>INDEX(products!$A$1:$G$49,MATCH('Working sheet'!$D606,products!$A$1:$A$49,0),MATCH('Working sheet'!M$1,products!$A$1:$E$1,0))</f>
        <v>2.5</v>
      </c>
      <c r="N606" s="6">
        <f>INDEX(products!$A$1:$G$49,MATCH('Working sheet'!$D606,products!$A$1:$A$49,0),MATCH('Working sheet'!N$1,products!$A$1:$E$1,0))</f>
        <v>29.784999999999997</v>
      </c>
      <c r="O606" s="6">
        <f t="shared" si="29"/>
        <v>119.13999999999999</v>
      </c>
      <c r="P606" t="str">
        <f>_xlfn.XLOOKUP(Orders[[#This Row],[Customer ID]],customers!$A$1:$A$1001,customers!$I$1:$I$1001,,0)</f>
        <v>No</v>
      </c>
    </row>
    <row r="607" spans="1:16" x14ac:dyDescent="0.25">
      <c r="A607" s="2"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INDEX(products!$A$1:$G$49,MATCH('Working sheet'!$D607,products!$A$1:$A$49,0),MATCH('Working sheet'!I$1,products!$A$1:$E$1,0))</f>
        <v>Ara</v>
      </c>
      <c r="J607" t="str">
        <f t="shared" si="27"/>
        <v>Arabica</v>
      </c>
      <c r="K607" t="str">
        <f>INDEX(products!$A$1:$G$49,MATCH('Working sheet'!$D607,products!$A$1:$A$49,0),MATCH('Working sheet'!K$1,products!$A$1:$E$1,0))</f>
        <v>L</v>
      </c>
      <c r="L607" t="str">
        <f t="shared" si="28"/>
        <v>Light</v>
      </c>
      <c r="M607" s="5">
        <f>INDEX(products!$A$1:$G$49,MATCH('Working sheet'!$D607,products!$A$1:$A$49,0),MATCH('Working sheet'!M$1,products!$A$1:$E$1,0))</f>
        <v>2.5</v>
      </c>
      <c r="N607" s="6">
        <f>INDEX(products!$A$1:$G$49,MATCH('Working sheet'!$D607,products!$A$1:$A$49,0),MATCH('Working sheet'!N$1,products!$A$1:$E$1,0))</f>
        <v>29.784999999999997</v>
      </c>
      <c r="O607" s="6">
        <f t="shared" si="29"/>
        <v>148.92499999999998</v>
      </c>
      <c r="P607" t="str">
        <f>_xlfn.XLOOKUP(Orders[[#This Row],[Customer ID]],customers!$A$1:$A$1001,customers!$I$1:$I$1001,,0)</f>
        <v>Yes</v>
      </c>
    </row>
    <row r="608" spans="1:16" x14ac:dyDescent="0.25">
      <c r="A608" s="2"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INDEX(products!$A$1:$G$49,MATCH('Working sheet'!$D608,products!$A$1:$A$49,0),MATCH('Working sheet'!I$1,products!$A$1:$E$1,0))</f>
        <v>Lib</v>
      </c>
      <c r="J608" t="str">
        <f t="shared" si="27"/>
        <v>Liberica</v>
      </c>
      <c r="K608" t="str">
        <f>INDEX(products!$A$1:$G$49,MATCH('Working sheet'!$D608,products!$A$1:$A$49,0),MATCH('Working sheet'!K$1,products!$A$1:$E$1,0))</f>
        <v>L</v>
      </c>
      <c r="L608" t="str">
        <f t="shared" si="28"/>
        <v>Light</v>
      </c>
      <c r="M608" s="5">
        <f>INDEX(products!$A$1:$G$49,MATCH('Working sheet'!$D608,products!$A$1:$A$49,0),MATCH('Working sheet'!M$1,products!$A$1:$E$1,0))</f>
        <v>2.5</v>
      </c>
      <c r="N608" s="6">
        <f>INDEX(products!$A$1:$G$49,MATCH('Working sheet'!$D608,products!$A$1:$A$49,0),MATCH('Working sheet'!N$1,products!$A$1:$E$1,0))</f>
        <v>36.454999999999998</v>
      </c>
      <c r="O608" s="6">
        <f t="shared" si="29"/>
        <v>109.36499999999999</v>
      </c>
      <c r="P608" t="str">
        <f>_xlfn.XLOOKUP(Orders[[#This Row],[Customer ID]],customers!$A$1:$A$1001,customers!$I$1:$I$1001,,0)</f>
        <v>Yes</v>
      </c>
    </row>
    <row r="609" spans="1:16" x14ac:dyDescent="0.25">
      <c r="A609" s="2"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INDEX(products!$A$1:$G$49,MATCH('Working sheet'!$D609,products!$A$1:$A$49,0),MATCH('Working sheet'!I$1,products!$A$1:$E$1,0))</f>
        <v>Exc</v>
      </c>
      <c r="J609" t="str">
        <f t="shared" si="27"/>
        <v>Excelsa</v>
      </c>
      <c r="K609" t="str">
        <f>INDEX(products!$A$1:$G$49,MATCH('Working sheet'!$D609,products!$A$1:$A$49,0),MATCH('Working sheet'!K$1,products!$A$1:$E$1,0))</f>
        <v>D</v>
      </c>
      <c r="L609" t="str">
        <f t="shared" si="28"/>
        <v>Dark</v>
      </c>
      <c r="M609" s="5">
        <f>INDEX(products!$A$1:$G$49,MATCH('Working sheet'!$D609,products!$A$1:$A$49,0),MATCH('Working sheet'!M$1,products!$A$1:$E$1,0))</f>
        <v>0.2</v>
      </c>
      <c r="N609" s="6">
        <f>INDEX(products!$A$1:$G$49,MATCH('Working sheet'!$D609,products!$A$1:$A$49,0),MATCH('Working sheet'!N$1,products!$A$1:$E$1,0))</f>
        <v>3.645</v>
      </c>
      <c r="O609" s="6">
        <f t="shared" si="29"/>
        <v>3.645</v>
      </c>
      <c r="P609" t="str">
        <f>_xlfn.XLOOKUP(Orders[[#This Row],[Customer ID]],customers!$A$1:$A$1001,customers!$I$1:$I$1001,,0)</f>
        <v>Yes</v>
      </c>
    </row>
    <row r="610" spans="1:16" x14ac:dyDescent="0.25">
      <c r="A610" s="2"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INDEX(products!$A$1:$G$49,MATCH('Working sheet'!$D610,products!$A$1:$A$49,0),MATCH('Working sheet'!I$1,products!$A$1:$E$1,0))</f>
        <v>Exc</v>
      </c>
      <c r="J610" t="str">
        <f t="shared" si="27"/>
        <v>Excelsa</v>
      </c>
      <c r="K610" t="str">
        <f>INDEX(products!$A$1:$G$49,MATCH('Working sheet'!$D610,products!$A$1:$A$49,0),MATCH('Working sheet'!K$1,products!$A$1:$E$1,0))</f>
        <v>D</v>
      </c>
      <c r="L610" t="str">
        <f t="shared" si="28"/>
        <v>Dark</v>
      </c>
      <c r="M610" s="5">
        <f>INDEX(products!$A$1:$G$49,MATCH('Working sheet'!$D610,products!$A$1:$A$49,0),MATCH('Working sheet'!M$1,products!$A$1:$E$1,0))</f>
        <v>2.5</v>
      </c>
      <c r="N610" s="6">
        <f>INDEX(products!$A$1:$G$49,MATCH('Working sheet'!$D610,products!$A$1:$A$49,0),MATCH('Working sheet'!N$1,products!$A$1:$E$1,0))</f>
        <v>27.945</v>
      </c>
      <c r="O610" s="6">
        <f t="shared" si="29"/>
        <v>55.89</v>
      </c>
      <c r="P610" t="str">
        <f>_xlfn.XLOOKUP(Orders[[#This Row],[Customer ID]],customers!$A$1:$A$1001,customers!$I$1:$I$1001,,0)</f>
        <v>No</v>
      </c>
    </row>
    <row r="611" spans="1:16" x14ac:dyDescent="0.25">
      <c r="A611" s="2"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INDEX(products!$A$1:$G$49,MATCH('Working sheet'!$D611,products!$A$1:$A$49,0),MATCH('Working sheet'!I$1,products!$A$1:$E$1,0))</f>
        <v>Lib</v>
      </c>
      <c r="J611" t="str">
        <f t="shared" si="27"/>
        <v>Liberica</v>
      </c>
      <c r="K611" t="str">
        <f>INDEX(products!$A$1:$G$49,MATCH('Working sheet'!$D611,products!$A$1:$A$49,0),MATCH('Working sheet'!K$1,products!$A$1:$E$1,0))</f>
        <v>M</v>
      </c>
      <c r="L611" t="str">
        <f t="shared" si="28"/>
        <v>Medium</v>
      </c>
      <c r="M611" s="5">
        <f>INDEX(products!$A$1:$G$49,MATCH('Working sheet'!$D611,products!$A$1:$A$49,0),MATCH('Working sheet'!M$1,products!$A$1:$E$1,0))</f>
        <v>0.2</v>
      </c>
      <c r="N611" s="6">
        <f>INDEX(products!$A$1:$G$49,MATCH('Working sheet'!$D611,products!$A$1:$A$49,0),MATCH('Working sheet'!N$1,products!$A$1:$E$1,0))</f>
        <v>4.3650000000000002</v>
      </c>
      <c r="O611" s="6">
        <f t="shared" si="29"/>
        <v>26.19</v>
      </c>
      <c r="P611" t="str">
        <f>_xlfn.XLOOKUP(Orders[[#This Row],[Customer ID]],customers!$A$1:$A$1001,customers!$I$1:$I$1001,,0)</f>
        <v>Yes</v>
      </c>
    </row>
    <row r="612" spans="1:16" x14ac:dyDescent="0.25">
      <c r="A612" s="2"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INDEX(products!$A$1:$G$49,MATCH('Working sheet'!$D612,products!$A$1:$A$49,0),MATCH('Working sheet'!I$1,products!$A$1:$E$1,0))</f>
        <v>Rob</v>
      </c>
      <c r="J612" t="str">
        <f t="shared" si="27"/>
        <v>Robusta</v>
      </c>
      <c r="K612" t="str">
        <f>INDEX(products!$A$1:$G$49,MATCH('Working sheet'!$D612,products!$A$1:$A$49,0),MATCH('Working sheet'!K$1,products!$A$1:$E$1,0))</f>
        <v>M</v>
      </c>
      <c r="L612" t="str">
        <f t="shared" si="28"/>
        <v>Medium</v>
      </c>
      <c r="M612" s="5">
        <f>INDEX(products!$A$1:$G$49,MATCH('Working sheet'!$D612,products!$A$1:$A$49,0),MATCH('Working sheet'!M$1,products!$A$1:$E$1,0))</f>
        <v>1</v>
      </c>
      <c r="N612" s="6">
        <f>INDEX(products!$A$1:$G$49,MATCH('Working sheet'!$D612,products!$A$1:$A$49,0),MATCH('Working sheet'!N$1,products!$A$1:$E$1,0))</f>
        <v>9.9499999999999993</v>
      </c>
      <c r="O612" s="6">
        <f t="shared" si="29"/>
        <v>39.799999999999997</v>
      </c>
      <c r="P612" t="str">
        <f>_xlfn.XLOOKUP(Orders[[#This Row],[Customer ID]],customers!$A$1:$A$1001,customers!$I$1:$I$1001,,0)</f>
        <v>No</v>
      </c>
    </row>
    <row r="613" spans="1:16" x14ac:dyDescent="0.25">
      <c r="A613" s="2"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INDEX(products!$A$1:$G$49,MATCH('Working sheet'!$D613,products!$A$1:$A$49,0),MATCH('Working sheet'!I$1,products!$A$1:$E$1,0))</f>
        <v>Exc</v>
      </c>
      <c r="J613" t="str">
        <f t="shared" si="27"/>
        <v>Excelsa</v>
      </c>
      <c r="K613" t="str">
        <f>INDEX(products!$A$1:$G$49,MATCH('Working sheet'!$D613,products!$A$1:$A$49,0),MATCH('Working sheet'!K$1,products!$A$1:$E$1,0))</f>
        <v>L</v>
      </c>
      <c r="L613" t="str">
        <f t="shared" si="28"/>
        <v>Light</v>
      </c>
      <c r="M613" s="5">
        <f>INDEX(products!$A$1:$G$49,MATCH('Working sheet'!$D613,products!$A$1:$A$49,0),MATCH('Working sheet'!M$1,products!$A$1:$E$1,0))</f>
        <v>2.5</v>
      </c>
      <c r="N613" s="6">
        <f>INDEX(products!$A$1:$G$49,MATCH('Working sheet'!$D613,products!$A$1:$A$49,0),MATCH('Working sheet'!N$1,products!$A$1:$E$1,0))</f>
        <v>34.154999999999994</v>
      </c>
      <c r="O613" s="6">
        <f t="shared" si="29"/>
        <v>68.309999999999988</v>
      </c>
      <c r="P613" t="str">
        <f>_xlfn.XLOOKUP(Orders[[#This Row],[Customer ID]],customers!$A$1:$A$1001,customers!$I$1:$I$1001,,0)</f>
        <v>No</v>
      </c>
    </row>
    <row r="614" spans="1:16" x14ac:dyDescent="0.25">
      <c r="A614" s="2"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INDEX(products!$A$1:$G$49,MATCH('Working sheet'!$D614,products!$A$1:$A$49,0),MATCH('Working sheet'!I$1,products!$A$1:$E$1,0))</f>
        <v>Ara</v>
      </c>
      <c r="J614" t="str">
        <f t="shared" si="27"/>
        <v>Arabica</v>
      </c>
      <c r="K614" t="str">
        <f>INDEX(products!$A$1:$G$49,MATCH('Working sheet'!$D614,products!$A$1:$A$49,0),MATCH('Working sheet'!K$1,products!$A$1:$E$1,0))</f>
        <v>M</v>
      </c>
      <c r="L614" t="str">
        <f t="shared" si="28"/>
        <v>Medium</v>
      </c>
      <c r="M614" s="5">
        <f>INDEX(products!$A$1:$G$49,MATCH('Working sheet'!$D614,products!$A$1:$A$49,0),MATCH('Working sheet'!M$1,products!$A$1:$E$1,0))</f>
        <v>0.2</v>
      </c>
      <c r="N614" s="6">
        <f>INDEX(products!$A$1:$G$49,MATCH('Working sheet'!$D614,products!$A$1:$A$49,0),MATCH('Working sheet'!N$1,products!$A$1:$E$1,0))</f>
        <v>3.375</v>
      </c>
      <c r="O614" s="6">
        <f t="shared" si="29"/>
        <v>13.5</v>
      </c>
      <c r="P614" t="str">
        <f>_xlfn.XLOOKUP(Orders[[#This Row],[Customer ID]],customers!$A$1:$A$1001,customers!$I$1:$I$1001,,0)</f>
        <v>No</v>
      </c>
    </row>
    <row r="615" spans="1:16" x14ac:dyDescent="0.25">
      <c r="A615" s="2"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INDEX(products!$A$1:$G$49,MATCH('Working sheet'!$D615,products!$A$1:$A$49,0),MATCH('Working sheet'!I$1,products!$A$1:$E$1,0))</f>
        <v>Rob</v>
      </c>
      <c r="J615" t="str">
        <f t="shared" si="27"/>
        <v>Robusta</v>
      </c>
      <c r="K615" t="str">
        <f>INDEX(products!$A$1:$G$49,MATCH('Working sheet'!$D615,products!$A$1:$A$49,0),MATCH('Working sheet'!K$1,products!$A$1:$E$1,0))</f>
        <v>M</v>
      </c>
      <c r="L615" t="str">
        <f t="shared" si="28"/>
        <v>Medium</v>
      </c>
      <c r="M615" s="5">
        <f>INDEX(products!$A$1:$G$49,MATCH('Working sheet'!$D615,products!$A$1:$A$49,0),MATCH('Working sheet'!M$1,products!$A$1:$E$1,0))</f>
        <v>0.5</v>
      </c>
      <c r="N615" s="6">
        <f>INDEX(products!$A$1:$G$49,MATCH('Working sheet'!$D615,products!$A$1:$A$49,0),MATCH('Working sheet'!N$1,products!$A$1:$E$1,0))</f>
        <v>5.97</v>
      </c>
      <c r="O615" s="6">
        <f t="shared" si="29"/>
        <v>5.97</v>
      </c>
      <c r="P615" t="str">
        <f>_xlfn.XLOOKUP(Orders[[#This Row],[Customer ID]],customers!$A$1:$A$1001,customers!$I$1:$I$1001,,0)</f>
        <v>No</v>
      </c>
    </row>
    <row r="616" spans="1:16" x14ac:dyDescent="0.25">
      <c r="A616" s="2"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INDEX(products!$A$1:$G$49,MATCH('Working sheet'!$D616,products!$A$1:$A$49,0),MATCH('Working sheet'!I$1,products!$A$1:$E$1,0))</f>
        <v>Rob</v>
      </c>
      <c r="J616" t="str">
        <f t="shared" si="27"/>
        <v>Robusta</v>
      </c>
      <c r="K616" t="str">
        <f>INDEX(products!$A$1:$G$49,MATCH('Working sheet'!$D616,products!$A$1:$A$49,0),MATCH('Working sheet'!K$1,products!$A$1:$E$1,0))</f>
        <v>M</v>
      </c>
      <c r="L616" t="str">
        <f t="shared" si="28"/>
        <v>Medium</v>
      </c>
      <c r="M616" s="5">
        <f>INDEX(products!$A$1:$G$49,MATCH('Working sheet'!$D616,products!$A$1:$A$49,0),MATCH('Working sheet'!M$1,products!$A$1:$E$1,0))</f>
        <v>0.5</v>
      </c>
      <c r="N616" s="6">
        <f>INDEX(products!$A$1:$G$49,MATCH('Working sheet'!$D616,products!$A$1:$A$49,0),MATCH('Working sheet'!N$1,products!$A$1:$E$1,0))</f>
        <v>5.97</v>
      </c>
      <c r="O616" s="6">
        <f t="shared" si="29"/>
        <v>29.849999999999998</v>
      </c>
      <c r="P616" t="str">
        <f>_xlfn.XLOOKUP(Orders[[#This Row],[Customer ID]],customers!$A$1:$A$1001,customers!$I$1:$I$1001,,0)</f>
        <v>Yes</v>
      </c>
    </row>
    <row r="617" spans="1:16" x14ac:dyDescent="0.25">
      <c r="A617" s="2"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INDEX(products!$A$1:$G$49,MATCH('Working sheet'!$D617,products!$A$1:$A$49,0),MATCH('Working sheet'!I$1,products!$A$1:$E$1,0))</f>
        <v>Lib</v>
      </c>
      <c r="J617" t="str">
        <f t="shared" si="27"/>
        <v>Liberica</v>
      </c>
      <c r="K617" t="str">
        <f>INDEX(products!$A$1:$G$49,MATCH('Working sheet'!$D617,products!$A$1:$A$49,0),MATCH('Working sheet'!K$1,products!$A$1:$E$1,0))</f>
        <v>L</v>
      </c>
      <c r="L617" t="str">
        <f t="shared" si="28"/>
        <v>Light</v>
      </c>
      <c r="M617" s="5">
        <f>INDEX(products!$A$1:$G$49,MATCH('Working sheet'!$D617,products!$A$1:$A$49,0),MATCH('Working sheet'!M$1,products!$A$1:$E$1,0))</f>
        <v>2.5</v>
      </c>
      <c r="N617" s="6">
        <f>INDEX(products!$A$1:$G$49,MATCH('Working sheet'!$D617,products!$A$1:$A$49,0),MATCH('Working sheet'!N$1,products!$A$1:$E$1,0))</f>
        <v>36.454999999999998</v>
      </c>
      <c r="O617" s="6">
        <f t="shared" si="29"/>
        <v>72.91</v>
      </c>
      <c r="P617" t="str">
        <f>_xlfn.XLOOKUP(Orders[[#This Row],[Customer ID]],customers!$A$1:$A$1001,customers!$I$1:$I$1001,,0)</f>
        <v>Yes</v>
      </c>
    </row>
    <row r="618" spans="1:16" x14ac:dyDescent="0.25">
      <c r="A618" s="2"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INDEX(products!$A$1:$G$49,MATCH('Working sheet'!$D618,products!$A$1:$A$49,0),MATCH('Working sheet'!I$1,products!$A$1:$E$1,0))</f>
        <v>Exc</v>
      </c>
      <c r="J618" t="str">
        <f t="shared" si="27"/>
        <v>Excelsa</v>
      </c>
      <c r="K618" t="str">
        <f>INDEX(products!$A$1:$G$49,MATCH('Working sheet'!$D618,products!$A$1:$A$49,0),MATCH('Working sheet'!K$1,products!$A$1:$E$1,0))</f>
        <v>M</v>
      </c>
      <c r="L618" t="str">
        <f t="shared" si="28"/>
        <v>Medium</v>
      </c>
      <c r="M618" s="5">
        <f>INDEX(products!$A$1:$G$49,MATCH('Working sheet'!$D618,products!$A$1:$A$49,0),MATCH('Working sheet'!M$1,products!$A$1:$E$1,0))</f>
        <v>2.5</v>
      </c>
      <c r="N618" s="6">
        <f>INDEX(products!$A$1:$G$49,MATCH('Working sheet'!$D618,products!$A$1:$A$49,0),MATCH('Working sheet'!N$1,products!$A$1:$E$1,0))</f>
        <v>31.624999999999996</v>
      </c>
      <c r="O618" s="6">
        <f t="shared" si="29"/>
        <v>126.49999999999999</v>
      </c>
      <c r="P618" t="str">
        <f>_xlfn.XLOOKUP(Orders[[#This Row],[Customer ID]],customers!$A$1:$A$1001,customers!$I$1:$I$1001,,0)</f>
        <v>No</v>
      </c>
    </row>
    <row r="619" spans="1:16" x14ac:dyDescent="0.25">
      <c r="A619" s="2"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INDEX(products!$A$1:$G$49,MATCH('Working sheet'!$D619,products!$A$1:$A$49,0),MATCH('Working sheet'!I$1,products!$A$1:$E$1,0))</f>
        <v>Lib</v>
      </c>
      <c r="J619" t="str">
        <f t="shared" si="27"/>
        <v>Liberica</v>
      </c>
      <c r="K619" t="str">
        <f>INDEX(products!$A$1:$G$49,MATCH('Working sheet'!$D619,products!$A$1:$A$49,0),MATCH('Working sheet'!K$1,products!$A$1:$E$1,0))</f>
        <v>M</v>
      </c>
      <c r="L619" t="str">
        <f t="shared" si="28"/>
        <v>Medium</v>
      </c>
      <c r="M619" s="5">
        <f>INDEX(products!$A$1:$G$49,MATCH('Working sheet'!$D619,products!$A$1:$A$49,0),MATCH('Working sheet'!M$1,products!$A$1:$E$1,0))</f>
        <v>2.5</v>
      </c>
      <c r="N619" s="6">
        <f>INDEX(products!$A$1:$G$49,MATCH('Working sheet'!$D619,products!$A$1:$A$49,0),MATCH('Working sheet'!N$1,products!$A$1:$E$1,0))</f>
        <v>33.464999999999996</v>
      </c>
      <c r="O619" s="6">
        <f t="shared" si="29"/>
        <v>33.464999999999996</v>
      </c>
      <c r="P619" t="str">
        <f>_xlfn.XLOOKUP(Orders[[#This Row],[Customer ID]],customers!$A$1:$A$1001,customers!$I$1:$I$1001,,0)</f>
        <v>No</v>
      </c>
    </row>
    <row r="620" spans="1:16" x14ac:dyDescent="0.25">
      <c r="A620" s="2"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INDEX(products!$A$1:$G$49,MATCH('Working sheet'!$D620,products!$A$1:$A$49,0),MATCH('Working sheet'!I$1,products!$A$1:$E$1,0))</f>
        <v>Exc</v>
      </c>
      <c r="J620" t="str">
        <f t="shared" si="27"/>
        <v>Excelsa</v>
      </c>
      <c r="K620" t="str">
        <f>INDEX(products!$A$1:$G$49,MATCH('Working sheet'!$D620,products!$A$1:$A$49,0),MATCH('Working sheet'!K$1,products!$A$1:$E$1,0))</f>
        <v>D</v>
      </c>
      <c r="L620" t="str">
        <f t="shared" si="28"/>
        <v>Dark</v>
      </c>
      <c r="M620" s="5">
        <f>INDEX(products!$A$1:$G$49,MATCH('Working sheet'!$D620,products!$A$1:$A$49,0),MATCH('Working sheet'!M$1,products!$A$1:$E$1,0))</f>
        <v>1</v>
      </c>
      <c r="N620" s="6">
        <f>INDEX(products!$A$1:$G$49,MATCH('Working sheet'!$D620,products!$A$1:$A$49,0),MATCH('Working sheet'!N$1,products!$A$1:$E$1,0))</f>
        <v>12.15</v>
      </c>
      <c r="O620" s="6">
        <f t="shared" si="29"/>
        <v>72.900000000000006</v>
      </c>
      <c r="P620" t="str">
        <f>_xlfn.XLOOKUP(Orders[[#This Row],[Customer ID]],customers!$A$1:$A$1001,customers!$I$1:$I$1001,,0)</f>
        <v>Yes</v>
      </c>
    </row>
    <row r="621" spans="1:16" x14ac:dyDescent="0.25">
      <c r="A621" s="2"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INDEX(products!$A$1:$G$49,MATCH('Working sheet'!$D621,products!$A$1:$A$49,0),MATCH('Working sheet'!I$1,products!$A$1:$E$1,0))</f>
        <v>Lib</v>
      </c>
      <c r="J621" t="str">
        <f t="shared" si="27"/>
        <v>Liberica</v>
      </c>
      <c r="K621" t="str">
        <f>INDEX(products!$A$1:$G$49,MATCH('Working sheet'!$D621,products!$A$1:$A$49,0),MATCH('Working sheet'!K$1,products!$A$1:$E$1,0))</f>
        <v>D</v>
      </c>
      <c r="L621" t="str">
        <f t="shared" si="28"/>
        <v>Dark</v>
      </c>
      <c r="M621" s="5">
        <f>INDEX(products!$A$1:$G$49,MATCH('Working sheet'!$D621,products!$A$1:$A$49,0),MATCH('Working sheet'!M$1,products!$A$1:$E$1,0))</f>
        <v>0.5</v>
      </c>
      <c r="N621" s="6">
        <f>INDEX(products!$A$1:$G$49,MATCH('Working sheet'!$D621,products!$A$1:$A$49,0),MATCH('Working sheet'!N$1,products!$A$1:$E$1,0))</f>
        <v>7.77</v>
      </c>
      <c r="O621" s="6">
        <f t="shared" si="29"/>
        <v>15.54</v>
      </c>
      <c r="P621" t="str">
        <f>_xlfn.XLOOKUP(Orders[[#This Row],[Customer ID]],customers!$A$1:$A$1001,customers!$I$1:$I$1001,,0)</f>
        <v>Yes</v>
      </c>
    </row>
    <row r="622" spans="1:16" x14ac:dyDescent="0.25">
      <c r="A622" s="2"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INDEX(products!$A$1:$G$49,MATCH('Working sheet'!$D622,products!$A$1:$A$49,0),MATCH('Working sheet'!I$1,products!$A$1:$E$1,0))</f>
        <v>Ara</v>
      </c>
      <c r="J622" t="str">
        <f t="shared" si="27"/>
        <v>Arabica</v>
      </c>
      <c r="K622" t="str">
        <f>INDEX(products!$A$1:$G$49,MATCH('Working sheet'!$D622,products!$A$1:$A$49,0),MATCH('Working sheet'!K$1,products!$A$1:$E$1,0))</f>
        <v>M</v>
      </c>
      <c r="L622" t="str">
        <f t="shared" si="28"/>
        <v>Medium</v>
      </c>
      <c r="M622" s="5">
        <f>INDEX(products!$A$1:$G$49,MATCH('Working sheet'!$D622,products!$A$1:$A$49,0),MATCH('Working sheet'!M$1,products!$A$1:$E$1,0))</f>
        <v>0.2</v>
      </c>
      <c r="N622" s="6">
        <f>INDEX(products!$A$1:$G$49,MATCH('Working sheet'!$D622,products!$A$1:$A$49,0),MATCH('Working sheet'!N$1,products!$A$1:$E$1,0))</f>
        <v>3.375</v>
      </c>
      <c r="O622" s="6">
        <f t="shared" si="29"/>
        <v>20.25</v>
      </c>
      <c r="P622" t="str">
        <f>_xlfn.XLOOKUP(Orders[[#This Row],[Customer ID]],customers!$A$1:$A$1001,customers!$I$1:$I$1001,,0)</f>
        <v>No</v>
      </c>
    </row>
    <row r="623" spans="1:16" x14ac:dyDescent="0.25">
      <c r="A623" s="2"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INDEX(products!$A$1:$G$49,MATCH('Working sheet'!$D623,products!$A$1:$A$49,0),MATCH('Working sheet'!I$1,products!$A$1:$E$1,0))</f>
        <v>Ara</v>
      </c>
      <c r="J623" t="str">
        <f t="shared" si="27"/>
        <v>Arabica</v>
      </c>
      <c r="K623" t="str">
        <f>INDEX(products!$A$1:$G$49,MATCH('Working sheet'!$D623,products!$A$1:$A$49,0),MATCH('Working sheet'!K$1,products!$A$1:$E$1,0))</f>
        <v>L</v>
      </c>
      <c r="L623" t="str">
        <f t="shared" si="28"/>
        <v>Light</v>
      </c>
      <c r="M623" s="5">
        <f>INDEX(products!$A$1:$G$49,MATCH('Working sheet'!$D623,products!$A$1:$A$49,0),MATCH('Working sheet'!M$1,products!$A$1:$E$1,0))</f>
        <v>1</v>
      </c>
      <c r="N623" s="6">
        <f>INDEX(products!$A$1:$G$49,MATCH('Working sheet'!$D623,products!$A$1:$A$49,0),MATCH('Working sheet'!N$1,products!$A$1:$E$1,0))</f>
        <v>12.95</v>
      </c>
      <c r="O623" s="6">
        <f t="shared" si="29"/>
        <v>77.699999999999989</v>
      </c>
      <c r="P623" t="str">
        <f>_xlfn.XLOOKUP(Orders[[#This Row],[Customer ID]],customers!$A$1:$A$1001,customers!$I$1:$I$1001,,0)</f>
        <v>No</v>
      </c>
    </row>
    <row r="624" spans="1:16" x14ac:dyDescent="0.25">
      <c r="A624" s="2"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INDEX(products!$A$1:$G$49,MATCH('Working sheet'!$D624,products!$A$1:$A$49,0),MATCH('Working sheet'!I$1,products!$A$1:$E$1,0))</f>
        <v>Lib</v>
      </c>
      <c r="J624" t="str">
        <f t="shared" si="27"/>
        <v>Liberica</v>
      </c>
      <c r="K624" t="str">
        <f>INDEX(products!$A$1:$G$49,MATCH('Working sheet'!$D624,products!$A$1:$A$49,0),MATCH('Working sheet'!K$1,products!$A$1:$E$1,0))</f>
        <v>M</v>
      </c>
      <c r="L624" t="str">
        <f t="shared" si="28"/>
        <v>Medium</v>
      </c>
      <c r="M624" s="5">
        <f>INDEX(products!$A$1:$G$49,MATCH('Working sheet'!$D624,products!$A$1:$A$49,0),MATCH('Working sheet'!M$1,products!$A$1:$E$1,0))</f>
        <v>2.5</v>
      </c>
      <c r="N624" s="6">
        <f>INDEX(products!$A$1:$G$49,MATCH('Working sheet'!$D624,products!$A$1:$A$49,0),MATCH('Working sheet'!N$1,products!$A$1:$E$1,0))</f>
        <v>33.464999999999996</v>
      </c>
      <c r="O624" s="6">
        <f t="shared" si="29"/>
        <v>133.85999999999999</v>
      </c>
      <c r="P624" t="str">
        <f>_xlfn.XLOOKUP(Orders[[#This Row],[Customer ID]],customers!$A$1:$A$1001,customers!$I$1:$I$1001,,0)</f>
        <v>No</v>
      </c>
    </row>
    <row r="625" spans="1:16" x14ac:dyDescent="0.25">
      <c r="A625" s="2"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INDEX(products!$A$1:$G$49,MATCH('Working sheet'!$D625,products!$A$1:$A$49,0),MATCH('Working sheet'!I$1,products!$A$1:$E$1,0))</f>
        <v>Exc</v>
      </c>
      <c r="J625" t="str">
        <f t="shared" si="27"/>
        <v>Excelsa</v>
      </c>
      <c r="K625" t="str">
        <f>INDEX(products!$A$1:$G$49,MATCH('Working sheet'!$D625,products!$A$1:$A$49,0),MATCH('Working sheet'!K$1,products!$A$1:$E$1,0))</f>
        <v>D</v>
      </c>
      <c r="L625" t="str">
        <f t="shared" si="28"/>
        <v>Dark</v>
      </c>
      <c r="M625" s="5">
        <f>INDEX(products!$A$1:$G$49,MATCH('Working sheet'!$D625,products!$A$1:$A$49,0),MATCH('Working sheet'!M$1,products!$A$1:$E$1,0))</f>
        <v>1</v>
      </c>
      <c r="N625" s="6">
        <f>INDEX(products!$A$1:$G$49,MATCH('Working sheet'!$D625,products!$A$1:$A$49,0),MATCH('Working sheet'!N$1,products!$A$1:$E$1,0))</f>
        <v>12.15</v>
      </c>
      <c r="O625" s="6">
        <f t="shared" si="29"/>
        <v>12.15</v>
      </c>
      <c r="P625" t="str">
        <f>_xlfn.XLOOKUP(Orders[[#This Row],[Customer ID]],customers!$A$1:$A$1001,customers!$I$1:$I$1001,,0)</f>
        <v>No</v>
      </c>
    </row>
    <row r="626" spans="1:16" x14ac:dyDescent="0.25">
      <c r="A626" s="2"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INDEX(products!$A$1:$G$49,MATCH('Working sheet'!$D626,products!$A$1:$A$49,0),MATCH('Working sheet'!I$1,products!$A$1:$E$1,0))</f>
        <v>Exc</v>
      </c>
      <c r="J626" t="str">
        <f t="shared" si="27"/>
        <v>Excelsa</v>
      </c>
      <c r="K626" t="str">
        <f>INDEX(products!$A$1:$G$49,MATCH('Working sheet'!$D626,products!$A$1:$A$49,0),MATCH('Working sheet'!K$1,products!$A$1:$E$1,0))</f>
        <v>M</v>
      </c>
      <c r="L626" t="str">
        <f t="shared" si="28"/>
        <v>Medium</v>
      </c>
      <c r="M626" s="5">
        <f>INDEX(products!$A$1:$G$49,MATCH('Working sheet'!$D626,products!$A$1:$A$49,0),MATCH('Working sheet'!M$1,products!$A$1:$E$1,0))</f>
        <v>2.5</v>
      </c>
      <c r="N626" s="6">
        <f>INDEX(products!$A$1:$G$49,MATCH('Working sheet'!$D626,products!$A$1:$A$49,0),MATCH('Working sheet'!N$1,products!$A$1:$E$1,0))</f>
        <v>31.624999999999996</v>
      </c>
      <c r="O626" s="6">
        <f t="shared" si="29"/>
        <v>63.249999999999993</v>
      </c>
      <c r="P626" t="str">
        <f>_xlfn.XLOOKUP(Orders[[#This Row],[Customer ID]],customers!$A$1:$A$1001,customers!$I$1:$I$1001,,0)</f>
        <v>Yes</v>
      </c>
    </row>
    <row r="627" spans="1:16" x14ac:dyDescent="0.25">
      <c r="A627" s="2"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INDEX(products!$A$1:$G$49,MATCH('Working sheet'!$D627,products!$A$1:$A$49,0),MATCH('Working sheet'!I$1,products!$A$1:$E$1,0))</f>
        <v>Rob</v>
      </c>
      <c r="J627" t="str">
        <f t="shared" si="27"/>
        <v>Robusta</v>
      </c>
      <c r="K627" t="str">
        <f>INDEX(products!$A$1:$G$49,MATCH('Working sheet'!$D627,products!$A$1:$A$49,0),MATCH('Working sheet'!K$1,products!$A$1:$E$1,0))</f>
        <v>L</v>
      </c>
      <c r="L627" t="str">
        <f t="shared" si="28"/>
        <v>Light</v>
      </c>
      <c r="M627" s="5">
        <f>INDEX(products!$A$1:$G$49,MATCH('Working sheet'!$D627,products!$A$1:$A$49,0),MATCH('Working sheet'!M$1,products!$A$1:$E$1,0))</f>
        <v>0.5</v>
      </c>
      <c r="N627" s="6">
        <f>INDEX(products!$A$1:$G$49,MATCH('Working sheet'!$D627,products!$A$1:$A$49,0),MATCH('Working sheet'!N$1,products!$A$1:$E$1,0))</f>
        <v>7.169999999999999</v>
      </c>
      <c r="O627" s="6">
        <f t="shared" si="29"/>
        <v>35.849999999999994</v>
      </c>
      <c r="P627" t="str">
        <f>_xlfn.XLOOKUP(Orders[[#This Row],[Customer ID]],customers!$A$1:$A$1001,customers!$I$1:$I$1001,,0)</f>
        <v>No</v>
      </c>
    </row>
    <row r="628" spans="1:16" x14ac:dyDescent="0.25">
      <c r="A628" s="2"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INDEX(products!$A$1:$G$49,MATCH('Working sheet'!$D628,products!$A$1:$A$49,0),MATCH('Working sheet'!I$1,products!$A$1:$E$1,0))</f>
        <v>Ara</v>
      </c>
      <c r="J628" t="str">
        <f t="shared" si="27"/>
        <v>Arabica</v>
      </c>
      <c r="K628" t="str">
        <f>INDEX(products!$A$1:$G$49,MATCH('Working sheet'!$D628,products!$A$1:$A$49,0),MATCH('Working sheet'!K$1,products!$A$1:$E$1,0))</f>
        <v>M</v>
      </c>
      <c r="L628" t="str">
        <f t="shared" si="28"/>
        <v>Medium</v>
      </c>
      <c r="M628" s="5">
        <f>INDEX(products!$A$1:$G$49,MATCH('Working sheet'!$D628,products!$A$1:$A$49,0),MATCH('Working sheet'!M$1,products!$A$1:$E$1,0))</f>
        <v>2.5</v>
      </c>
      <c r="N628" s="6">
        <f>INDEX(products!$A$1:$G$49,MATCH('Working sheet'!$D628,products!$A$1:$A$49,0),MATCH('Working sheet'!N$1,products!$A$1:$E$1,0))</f>
        <v>25.874999999999996</v>
      </c>
      <c r="O628" s="6">
        <f t="shared" si="29"/>
        <v>77.624999999999986</v>
      </c>
      <c r="P628" t="str">
        <f>_xlfn.XLOOKUP(Orders[[#This Row],[Customer ID]],customers!$A$1:$A$1001,customers!$I$1:$I$1001,,0)</f>
        <v>No</v>
      </c>
    </row>
    <row r="629" spans="1:16" x14ac:dyDescent="0.25">
      <c r="A629" s="2"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INDEX(products!$A$1:$G$49,MATCH('Working sheet'!$D629,products!$A$1:$A$49,0),MATCH('Working sheet'!I$1,products!$A$1:$E$1,0))</f>
        <v>Exc</v>
      </c>
      <c r="J629" t="str">
        <f t="shared" si="27"/>
        <v>Excelsa</v>
      </c>
      <c r="K629" t="str">
        <f>INDEX(products!$A$1:$G$49,MATCH('Working sheet'!$D629,products!$A$1:$A$49,0),MATCH('Working sheet'!K$1,products!$A$1:$E$1,0))</f>
        <v>M</v>
      </c>
      <c r="L629" t="str">
        <f t="shared" si="28"/>
        <v>Medium</v>
      </c>
      <c r="M629" s="5">
        <f>INDEX(products!$A$1:$G$49,MATCH('Working sheet'!$D629,products!$A$1:$A$49,0),MATCH('Working sheet'!M$1,products!$A$1:$E$1,0))</f>
        <v>2.5</v>
      </c>
      <c r="N629" s="6">
        <f>INDEX(products!$A$1:$G$49,MATCH('Working sheet'!$D629,products!$A$1:$A$49,0),MATCH('Working sheet'!N$1,products!$A$1:$E$1,0))</f>
        <v>31.624999999999996</v>
      </c>
      <c r="O629" s="6">
        <f t="shared" si="29"/>
        <v>63.249999999999993</v>
      </c>
      <c r="P629" t="str">
        <f>_xlfn.XLOOKUP(Orders[[#This Row],[Customer ID]],customers!$A$1:$A$1001,customers!$I$1:$I$1001,,0)</f>
        <v>Yes</v>
      </c>
    </row>
    <row r="630" spans="1:16" x14ac:dyDescent="0.25">
      <c r="A630" s="2"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INDEX(products!$A$1:$G$49,MATCH('Working sheet'!$D630,products!$A$1:$A$49,0),MATCH('Working sheet'!I$1,products!$A$1:$E$1,0))</f>
        <v>Exc</v>
      </c>
      <c r="J630" t="str">
        <f t="shared" si="27"/>
        <v>Excelsa</v>
      </c>
      <c r="K630" t="str">
        <f>INDEX(products!$A$1:$G$49,MATCH('Working sheet'!$D630,products!$A$1:$A$49,0),MATCH('Working sheet'!K$1,products!$A$1:$E$1,0))</f>
        <v>L</v>
      </c>
      <c r="L630" t="str">
        <f t="shared" si="28"/>
        <v>Light</v>
      </c>
      <c r="M630" s="5">
        <f>INDEX(products!$A$1:$G$49,MATCH('Working sheet'!$D630,products!$A$1:$A$49,0),MATCH('Working sheet'!M$1,products!$A$1:$E$1,0))</f>
        <v>0.2</v>
      </c>
      <c r="N630" s="6">
        <f>INDEX(products!$A$1:$G$49,MATCH('Working sheet'!$D630,products!$A$1:$A$49,0),MATCH('Working sheet'!N$1,products!$A$1:$E$1,0))</f>
        <v>4.4550000000000001</v>
      </c>
      <c r="O630" s="6">
        <f t="shared" si="29"/>
        <v>26.73</v>
      </c>
      <c r="P630" t="str">
        <f>_xlfn.XLOOKUP(Orders[[#This Row],[Customer ID]],customers!$A$1:$A$1001,customers!$I$1:$I$1001,,0)</f>
        <v>Yes</v>
      </c>
    </row>
    <row r="631" spans="1:16" x14ac:dyDescent="0.25">
      <c r="A631" s="2"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INDEX(products!$A$1:$G$49,MATCH('Working sheet'!$D631,products!$A$1:$A$49,0),MATCH('Working sheet'!I$1,products!$A$1:$E$1,0))</f>
        <v>Lib</v>
      </c>
      <c r="J631" t="str">
        <f t="shared" si="27"/>
        <v>Liberica</v>
      </c>
      <c r="K631" t="str">
        <f>INDEX(products!$A$1:$G$49,MATCH('Working sheet'!$D631,products!$A$1:$A$49,0),MATCH('Working sheet'!K$1,products!$A$1:$E$1,0))</f>
        <v>D</v>
      </c>
      <c r="L631" t="str">
        <f t="shared" si="28"/>
        <v>Dark</v>
      </c>
      <c r="M631" s="5">
        <f>INDEX(products!$A$1:$G$49,MATCH('Working sheet'!$D631,products!$A$1:$A$49,0),MATCH('Working sheet'!M$1,products!$A$1:$E$1,0))</f>
        <v>0.5</v>
      </c>
      <c r="N631" s="6">
        <f>INDEX(products!$A$1:$G$49,MATCH('Working sheet'!$D631,products!$A$1:$A$49,0),MATCH('Working sheet'!N$1,products!$A$1:$E$1,0))</f>
        <v>7.77</v>
      </c>
      <c r="O631" s="6">
        <f t="shared" si="29"/>
        <v>31.08</v>
      </c>
      <c r="P631" t="str">
        <f>_xlfn.XLOOKUP(Orders[[#This Row],[Customer ID]],customers!$A$1:$A$1001,customers!$I$1:$I$1001,,0)</f>
        <v>Yes</v>
      </c>
    </row>
    <row r="632" spans="1:16" x14ac:dyDescent="0.25">
      <c r="A632" s="2"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INDEX(products!$A$1:$G$49,MATCH('Working sheet'!$D632,products!$A$1:$A$49,0),MATCH('Working sheet'!I$1,products!$A$1:$E$1,0))</f>
        <v>Ara</v>
      </c>
      <c r="J632" t="str">
        <f t="shared" si="27"/>
        <v>Arabica</v>
      </c>
      <c r="K632" t="str">
        <f>INDEX(products!$A$1:$G$49,MATCH('Working sheet'!$D632,products!$A$1:$A$49,0),MATCH('Working sheet'!K$1,products!$A$1:$E$1,0))</f>
        <v>D</v>
      </c>
      <c r="L632" t="str">
        <f t="shared" si="28"/>
        <v>Dark</v>
      </c>
      <c r="M632" s="5">
        <f>INDEX(products!$A$1:$G$49,MATCH('Working sheet'!$D632,products!$A$1:$A$49,0),MATCH('Working sheet'!M$1,products!$A$1:$E$1,0))</f>
        <v>0.2</v>
      </c>
      <c r="N632" s="6">
        <f>INDEX(products!$A$1:$G$49,MATCH('Working sheet'!$D632,products!$A$1:$A$49,0),MATCH('Working sheet'!N$1,products!$A$1:$E$1,0))</f>
        <v>2.9849999999999999</v>
      </c>
      <c r="O632" s="6">
        <f t="shared" si="29"/>
        <v>2.9849999999999999</v>
      </c>
      <c r="P632" t="str">
        <f>_xlfn.XLOOKUP(Orders[[#This Row],[Customer ID]],customers!$A$1:$A$1001,customers!$I$1:$I$1001,,0)</f>
        <v>Yes</v>
      </c>
    </row>
    <row r="633" spans="1:16" x14ac:dyDescent="0.25">
      <c r="A633" s="2"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INDEX(products!$A$1:$G$49,MATCH('Working sheet'!$D633,products!$A$1:$A$49,0),MATCH('Working sheet'!I$1,products!$A$1:$E$1,0))</f>
        <v>Rob</v>
      </c>
      <c r="J633" t="str">
        <f t="shared" si="27"/>
        <v>Robusta</v>
      </c>
      <c r="K633" t="str">
        <f>INDEX(products!$A$1:$G$49,MATCH('Working sheet'!$D633,products!$A$1:$A$49,0),MATCH('Working sheet'!K$1,products!$A$1:$E$1,0))</f>
        <v>D</v>
      </c>
      <c r="L633" t="str">
        <f t="shared" si="28"/>
        <v>Dark</v>
      </c>
      <c r="M633" s="5">
        <f>INDEX(products!$A$1:$G$49,MATCH('Working sheet'!$D633,products!$A$1:$A$49,0),MATCH('Working sheet'!M$1,products!$A$1:$E$1,0))</f>
        <v>2.5</v>
      </c>
      <c r="N633" s="6">
        <f>INDEX(products!$A$1:$G$49,MATCH('Working sheet'!$D633,products!$A$1:$A$49,0),MATCH('Working sheet'!N$1,products!$A$1:$E$1,0))</f>
        <v>20.584999999999997</v>
      </c>
      <c r="O633" s="6">
        <f t="shared" si="29"/>
        <v>102.92499999999998</v>
      </c>
      <c r="P633" t="str">
        <f>_xlfn.XLOOKUP(Orders[[#This Row],[Customer ID]],customers!$A$1:$A$1001,customers!$I$1:$I$1001,,0)</f>
        <v>Yes</v>
      </c>
    </row>
    <row r="634" spans="1:16" x14ac:dyDescent="0.25">
      <c r="A634" s="2"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INDEX(products!$A$1:$G$49,MATCH('Working sheet'!$D634,products!$A$1:$A$49,0),MATCH('Working sheet'!I$1,products!$A$1:$E$1,0))</f>
        <v>Exc</v>
      </c>
      <c r="J634" t="str">
        <f t="shared" si="27"/>
        <v>Excelsa</v>
      </c>
      <c r="K634" t="str">
        <f>INDEX(products!$A$1:$G$49,MATCH('Working sheet'!$D634,products!$A$1:$A$49,0),MATCH('Working sheet'!K$1,products!$A$1:$E$1,0))</f>
        <v>L</v>
      </c>
      <c r="L634" t="str">
        <f t="shared" si="28"/>
        <v>Light</v>
      </c>
      <c r="M634" s="5">
        <f>INDEX(products!$A$1:$G$49,MATCH('Working sheet'!$D634,products!$A$1:$A$49,0),MATCH('Working sheet'!M$1,products!$A$1:$E$1,0))</f>
        <v>0.5</v>
      </c>
      <c r="N634" s="6">
        <f>INDEX(products!$A$1:$G$49,MATCH('Working sheet'!$D634,products!$A$1:$A$49,0),MATCH('Working sheet'!N$1,products!$A$1:$E$1,0))</f>
        <v>8.91</v>
      </c>
      <c r="O634" s="6">
        <f t="shared" si="29"/>
        <v>35.64</v>
      </c>
      <c r="P634" t="str">
        <f>_xlfn.XLOOKUP(Orders[[#This Row],[Customer ID]],customers!$A$1:$A$1001,customers!$I$1:$I$1001,,0)</f>
        <v>No</v>
      </c>
    </row>
    <row r="635" spans="1:16" x14ac:dyDescent="0.25">
      <c r="A635" s="2"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INDEX(products!$A$1:$G$49,MATCH('Working sheet'!$D635,products!$A$1:$A$49,0),MATCH('Working sheet'!I$1,products!$A$1:$E$1,0))</f>
        <v>Rob</v>
      </c>
      <c r="J635" t="str">
        <f t="shared" si="27"/>
        <v>Robusta</v>
      </c>
      <c r="K635" t="str">
        <f>INDEX(products!$A$1:$G$49,MATCH('Working sheet'!$D635,products!$A$1:$A$49,0),MATCH('Working sheet'!K$1,products!$A$1:$E$1,0))</f>
        <v>L</v>
      </c>
      <c r="L635" t="str">
        <f t="shared" si="28"/>
        <v>Light</v>
      </c>
      <c r="M635" s="5">
        <f>INDEX(products!$A$1:$G$49,MATCH('Working sheet'!$D635,products!$A$1:$A$49,0),MATCH('Working sheet'!M$1,products!$A$1:$E$1,0))</f>
        <v>1</v>
      </c>
      <c r="N635" s="6">
        <f>INDEX(products!$A$1:$G$49,MATCH('Working sheet'!$D635,products!$A$1:$A$49,0),MATCH('Working sheet'!N$1,products!$A$1:$E$1,0))</f>
        <v>11.95</v>
      </c>
      <c r="O635" s="6">
        <f t="shared" si="29"/>
        <v>47.8</v>
      </c>
      <c r="P635" t="str">
        <f>_xlfn.XLOOKUP(Orders[[#This Row],[Customer ID]],customers!$A$1:$A$1001,customers!$I$1:$I$1001,,0)</f>
        <v>No</v>
      </c>
    </row>
    <row r="636" spans="1:16" x14ac:dyDescent="0.25">
      <c r="A636" s="2"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INDEX(products!$A$1:$G$49,MATCH('Working sheet'!$D636,products!$A$1:$A$49,0),MATCH('Working sheet'!I$1,products!$A$1:$E$1,0))</f>
        <v>Lib</v>
      </c>
      <c r="J636" t="str">
        <f t="shared" si="27"/>
        <v>Liberica</v>
      </c>
      <c r="K636" t="str">
        <f>INDEX(products!$A$1:$G$49,MATCH('Working sheet'!$D636,products!$A$1:$A$49,0),MATCH('Working sheet'!K$1,products!$A$1:$E$1,0))</f>
        <v>M</v>
      </c>
      <c r="L636" t="str">
        <f t="shared" si="28"/>
        <v>Medium</v>
      </c>
      <c r="M636" s="5">
        <f>INDEX(products!$A$1:$G$49,MATCH('Working sheet'!$D636,products!$A$1:$A$49,0),MATCH('Working sheet'!M$1,products!$A$1:$E$1,0))</f>
        <v>1</v>
      </c>
      <c r="N636" s="6">
        <f>INDEX(products!$A$1:$G$49,MATCH('Working sheet'!$D636,products!$A$1:$A$49,0),MATCH('Working sheet'!N$1,products!$A$1:$E$1,0))</f>
        <v>14.55</v>
      </c>
      <c r="O636" s="6">
        <f t="shared" si="29"/>
        <v>43.650000000000006</v>
      </c>
      <c r="P636" t="str">
        <f>_xlfn.XLOOKUP(Orders[[#This Row],[Customer ID]],customers!$A$1:$A$1001,customers!$I$1:$I$1001,,0)</f>
        <v>No</v>
      </c>
    </row>
    <row r="637" spans="1:16" x14ac:dyDescent="0.25">
      <c r="A637" s="2"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INDEX(products!$A$1:$G$49,MATCH('Working sheet'!$D637,products!$A$1:$A$49,0),MATCH('Working sheet'!I$1,products!$A$1:$E$1,0))</f>
        <v>Exc</v>
      </c>
      <c r="J637" t="str">
        <f t="shared" si="27"/>
        <v>Excelsa</v>
      </c>
      <c r="K637" t="str">
        <f>INDEX(products!$A$1:$G$49,MATCH('Working sheet'!$D637,products!$A$1:$A$49,0),MATCH('Working sheet'!K$1,products!$A$1:$E$1,0))</f>
        <v>L</v>
      </c>
      <c r="L637" t="str">
        <f t="shared" si="28"/>
        <v>Light</v>
      </c>
      <c r="M637" s="5">
        <f>INDEX(products!$A$1:$G$49,MATCH('Working sheet'!$D637,products!$A$1:$A$49,0),MATCH('Working sheet'!M$1,products!$A$1:$E$1,0))</f>
        <v>0.5</v>
      </c>
      <c r="N637" s="6">
        <f>INDEX(products!$A$1:$G$49,MATCH('Working sheet'!$D637,products!$A$1:$A$49,0),MATCH('Working sheet'!N$1,products!$A$1:$E$1,0))</f>
        <v>8.91</v>
      </c>
      <c r="O637" s="6">
        <f t="shared" si="29"/>
        <v>35.64</v>
      </c>
      <c r="P637" t="str">
        <f>_xlfn.XLOOKUP(Orders[[#This Row],[Customer ID]],customers!$A$1:$A$1001,customers!$I$1:$I$1001,,0)</f>
        <v>Yes</v>
      </c>
    </row>
    <row r="638" spans="1:16" x14ac:dyDescent="0.25">
      <c r="A638" s="2"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INDEX(products!$A$1:$G$49,MATCH('Working sheet'!$D638,products!$A$1:$A$49,0),MATCH('Working sheet'!I$1,products!$A$1:$E$1,0))</f>
        <v>Lib</v>
      </c>
      <c r="J638" t="str">
        <f t="shared" si="27"/>
        <v>Liberica</v>
      </c>
      <c r="K638" t="str">
        <f>INDEX(products!$A$1:$G$49,MATCH('Working sheet'!$D638,products!$A$1:$A$49,0),MATCH('Working sheet'!K$1,products!$A$1:$E$1,0))</f>
        <v>L</v>
      </c>
      <c r="L638" t="str">
        <f t="shared" si="28"/>
        <v>Light</v>
      </c>
      <c r="M638" s="5">
        <f>INDEX(products!$A$1:$G$49,MATCH('Working sheet'!$D638,products!$A$1:$A$49,0),MATCH('Working sheet'!M$1,products!$A$1:$E$1,0))</f>
        <v>1</v>
      </c>
      <c r="N638" s="6">
        <f>INDEX(products!$A$1:$G$49,MATCH('Working sheet'!$D638,products!$A$1:$A$49,0),MATCH('Working sheet'!N$1,products!$A$1:$E$1,0))</f>
        <v>15.85</v>
      </c>
      <c r="O638" s="6">
        <f t="shared" si="29"/>
        <v>95.1</v>
      </c>
      <c r="P638" t="str">
        <f>_xlfn.XLOOKUP(Orders[[#This Row],[Customer ID]],customers!$A$1:$A$1001,customers!$I$1:$I$1001,,0)</f>
        <v>Yes</v>
      </c>
    </row>
    <row r="639" spans="1:16" x14ac:dyDescent="0.25">
      <c r="A639" s="2"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INDEX(products!$A$1:$G$49,MATCH('Working sheet'!$D639,products!$A$1:$A$49,0),MATCH('Working sheet'!I$1,products!$A$1:$E$1,0))</f>
        <v>Exc</v>
      </c>
      <c r="J639" t="str">
        <f t="shared" si="27"/>
        <v>Excelsa</v>
      </c>
      <c r="K639" t="str">
        <f>INDEX(products!$A$1:$G$49,MATCH('Working sheet'!$D639,products!$A$1:$A$49,0),MATCH('Working sheet'!K$1,products!$A$1:$E$1,0))</f>
        <v>M</v>
      </c>
      <c r="L639" t="str">
        <f t="shared" si="28"/>
        <v>Medium</v>
      </c>
      <c r="M639" s="5">
        <f>INDEX(products!$A$1:$G$49,MATCH('Working sheet'!$D639,products!$A$1:$A$49,0),MATCH('Working sheet'!M$1,products!$A$1:$E$1,0))</f>
        <v>2.5</v>
      </c>
      <c r="N639" s="6">
        <f>INDEX(products!$A$1:$G$49,MATCH('Working sheet'!$D639,products!$A$1:$A$49,0),MATCH('Working sheet'!N$1,products!$A$1:$E$1,0))</f>
        <v>31.624999999999996</v>
      </c>
      <c r="O639" s="6">
        <f t="shared" si="29"/>
        <v>31.624999999999996</v>
      </c>
      <c r="P639" t="str">
        <f>_xlfn.XLOOKUP(Orders[[#This Row],[Customer ID]],customers!$A$1:$A$1001,customers!$I$1:$I$1001,,0)</f>
        <v>Yes</v>
      </c>
    </row>
    <row r="640" spans="1:16" x14ac:dyDescent="0.25">
      <c r="A640" s="2"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INDEX(products!$A$1:$G$49,MATCH('Working sheet'!$D640,products!$A$1:$A$49,0),MATCH('Working sheet'!I$1,products!$A$1:$E$1,0))</f>
        <v>Ara</v>
      </c>
      <c r="J640" t="str">
        <f t="shared" si="27"/>
        <v>Arabica</v>
      </c>
      <c r="K640" t="str">
        <f>INDEX(products!$A$1:$G$49,MATCH('Working sheet'!$D640,products!$A$1:$A$49,0),MATCH('Working sheet'!K$1,products!$A$1:$E$1,0))</f>
        <v>M</v>
      </c>
      <c r="L640" t="str">
        <f t="shared" si="28"/>
        <v>Medium</v>
      </c>
      <c r="M640" s="5">
        <f>INDEX(products!$A$1:$G$49,MATCH('Working sheet'!$D640,products!$A$1:$A$49,0),MATCH('Working sheet'!M$1,products!$A$1:$E$1,0))</f>
        <v>2.5</v>
      </c>
      <c r="N640" s="6">
        <f>INDEX(products!$A$1:$G$49,MATCH('Working sheet'!$D640,products!$A$1:$A$49,0),MATCH('Working sheet'!N$1,products!$A$1:$E$1,0))</f>
        <v>25.874999999999996</v>
      </c>
      <c r="O640" s="6">
        <f t="shared" si="29"/>
        <v>77.624999999999986</v>
      </c>
      <c r="P640" t="str">
        <f>_xlfn.XLOOKUP(Orders[[#This Row],[Customer ID]],customers!$A$1:$A$1001,customers!$I$1:$I$1001,,0)</f>
        <v>Yes</v>
      </c>
    </row>
    <row r="641" spans="1:16" x14ac:dyDescent="0.25">
      <c r="A641" s="2"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INDEX(products!$A$1:$G$49,MATCH('Working sheet'!$D641,products!$A$1:$A$49,0),MATCH('Working sheet'!I$1,products!$A$1:$E$1,0))</f>
        <v>Lib</v>
      </c>
      <c r="J641" t="str">
        <f t="shared" si="27"/>
        <v>Liberica</v>
      </c>
      <c r="K641" t="str">
        <f>INDEX(products!$A$1:$G$49,MATCH('Working sheet'!$D641,products!$A$1:$A$49,0),MATCH('Working sheet'!K$1,products!$A$1:$E$1,0))</f>
        <v>D</v>
      </c>
      <c r="L641" t="str">
        <f t="shared" si="28"/>
        <v>Dark</v>
      </c>
      <c r="M641" s="5">
        <f>INDEX(products!$A$1:$G$49,MATCH('Working sheet'!$D641,products!$A$1:$A$49,0),MATCH('Working sheet'!M$1,products!$A$1:$E$1,0))</f>
        <v>0.2</v>
      </c>
      <c r="N641" s="6">
        <f>INDEX(products!$A$1:$G$49,MATCH('Working sheet'!$D641,products!$A$1:$A$49,0),MATCH('Working sheet'!N$1,products!$A$1:$E$1,0))</f>
        <v>3.8849999999999998</v>
      </c>
      <c r="O641" s="6">
        <f t="shared" si="29"/>
        <v>3.8849999999999998</v>
      </c>
      <c r="P641" t="str">
        <f>_xlfn.XLOOKUP(Orders[[#This Row],[Customer ID]],customers!$A$1:$A$1001,customers!$I$1:$I$1001,,0)</f>
        <v>Yes</v>
      </c>
    </row>
    <row r="642" spans="1:16" x14ac:dyDescent="0.25">
      <c r="A642" s="2"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INDEX(products!$A$1:$G$49,MATCH('Working sheet'!$D642,products!$A$1:$A$49,0),MATCH('Working sheet'!I$1,products!$A$1:$E$1,0))</f>
        <v>Rob</v>
      </c>
      <c r="J642" t="str">
        <f t="shared" ref="J642:J705" si="30">IF(I642="Rob","Robusta",IF(I642="Exc","Excelsa",IF(I642="Ara","Arabica",IF(I642="Lib","Liberica"))))</f>
        <v>Robusta</v>
      </c>
      <c r="K642" t="str">
        <f>INDEX(products!$A$1:$G$49,MATCH('Working sheet'!$D642,products!$A$1:$A$49,0),MATCH('Working sheet'!K$1,products!$A$1:$E$1,0))</f>
        <v>L</v>
      </c>
      <c r="L642" t="str">
        <f t="shared" ref="L642:L705" si="31">IF(K642="L","Light",IF(K642="M","Medium",IF(K642="D","Dark")))</f>
        <v>Light</v>
      </c>
      <c r="M642" s="5">
        <f>INDEX(products!$A$1:$G$49,MATCH('Working sheet'!$D642,products!$A$1:$A$49,0),MATCH('Working sheet'!M$1,products!$A$1:$E$1,0))</f>
        <v>2.5</v>
      </c>
      <c r="N642" s="6">
        <f>INDEX(products!$A$1:$G$49,MATCH('Working sheet'!$D642,products!$A$1:$A$49,0),MATCH('Working sheet'!N$1,products!$A$1:$E$1,0))</f>
        <v>27.484999999999996</v>
      </c>
      <c r="O642" s="6">
        <f t="shared" ref="O642:O705" si="32">N642*E642</f>
        <v>137.42499999999998</v>
      </c>
      <c r="P642" t="str">
        <f>_xlfn.XLOOKUP(Orders[[#This Row],[Customer ID]],customers!$A$1:$A$1001,customers!$I$1:$I$1001,,0)</f>
        <v>No</v>
      </c>
    </row>
    <row r="643" spans="1:16" x14ac:dyDescent="0.25">
      <c r="A643" s="2"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INDEX(products!$A$1:$G$49,MATCH('Working sheet'!$D643,products!$A$1:$A$49,0),MATCH('Working sheet'!I$1,products!$A$1:$E$1,0))</f>
        <v>Rob</v>
      </c>
      <c r="J643" t="str">
        <f t="shared" si="30"/>
        <v>Robusta</v>
      </c>
      <c r="K643" t="str">
        <f>INDEX(products!$A$1:$G$49,MATCH('Working sheet'!$D643,products!$A$1:$A$49,0),MATCH('Working sheet'!K$1,products!$A$1:$E$1,0))</f>
        <v>L</v>
      </c>
      <c r="L643" t="str">
        <f t="shared" si="31"/>
        <v>Light</v>
      </c>
      <c r="M643" s="5">
        <f>INDEX(products!$A$1:$G$49,MATCH('Working sheet'!$D643,products!$A$1:$A$49,0),MATCH('Working sheet'!M$1,products!$A$1:$E$1,0))</f>
        <v>1</v>
      </c>
      <c r="N643" s="6">
        <f>INDEX(products!$A$1:$G$49,MATCH('Working sheet'!$D643,products!$A$1:$A$49,0),MATCH('Working sheet'!N$1,products!$A$1:$E$1,0))</f>
        <v>11.95</v>
      </c>
      <c r="O643" s="6">
        <f t="shared" si="32"/>
        <v>35.849999999999994</v>
      </c>
      <c r="P643" t="str">
        <f>_xlfn.XLOOKUP(Orders[[#This Row],[Customer ID]],customers!$A$1:$A$1001,customers!$I$1:$I$1001,,0)</f>
        <v>Yes</v>
      </c>
    </row>
    <row r="644" spans="1:16" x14ac:dyDescent="0.25">
      <c r="A644" s="2"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INDEX(products!$A$1:$G$49,MATCH('Working sheet'!$D644,products!$A$1:$A$49,0),MATCH('Working sheet'!I$1,products!$A$1:$E$1,0))</f>
        <v>Exc</v>
      </c>
      <c r="J644" t="str">
        <f t="shared" si="30"/>
        <v>Excelsa</v>
      </c>
      <c r="K644" t="str">
        <f>INDEX(products!$A$1:$G$49,MATCH('Working sheet'!$D644,products!$A$1:$A$49,0),MATCH('Working sheet'!K$1,products!$A$1:$E$1,0))</f>
        <v>M</v>
      </c>
      <c r="L644" t="str">
        <f t="shared" si="31"/>
        <v>Medium</v>
      </c>
      <c r="M644" s="5">
        <f>INDEX(products!$A$1:$G$49,MATCH('Working sheet'!$D644,products!$A$1:$A$49,0),MATCH('Working sheet'!M$1,products!$A$1:$E$1,0))</f>
        <v>0.2</v>
      </c>
      <c r="N644" s="6">
        <f>INDEX(products!$A$1:$G$49,MATCH('Working sheet'!$D644,products!$A$1:$A$49,0),MATCH('Working sheet'!N$1,products!$A$1:$E$1,0))</f>
        <v>4.125</v>
      </c>
      <c r="O644" s="6">
        <f t="shared" si="32"/>
        <v>8.25</v>
      </c>
      <c r="P644" t="str">
        <f>_xlfn.XLOOKUP(Orders[[#This Row],[Customer ID]],customers!$A$1:$A$1001,customers!$I$1:$I$1001,,0)</f>
        <v>Yes</v>
      </c>
    </row>
    <row r="645" spans="1:16" x14ac:dyDescent="0.25">
      <c r="A645" s="2"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INDEX(products!$A$1:$G$49,MATCH('Working sheet'!$D645,products!$A$1:$A$49,0),MATCH('Working sheet'!I$1,products!$A$1:$E$1,0))</f>
        <v>Exc</v>
      </c>
      <c r="J645" t="str">
        <f t="shared" si="30"/>
        <v>Excelsa</v>
      </c>
      <c r="K645" t="str">
        <f>INDEX(products!$A$1:$G$49,MATCH('Working sheet'!$D645,products!$A$1:$A$49,0),MATCH('Working sheet'!K$1,products!$A$1:$E$1,0))</f>
        <v>L</v>
      </c>
      <c r="L645" t="str">
        <f t="shared" si="31"/>
        <v>Light</v>
      </c>
      <c r="M645" s="5">
        <f>INDEX(products!$A$1:$G$49,MATCH('Working sheet'!$D645,products!$A$1:$A$49,0),MATCH('Working sheet'!M$1,products!$A$1:$E$1,0))</f>
        <v>2.5</v>
      </c>
      <c r="N645" s="6">
        <f>INDEX(products!$A$1:$G$49,MATCH('Working sheet'!$D645,products!$A$1:$A$49,0),MATCH('Working sheet'!N$1,products!$A$1:$E$1,0))</f>
        <v>34.154999999999994</v>
      </c>
      <c r="O645" s="6">
        <f t="shared" si="32"/>
        <v>102.46499999999997</v>
      </c>
      <c r="P645" t="str">
        <f>_xlfn.XLOOKUP(Orders[[#This Row],[Customer ID]],customers!$A$1:$A$1001,customers!$I$1:$I$1001,,0)</f>
        <v>Yes</v>
      </c>
    </row>
    <row r="646" spans="1:16" x14ac:dyDescent="0.25">
      <c r="A646" s="2"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INDEX(products!$A$1:$G$49,MATCH('Working sheet'!$D646,products!$A$1:$A$49,0),MATCH('Working sheet'!I$1,products!$A$1:$E$1,0))</f>
        <v>Rob</v>
      </c>
      <c r="J646" t="str">
        <f t="shared" si="30"/>
        <v>Robusta</v>
      </c>
      <c r="K646" t="str">
        <f>INDEX(products!$A$1:$G$49,MATCH('Working sheet'!$D646,products!$A$1:$A$49,0),MATCH('Working sheet'!K$1,products!$A$1:$E$1,0))</f>
        <v>D</v>
      </c>
      <c r="L646" t="str">
        <f t="shared" si="31"/>
        <v>Dark</v>
      </c>
      <c r="M646" s="5">
        <f>INDEX(products!$A$1:$G$49,MATCH('Working sheet'!$D646,products!$A$1:$A$49,0),MATCH('Working sheet'!M$1,products!$A$1:$E$1,0))</f>
        <v>2.5</v>
      </c>
      <c r="N646" s="6">
        <f>INDEX(products!$A$1:$G$49,MATCH('Working sheet'!$D646,products!$A$1:$A$49,0),MATCH('Working sheet'!N$1,products!$A$1:$E$1,0))</f>
        <v>20.584999999999997</v>
      </c>
      <c r="O646" s="6">
        <f t="shared" si="32"/>
        <v>41.169999999999995</v>
      </c>
      <c r="P646" t="str">
        <f>_xlfn.XLOOKUP(Orders[[#This Row],[Customer ID]],customers!$A$1:$A$1001,customers!$I$1:$I$1001,,0)</f>
        <v>No</v>
      </c>
    </row>
    <row r="647" spans="1:16" x14ac:dyDescent="0.25">
      <c r="A647" s="2"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INDEX(products!$A$1:$G$49,MATCH('Working sheet'!$D647,products!$A$1:$A$49,0),MATCH('Working sheet'!I$1,products!$A$1:$E$1,0))</f>
        <v>Ara</v>
      </c>
      <c r="J647" t="str">
        <f t="shared" si="30"/>
        <v>Arabica</v>
      </c>
      <c r="K647" t="str">
        <f>INDEX(products!$A$1:$G$49,MATCH('Working sheet'!$D647,products!$A$1:$A$49,0),MATCH('Working sheet'!K$1,products!$A$1:$E$1,0))</f>
        <v>D</v>
      </c>
      <c r="L647" t="str">
        <f t="shared" si="31"/>
        <v>Dark</v>
      </c>
      <c r="M647" s="5">
        <f>INDEX(products!$A$1:$G$49,MATCH('Working sheet'!$D647,products!$A$1:$A$49,0),MATCH('Working sheet'!M$1,products!$A$1:$E$1,0))</f>
        <v>2.5</v>
      </c>
      <c r="N647" s="6">
        <f>INDEX(products!$A$1:$G$49,MATCH('Working sheet'!$D647,products!$A$1:$A$49,0),MATCH('Working sheet'!N$1,products!$A$1:$E$1,0))</f>
        <v>22.884999999999998</v>
      </c>
      <c r="O647" s="6">
        <f t="shared" si="32"/>
        <v>68.655000000000001</v>
      </c>
      <c r="P647" t="str">
        <f>_xlfn.XLOOKUP(Orders[[#This Row],[Customer ID]],customers!$A$1:$A$1001,customers!$I$1:$I$1001,,0)</f>
        <v>Yes</v>
      </c>
    </row>
    <row r="648" spans="1:16" x14ac:dyDescent="0.25">
      <c r="A648" s="2"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INDEX(products!$A$1:$G$49,MATCH('Working sheet'!$D648,products!$A$1:$A$49,0),MATCH('Working sheet'!I$1,products!$A$1:$E$1,0))</f>
        <v>Ara</v>
      </c>
      <c r="J648" t="str">
        <f t="shared" si="30"/>
        <v>Arabica</v>
      </c>
      <c r="K648" t="str">
        <f>INDEX(products!$A$1:$G$49,MATCH('Working sheet'!$D648,products!$A$1:$A$49,0),MATCH('Working sheet'!K$1,products!$A$1:$E$1,0))</f>
        <v>D</v>
      </c>
      <c r="L648" t="str">
        <f t="shared" si="31"/>
        <v>Dark</v>
      </c>
      <c r="M648" s="5">
        <f>INDEX(products!$A$1:$G$49,MATCH('Working sheet'!$D648,products!$A$1:$A$49,0),MATCH('Working sheet'!M$1,products!$A$1:$E$1,0))</f>
        <v>1</v>
      </c>
      <c r="N648" s="6">
        <f>INDEX(products!$A$1:$G$49,MATCH('Working sheet'!$D648,products!$A$1:$A$49,0),MATCH('Working sheet'!N$1,products!$A$1:$E$1,0))</f>
        <v>9.9499999999999993</v>
      </c>
      <c r="O648" s="6">
        <f t="shared" si="32"/>
        <v>9.9499999999999993</v>
      </c>
      <c r="P648" t="str">
        <f>_xlfn.XLOOKUP(Orders[[#This Row],[Customer ID]],customers!$A$1:$A$1001,customers!$I$1:$I$1001,,0)</f>
        <v>Yes</v>
      </c>
    </row>
    <row r="649" spans="1:16" x14ac:dyDescent="0.25">
      <c r="A649" s="2"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INDEX(products!$A$1:$G$49,MATCH('Working sheet'!$D649,products!$A$1:$A$49,0),MATCH('Working sheet'!I$1,products!$A$1:$E$1,0))</f>
        <v>Lib</v>
      </c>
      <c r="J649" t="str">
        <f t="shared" si="30"/>
        <v>Liberica</v>
      </c>
      <c r="K649" t="str">
        <f>INDEX(products!$A$1:$G$49,MATCH('Working sheet'!$D649,products!$A$1:$A$49,0),MATCH('Working sheet'!K$1,products!$A$1:$E$1,0))</f>
        <v>L</v>
      </c>
      <c r="L649" t="str">
        <f t="shared" si="31"/>
        <v>Light</v>
      </c>
      <c r="M649" s="5">
        <f>INDEX(products!$A$1:$G$49,MATCH('Working sheet'!$D649,products!$A$1:$A$49,0),MATCH('Working sheet'!M$1,products!$A$1:$E$1,0))</f>
        <v>0.5</v>
      </c>
      <c r="N649" s="6">
        <f>INDEX(products!$A$1:$G$49,MATCH('Working sheet'!$D649,products!$A$1:$A$49,0),MATCH('Working sheet'!N$1,products!$A$1:$E$1,0))</f>
        <v>9.51</v>
      </c>
      <c r="O649" s="6">
        <f t="shared" si="32"/>
        <v>28.53</v>
      </c>
      <c r="P649" t="str">
        <f>_xlfn.XLOOKUP(Orders[[#This Row],[Customer ID]],customers!$A$1:$A$1001,customers!$I$1:$I$1001,,0)</f>
        <v>Yes</v>
      </c>
    </row>
    <row r="650" spans="1:16" x14ac:dyDescent="0.25">
      <c r="A650" s="2"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INDEX(products!$A$1:$G$49,MATCH('Working sheet'!$D650,products!$A$1:$A$49,0),MATCH('Working sheet'!I$1,products!$A$1:$E$1,0))</f>
        <v>Rob</v>
      </c>
      <c r="J650" t="str">
        <f t="shared" si="30"/>
        <v>Robusta</v>
      </c>
      <c r="K650" t="str">
        <f>INDEX(products!$A$1:$G$49,MATCH('Working sheet'!$D650,products!$A$1:$A$49,0),MATCH('Working sheet'!K$1,products!$A$1:$E$1,0))</f>
        <v>D</v>
      </c>
      <c r="L650" t="str">
        <f t="shared" si="31"/>
        <v>Dark</v>
      </c>
      <c r="M650" s="5">
        <f>INDEX(products!$A$1:$G$49,MATCH('Working sheet'!$D650,products!$A$1:$A$49,0),MATCH('Working sheet'!M$1,products!$A$1:$E$1,0))</f>
        <v>0.2</v>
      </c>
      <c r="N650" s="6">
        <f>INDEX(products!$A$1:$G$49,MATCH('Working sheet'!$D650,products!$A$1:$A$49,0),MATCH('Working sheet'!N$1,products!$A$1:$E$1,0))</f>
        <v>2.6849999999999996</v>
      </c>
      <c r="O650" s="6">
        <f t="shared" si="32"/>
        <v>16.11</v>
      </c>
      <c r="P650" t="str">
        <f>_xlfn.XLOOKUP(Orders[[#This Row],[Customer ID]],customers!$A$1:$A$1001,customers!$I$1:$I$1001,,0)</f>
        <v>No</v>
      </c>
    </row>
    <row r="651" spans="1:16" x14ac:dyDescent="0.25">
      <c r="A651" s="2"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INDEX(products!$A$1:$G$49,MATCH('Working sheet'!$D651,products!$A$1:$A$49,0),MATCH('Working sheet'!I$1,products!$A$1:$E$1,0))</f>
        <v>Lib</v>
      </c>
      <c r="J651" t="str">
        <f t="shared" si="30"/>
        <v>Liberica</v>
      </c>
      <c r="K651" t="str">
        <f>INDEX(products!$A$1:$G$49,MATCH('Working sheet'!$D651,products!$A$1:$A$49,0),MATCH('Working sheet'!K$1,products!$A$1:$E$1,0))</f>
        <v>L</v>
      </c>
      <c r="L651" t="str">
        <f t="shared" si="31"/>
        <v>Light</v>
      </c>
      <c r="M651" s="5">
        <f>INDEX(products!$A$1:$G$49,MATCH('Working sheet'!$D651,products!$A$1:$A$49,0),MATCH('Working sheet'!M$1,products!$A$1:$E$1,0))</f>
        <v>1</v>
      </c>
      <c r="N651" s="6">
        <f>INDEX(products!$A$1:$G$49,MATCH('Working sheet'!$D651,products!$A$1:$A$49,0),MATCH('Working sheet'!N$1,products!$A$1:$E$1,0))</f>
        <v>15.85</v>
      </c>
      <c r="O651" s="6">
        <f t="shared" si="32"/>
        <v>95.1</v>
      </c>
      <c r="P651" t="str">
        <f>_xlfn.XLOOKUP(Orders[[#This Row],[Customer ID]],customers!$A$1:$A$1001,customers!$I$1:$I$1001,,0)</f>
        <v>No</v>
      </c>
    </row>
    <row r="652" spans="1:16" x14ac:dyDescent="0.25">
      <c r="A652" s="2"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INDEX(products!$A$1:$G$49,MATCH('Working sheet'!$D652,products!$A$1:$A$49,0),MATCH('Working sheet'!I$1,products!$A$1:$E$1,0))</f>
        <v>Rob</v>
      </c>
      <c r="J652" t="str">
        <f t="shared" si="30"/>
        <v>Robusta</v>
      </c>
      <c r="K652" t="str">
        <f>INDEX(products!$A$1:$G$49,MATCH('Working sheet'!$D652,products!$A$1:$A$49,0),MATCH('Working sheet'!K$1,products!$A$1:$E$1,0))</f>
        <v>D</v>
      </c>
      <c r="L652" t="str">
        <f t="shared" si="31"/>
        <v>Dark</v>
      </c>
      <c r="M652" s="5">
        <f>INDEX(products!$A$1:$G$49,MATCH('Working sheet'!$D652,products!$A$1:$A$49,0),MATCH('Working sheet'!M$1,products!$A$1:$E$1,0))</f>
        <v>0.5</v>
      </c>
      <c r="N652" s="6">
        <f>INDEX(products!$A$1:$G$49,MATCH('Working sheet'!$D652,products!$A$1:$A$49,0),MATCH('Working sheet'!N$1,products!$A$1:$E$1,0))</f>
        <v>5.3699999999999992</v>
      </c>
      <c r="O652" s="6">
        <f t="shared" si="32"/>
        <v>5.3699999999999992</v>
      </c>
      <c r="P652" t="str">
        <f>_xlfn.XLOOKUP(Orders[[#This Row],[Customer ID]],customers!$A$1:$A$1001,customers!$I$1:$I$1001,,0)</f>
        <v>Yes</v>
      </c>
    </row>
    <row r="653" spans="1:16" x14ac:dyDescent="0.25">
      <c r="A653" s="2"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INDEX(products!$A$1:$G$49,MATCH('Working sheet'!$D653,products!$A$1:$A$49,0),MATCH('Working sheet'!I$1,products!$A$1:$E$1,0))</f>
        <v>Rob</v>
      </c>
      <c r="J653" t="str">
        <f t="shared" si="30"/>
        <v>Robusta</v>
      </c>
      <c r="K653" t="str">
        <f>INDEX(products!$A$1:$G$49,MATCH('Working sheet'!$D653,products!$A$1:$A$49,0),MATCH('Working sheet'!K$1,products!$A$1:$E$1,0))</f>
        <v>L</v>
      </c>
      <c r="L653" t="str">
        <f t="shared" si="31"/>
        <v>Light</v>
      </c>
      <c r="M653" s="5">
        <f>INDEX(products!$A$1:$G$49,MATCH('Working sheet'!$D653,products!$A$1:$A$49,0),MATCH('Working sheet'!M$1,products!$A$1:$E$1,0))</f>
        <v>1</v>
      </c>
      <c r="N653" s="6">
        <f>INDEX(products!$A$1:$G$49,MATCH('Working sheet'!$D653,products!$A$1:$A$49,0),MATCH('Working sheet'!N$1,products!$A$1:$E$1,0))</f>
        <v>11.95</v>
      </c>
      <c r="O653" s="6">
        <f t="shared" si="32"/>
        <v>47.8</v>
      </c>
      <c r="P653" t="str">
        <f>_xlfn.XLOOKUP(Orders[[#This Row],[Customer ID]],customers!$A$1:$A$1001,customers!$I$1:$I$1001,,0)</f>
        <v>No</v>
      </c>
    </row>
    <row r="654" spans="1:16" x14ac:dyDescent="0.25">
      <c r="A654" s="2"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INDEX(products!$A$1:$G$49,MATCH('Working sheet'!$D654,products!$A$1:$A$49,0),MATCH('Working sheet'!I$1,products!$A$1:$E$1,0))</f>
        <v>Lib</v>
      </c>
      <c r="J654" t="str">
        <f t="shared" si="30"/>
        <v>Liberica</v>
      </c>
      <c r="K654" t="str">
        <f>INDEX(products!$A$1:$G$49,MATCH('Working sheet'!$D654,products!$A$1:$A$49,0),MATCH('Working sheet'!K$1,products!$A$1:$E$1,0))</f>
        <v>L</v>
      </c>
      <c r="L654" t="str">
        <f t="shared" si="31"/>
        <v>Light</v>
      </c>
      <c r="M654" s="5">
        <f>INDEX(products!$A$1:$G$49,MATCH('Working sheet'!$D654,products!$A$1:$A$49,0),MATCH('Working sheet'!M$1,products!$A$1:$E$1,0))</f>
        <v>1</v>
      </c>
      <c r="N654" s="6">
        <f>INDEX(products!$A$1:$G$49,MATCH('Working sheet'!$D654,products!$A$1:$A$49,0),MATCH('Working sheet'!N$1,products!$A$1:$E$1,0))</f>
        <v>15.85</v>
      </c>
      <c r="O654" s="6">
        <f t="shared" si="32"/>
        <v>63.4</v>
      </c>
      <c r="P654" t="str">
        <f>_xlfn.XLOOKUP(Orders[[#This Row],[Customer ID]],customers!$A$1:$A$1001,customers!$I$1:$I$1001,,0)</f>
        <v>No</v>
      </c>
    </row>
    <row r="655" spans="1:16" x14ac:dyDescent="0.25">
      <c r="A655" s="2"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INDEX(products!$A$1:$G$49,MATCH('Working sheet'!$D655,products!$A$1:$A$49,0),MATCH('Working sheet'!I$1,products!$A$1:$E$1,0))</f>
        <v>Ara</v>
      </c>
      <c r="J655" t="str">
        <f t="shared" si="30"/>
        <v>Arabica</v>
      </c>
      <c r="K655" t="str">
        <f>INDEX(products!$A$1:$G$49,MATCH('Working sheet'!$D655,products!$A$1:$A$49,0),MATCH('Working sheet'!K$1,products!$A$1:$E$1,0))</f>
        <v>M</v>
      </c>
      <c r="L655" t="str">
        <f t="shared" si="31"/>
        <v>Medium</v>
      </c>
      <c r="M655" s="5">
        <f>INDEX(products!$A$1:$G$49,MATCH('Working sheet'!$D655,products!$A$1:$A$49,0),MATCH('Working sheet'!M$1,products!$A$1:$E$1,0))</f>
        <v>2.5</v>
      </c>
      <c r="N655" s="6">
        <f>INDEX(products!$A$1:$G$49,MATCH('Working sheet'!$D655,products!$A$1:$A$49,0),MATCH('Working sheet'!N$1,products!$A$1:$E$1,0))</f>
        <v>25.874999999999996</v>
      </c>
      <c r="O655" s="6">
        <f t="shared" si="32"/>
        <v>103.49999999999999</v>
      </c>
      <c r="P655" t="str">
        <f>_xlfn.XLOOKUP(Orders[[#This Row],[Customer ID]],customers!$A$1:$A$1001,customers!$I$1:$I$1001,,0)</f>
        <v>No</v>
      </c>
    </row>
    <row r="656" spans="1:16" x14ac:dyDescent="0.25">
      <c r="A656" s="2"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INDEX(products!$A$1:$G$49,MATCH('Working sheet'!$D656,products!$A$1:$A$49,0),MATCH('Working sheet'!I$1,products!$A$1:$E$1,0))</f>
        <v>Ara</v>
      </c>
      <c r="J656" t="str">
        <f t="shared" si="30"/>
        <v>Arabica</v>
      </c>
      <c r="K656" t="str">
        <f>INDEX(products!$A$1:$G$49,MATCH('Working sheet'!$D656,products!$A$1:$A$49,0),MATCH('Working sheet'!K$1,products!$A$1:$E$1,0))</f>
        <v>D</v>
      </c>
      <c r="L656" t="str">
        <f t="shared" si="31"/>
        <v>Dark</v>
      </c>
      <c r="M656" s="5">
        <f>INDEX(products!$A$1:$G$49,MATCH('Working sheet'!$D656,products!$A$1:$A$49,0),MATCH('Working sheet'!M$1,products!$A$1:$E$1,0))</f>
        <v>2.5</v>
      </c>
      <c r="N656" s="6">
        <f>INDEX(products!$A$1:$G$49,MATCH('Working sheet'!$D656,products!$A$1:$A$49,0),MATCH('Working sheet'!N$1,products!$A$1:$E$1,0))</f>
        <v>22.884999999999998</v>
      </c>
      <c r="O656" s="6">
        <f t="shared" si="32"/>
        <v>68.655000000000001</v>
      </c>
      <c r="P656" t="str">
        <f>_xlfn.XLOOKUP(Orders[[#This Row],[Customer ID]],customers!$A$1:$A$1001,customers!$I$1:$I$1001,,0)</f>
        <v>No</v>
      </c>
    </row>
    <row r="657" spans="1:16" x14ac:dyDescent="0.25">
      <c r="A657" s="2"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INDEX(products!$A$1:$G$49,MATCH('Working sheet'!$D657,products!$A$1:$A$49,0),MATCH('Working sheet'!I$1,products!$A$1:$E$1,0))</f>
        <v>Rob</v>
      </c>
      <c r="J657" t="str">
        <f t="shared" si="30"/>
        <v>Robusta</v>
      </c>
      <c r="K657" t="str">
        <f>INDEX(products!$A$1:$G$49,MATCH('Working sheet'!$D657,products!$A$1:$A$49,0),MATCH('Working sheet'!K$1,products!$A$1:$E$1,0))</f>
        <v>M</v>
      </c>
      <c r="L657" t="str">
        <f t="shared" si="31"/>
        <v>Medium</v>
      </c>
      <c r="M657" s="5">
        <f>INDEX(products!$A$1:$G$49,MATCH('Working sheet'!$D657,products!$A$1:$A$49,0),MATCH('Working sheet'!M$1,products!$A$1:$E$1,0))</f>
        <v>2.5</v>
      </c>
      <c r="N657" s="6">
        <f>INDEX(products!$A$1:$G$49,MATCH('Working sheet'!$D657,products!$A$1:$A$49,0),MATCH('Working sheet'!N$1,products!$A$1:$E$1,0))</f>
        <v>22.884999999999998</v>
      </c>
      <c r="O657" s="6">
        <f t="shared" si="32"/>
        <v>45.769999999999996</v>
      </c>
      <c r="P657" t="str">
        <f>_xlfn.XLOOKUP(Orders[[#This Row],[Customer ID]],customers!$A$1:$A$1001,customers!$I$1:$I$1001,,0)</f>
        <v>Yes</v>
      </c>
    </row>
    <row r="658" spans="1:16" x14ac:dyDescent="0.25">
      <c r="A658" s="2"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INDEX(products!$A$1:$G$49,MATCH('Working sheet'!$D658,products!$A$1:$A$49,0),MATCH('Working sheet'!I$1,products!$A$1:$E$1,0))</f>
        <v>Lib</v>
      </c>
      <c r="J658" t="str">
        <f t="shared" si="30"/>
        <v>Liberica</v>
      </c>
      <c r="K658" t="str">
        <f>INDEX(products!$A$1:$G$49,MATCH('Working sheet'!$D658,products!$A$1:$A$49,0),MATCH('Working sheet'!K$1,products!$A$1:$E$1,0))</f>
        <v>D</v>
      </c>
      <c r="L658" t="str">
        <f t="shared" si="31"/>
        <v>Dark</v>
      </c>
      <c r="M658" s="5">
        <f>INDEX(products!$A$1:$G$49,MATCH('Working sheet'!$D658,products!$A$1:$A$49,0),MATCH('Working sheet'!M$1,products!$A$1:$E$1,0))</f>
        <v>1</v>
      </c>
      <c r="N658" s="6">
        <f>INDEX(products!$A$1:$G$49,MATCH('Working sheet'!$D658,products!$A$1:$A$49,0),MATCH('Working sheet'!N$1,products!$A$1:$E$1,0))</f>
        <v>12.95</v>
      </c>
      <c r="O658" s="6">
        <f t="shared" si="32"/>
        <v>51.8</v>
      </c>
      <c r="P658" t="str">
        <f>_xlfn.XLOOKUP(Orders[[#This Row],[Customer ID]],customers!$A$1:$A$1001,customers!$I$1:$I$1001,,0)</f>
        <v>No</v>
      </c>
    </row>
    <row r="659" spans="1:16" x14ac:dyDescent="0.25">
      <c r="A659" s="2"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INDEX(products!$A$1:$G$49,MATCH('Working sheet'!$D659,products!$A$1:$A$49,0),MATCH('Working sheet'!I$1,products!$A$1:$E$1,0))</f>
        <v>Ara</v>
      </c>
      <c r="J659" t="str">
        <f t="shared" si="30"/>
        <v>Arabica</v>
      </c>
      <c r="K659" t="str">
        <f>INDEX(products!$A$1:$G$49,MATCH('Working sheet'!$D659,products!$A$1:$A$49,0),MATCH('Working sheet'!K$1,products!$A$1:$E$1,0))</f>
        <v>M</v>
      </c>
      <c r="L659" t="str">
        <f t="shared" si="31"/>
        <v>Medium</v>
      </c>
      <c r="M659" s="5">
        <f>INDEX(products!$A$1:$G$49,MATCH('Working sheet'!$D659,products!$A$1:$A$49,0),MATCH('Working sheet'!M$1,products!$A$1:$E$1,0))</f>
        <v>0.5</v>
      </c>
      <c r="N659" s="6">
        <f>INDEX(products!$A$1:$G$49,MATCH('Working sheet'!$D659,products!$A$1:$A$49,0),MATCH('Working sheet'!N$1,products!$A$1:$E$1,0))</f>
        <v>6.75</v>
      </c>
      <c r="O659" s="6">
        <f t="shared" si="32"/>
        <v>13.5</v>
      </c>
      <c r="P659" t="str">
        <f>_xlfn.XLOOKUP(Orders[[#This Row],[Customer ID]],customers!$A$1:$A$1001,customers!$I$1:$I$1001,,0)</f>
        <v>Yes</v>
      </c>
    </row>
    <row r="660" spans="1:16" x14ac:dyDescent="0.25">
      <c r="A660" s="2"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INDEX(products!$A$1:$G$49,MATCH('Working sheet'!$D660,products!$A$1:$A$49,0),MATCH('Working sheet'!I$1,products!$A$1:$E$1,0))</f>
        <v>Exc</v>
      </c>
      <c r="J660" t="str">
        <f t="shared" si="30"/>
        <v>Excelsa</v>
      </c>
      <c r="K660" t="str">
        <f>INDEX(products!$A$1:$G$49,MATCH('Working sheet'!$D660,products!$A$1:$A$49,0),MATCH('Working sheet'!K$1,products!$A$1:$E$1,0))</f>
        <v>M</v>
      </c>
      <c r="L660" t="str">
        <f t="shared" si="31"/>
        <v>Medium</v>
      </c>
      <c r="M660" s="5">
        <f>INDEX(products!$A$1:$G$49,MATCH('Working sheet'!$D660,products!$A$1:$A$49,0),MATCH('Working sheet'!M$1,products!$A$1:$E$1,0))</f>
        <v>0.5</v>
      </c>
      <c r="N660" s="6">
        <f>INDEX(products!$A$1:$G$49,MATCH('Working sheet'!$D660,products!$A$1:$A$49,0),MATCH('Working sheet'!N$1,products!$A$1:$E$1,0))</f>
        <v>8.25</v>
      </c>
      <c r="O660" s="6">
        <f t="shared" si="32"/>
        <v>24.75</v>
      </c>
      <c r="P660" t="str">
        <f>_xlfn.XLOOKUP(Orders[[#This Row],[Customer ID]],customers!$A$1:$A$1001,customers!$I$1:$I$1001,,0)</f>
        <v>Yes</v>
      </c>
    </row>
    <row r="661" spans="1:16" x14ac:dyDescent="0.25">
      <c r="A661" s="2"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INDEX(products!$A$1:$G$49,MATCH('Working sheet'!$D661,products!$A$1:$A$49,0),MATCH('Working sheet'!I$1,products!$A$1:$E$1,0))</f>
        <v>Ara</v>
      </c>
      <c r="J661" t="str">
        <f t="shared" si="30"/>
        <v>Arabica</v>
      </c>
      <c r="K661" t="str">
        <f>INDEX(products!$A$1:$G$49,MATCH('Working sheet'!$D661,products!$A$1:$A$49,0),MATCH('Working sheet'!K$1,products!$A$1:$E$1,0))</f>
        <v>D</v>
      </c>
      <c r="L661" t="str">
        <f t="shared" si="31"/>
        <v>Dark</v>
      </c>
      <c r="M661" s="5">
        <f>INDEX(products!$A$1:$G$49,MATCH('Working sheet'!$D661,products!$A$1:$A$49,0),MATCH('Working sheet'!M$1,products!$A$1:$E$1,0))</f>
        <v>2.5</v>
      </c>
      <c r="N661" s="6">
        <f>INDEX(products!$A$1:$G$49,MATCH('Working sheet'!$D661,products!$A$1:$A$49,0),MATCH('Working sheet'!N$1,products!$A$1:$E$1,0))</f>
        <v>22.884999999999998</v>
      </c>
      <c r="O661" s="6">
        <f t="shared" si="32"/>
        <v>45.769999999999996</v>
      </c>
      <c r="P661" t="str">
        <f>_xlfn.XLOOKUP(Orders[[#This Row],[Customer ID]],customers!$A$1:$A$1001,customers!$I$1:$I$1001,,0)</f>
        <v>Yes</v>
      </c>
    </row>
    <row r="662" spans="1:16" x14ac:dyDescent="0.25">
      <c r="A662" s="2"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INDEX(products!$A$1:$G$49,MATCH('Working sheet'!$D662,products!$A$1:$A$49,0),MATCH('Working sheet'!I$1,products!$A$1:$E$1,0))</f>
        <v>Exc</v>
      </c>
      <c r="J662" t="str">
        <f t="shared" si="30"/>
        <v>Excelsa</v>
      </c>
      <c r="K662" t="str">
        <f>INDEX(products!$A$1:$G$49,MATCH('Working sheet'!$D662,products!$A$1:$A$49,0),MATCH('Working sheet'!K$1,products!$A$1:$E$1,0))</f>
        <v>L</v>
      </c>
      <c r="L662" t="str">
        <f t="shared" si="31"/>
        <v>Light</v>
      </c>
      <c r="M662" s="5">
        <f>INDEX(products!$A$1:$G$49,MATCH('Working sheet'!$D662,products!$A$1:$A$49,0),MATCH('Working sheet'!M$1,products!$A$1:$E$1,0))</f>
        <v>0.5</v>
      </c>
      <c r="N662" s="6">
        <f>INDEX(products!$A$1:$G$49,MATCH('Working sheet'!$D662,products!$A$1:$A$49,0),MATCH('Working sheet'!N$1,products!$A$1:$E$1,0))</f>
        <v>8.91</v>
      </c>
      <c r="O662" s="6">
        <f t="shared" si="32"/>
        <v>53.46</v>
      </c>
      <c r="P662" t="str">
        <f>_xlfn.XLOOKUP(Orders[[#This Row],[Customer ID]],customers!$A$1:$A$1001,customers!$I$1:$I$1001,,0)</f>
        <v>No</v>
      </c>
    </row>
    <row r="663" spans="1:16" x14ac:dyDescent="0.25">
      <c r="A663" s="2"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INDEX(products!$A$1:$G$49,MATCH('Working sheet'!$D663,products!$A$1:$A$49,0),MATCH('Working sheet'!I$1,products!$A$1:$E$1,0))</f>
        <v>Ara</v>
      </c>
      <c r="J663" t="str">
        <f t="shared" si="30"/>
        <v>Arabica</v>
      </c>
      <c r="K663" t="str">
        <f>INDEX(products!$A$1:$G$49,MATCH('Working sheet'!$D663,products!$A$1:$A$49,0),MATCH('Working sheet'!K$1,products!$A$1:$E$1,0))</f>
        <v>M</v>
      </c>
      <c r="L663" t="str">
        <f t="shared" si="31"/>
        <v>Medium</v>
      </c>
      <c r="M663" s="5">
        <f>INDEX(products!$A$1:$G$49,MATCH('Working sheet'!$D663,products!$A$1:$A$49,0),MATCH('Working sheet'!M$1,products!$A$1:$E$1,0))</f>
        <v>0.2</v>
      </c>
      <c r="N663" s="6">
        <f>INDEX(products!$A$1:$G$49,MATCH('Working sheet'!$D663,products!$A$1:$A$49,0),MATCH('Working sheet'!N$1,products!$A$1:$E$1,0))</f>
        <v>3.375</v>
      </c>
      <c r="O663" s="6">
        <f t="shared" si="32"/>
        <v>20.25</v>
      </c>
      <c r="P663" t="str">
        <f>_xlfn.XLOOKUP(Orders[[#This Row],[Customer ID]],customers!$A$1:$A$1001,customers!$I$1:$I$1001,,0)</f>
        <v>Yes</v>
      </c>
    </row>
    <row r="664" spans="1:16" x14ac:dyDescent="0.25">
      <c r="A664" s="2"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INDEX(products!$A$1:$G$49,MATCH('Working sheet'!$D664,products!$A$1:$A$49,0),MATCH('Working sheet'!I$1,products!$A$1:$E$1,0))</f>
        <v>Lib</v>
      </c>
      <c r="J664" t="str">
        <f t="shared" si="30"/>
        <v>Liberica</v>
      </c>
      <c r="K664" t="str">
        <f>INDEX(products!$A$1:$G$49,MATCH('Working sheet'!$D664,products!$A$1:$A$49,0),MATCH('Working sheet'!K$1,products!$A$1:$E$1,0))</f>
        <v>D</v>
      </c>
      <c r="L664" t="str">
        <f t="shared" si="31"/>
        <v>Dark</v>
      </c>
      <c r="M664" s="5">
        <f>INDEX(products!$A$1:$G$49,MATCH('Working sheet'!$D664,products!$A$1:$A$49,0),MATCH('Working sheet'!M$1,products!$A$1:$E$1,0))</f>
        <v>2.5</v>
      </c>
      <c r="N664" s="6">
        <f>INDEX(products!$A$1:$G$49,MATCH('Working sheet'!$D664,products!$A$1:$A$49,0),MATCH('Working sheet'!N$1,products!$A$1:$E$1,0))</f>
        <v>29.784999999999997</v>
      </c>
      <c r="O664" s="6">
        <f t="shared" si="32"/>
        <v>148.92499999999998</v>
      </c>
      <c r="P664" t="str">
        <f>_xlfn.XLOOKUP(Orders[[#This Row],[Customer ID]],customers!$A$1:$A$1001,customers!$I$1:$I$1001,,0)</f>
        <v>No</v>
      </c>
    </row>
    <row r="665" spans="1:16" x14ac:dyDescent="0.25">
      <c r="A665" s="2"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INDEX(products!$A$1:$G$49,MATCH('Working sheet'!$D665,products!$A$1:$A$49,0),MATCH('Working sheet'!I$1,products!$A$1:$E$1,0))</f>
        <v>Ara</v>
      </c>
      <c r="J665" t="str">
        <f t="shared" si="30"/>
        <v>Arabica</v>
      </c>
      <c r="K665" t="str">
        <f>INDEX(products!$A$1:$G$49,MATCH('Working sheet'!$D665,products!$A$1:$A$49,0),MATCH('Working sheet'!K$1,products!$A$1:$E$1,0))</f>
        <v>M</v>
      </c>
      <c r="L665" t="str">
        <f t="shared" si="31"/>
        <v>Medium</v>
      </c>
      <c r="M665" s="5">
        <f>INDEX(products!$A$1:$G$49,MATCH('Working sheet'!$D665,products!$A$1:$A$49,0),MATCH('Working sheet'!M$1,products!$A$1:$E$1,0))</f>
        <v>1</v>
      </c>
      <c r="N665" s="6">
        <f>INDEX(products!$A$1:$G$49,MATCH('Working sheet'!$D665,products!$A$1:$A$49,0),MATCH('Working sheet'!N$1,products!$A$1:$E$1,0))</f>
        <v>11.25</v>
      </c>
      <c r="O665" s="6">
        <f t="shared" si="32"/>
        <v>67.5</v>
      </c>
      <c r="P665" t="str">
        <f>_xlfn.XLOOKUP(Orders[[#This Row],[Customer ID]],customers!$A$1:$A$1001,customers!$I$1:$I$1001,,0)</f>
        <v>No</v>
      </c>
    </row>
    <row r="666" spans="1:16" x14ac:dyDescent="0.25">
      <c r="A666" s="2"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INDEX(products!$A$1:$G$49,MATCH('Working sheet'!$D666,products!$A$1:$A$49,0),MATCH('Working sheet'!I$1,products!$A$1:$E$1,0))</f>
        <v>Exc</v>
      </c>
      <c r="J666" t="str">
        <f t="shared" si="30"/>
        <v>Excelsa</v>
      </c>
      <c r="K666" t="str">
        <f>INDEX(products!$A$1:$G$49,MATCH('Working sheet'!$D666,products!$A$1:$A$49,0),MATCH('Working sheet'!K$1,products!$A$1:$E$1,0))</f>
        <v>D</v>
      </c>
      <c r="L666" t="str">
        <f t="shared" si="31"/>
        <v>Dark</v>
      </c>
      <c r="M666" s="5">
        <f>INDEX(products!$A$1:$G$49,MATCH('Working sheet'!$D666,products!$A$1:$A$49,0),MATCH('Working sheet'!M$1,products!$A$1:$E$1,0))</f>
        <v>1</v>
      </c>
      <c r="N666" s="6">
        <f>INDEX(products!$A$1:$G$49,MATCH('Working sheet'!$D666,products!$A$1:$A$49,0),MATCH('Working sheet'!N$1,products!$A$1:$E$1,0))</f>
        <v>12.15</v>
      </c>
      <c r="O666" s="6">
        <f t="shared" si="32"/>
        <v>72.900000000000006</v>
      </c>
      <c r="P666" t="str">
        <f>_xlfn.XLOOKUP(Orders[[#This Row],[Customer ID]],customers!$A$1:$A$1001,customers!$I$1:$I$1001,,0)</f>
        <v>No</v>
      </c>
    </row>
    <row r="667" spans="1:16" x14ac:dyDescent="0.25">
      <c r="A667" s="2"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INDEX(products!$A$1:$G$49,MATCH('Working sheet'!$D667,products!$A$1:$A$49,0),MATCH('Working sheet'!I$1,products!$A$1:$E$1,0))</f>
        <v>Lib</v>
      </c>
      <c r="J667" t="str">
        <f t="shared" si="30"/>
        <v>Liberica</v>
      </c>
      <c r="K667" t="str">
        <f>INDEX(products!$A$1:$G$49,MATCH('Working sheet'!$D667,products!$A$1:$A$49,0),MATCH('Working sheet'!K$1,products!$A$1:$E$1,0))</f>
        <v>D</v>
      </c>
      <c r="L667" t="str">
        <f t="shared" si="31"/>
        <v>Dark</v>
      </c>
      <c r="M667" s="5">
        <f>INDEX(products!$A$1:$G$49,MATCH('Working sheet'!$D667,products!$A$1:$A$49,0),MATCH('Working sheet'!M$1,products!$A$1:$E$1,0))</f>
        <v>0.2</v>
      </c>
      <c r="N667" s="6">
        <f>INDEX(products!$A$1:$G$49,MATCH('Working sheet'!$D667,products!$A$1:$A$49,0),MATCH('Working sheet'!N$1,products!$A$1:$E$1,0))</f>
        <v>3.8849999999999998</v>
      </c>
      <c r="O667" s="6">
        <f t="shared" si="32"/>
        <v>7.77</v>
      </c>
      <c r="P667" t="str">
        <f>_xlfn.XLOOKUP(Orders[[#This Row],[Customer ID]],customers!$A$1:$A$1001,customers!$I$1:$I$1001,,0)</f>
        <v>No</v>
      </c>
    </row>
    <row r="668" spans="1:16" x14ac:dyDescent="0.25">
      <c r="A668" s="2"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INDEX(products!$A$1:$G$49,MATCH('Working sheet'!$D668,products!$A$1:$A$49,0),MATCH('Working sheet'!I$1,products!$A$1:$E$1,0))</f>
        <v>Ara</v>
      </c>
      <c r="J668" t="str">
        <f t="shared" si="30"/>
        <v>Arabica</v>
      </c>
      <c r="K668" t="str">
        <f>INDEX(products!$A$1:$G$49,MATCH('Working sheet'!$D668,products!$A$1:$A$49,0),MATCH('Working sheet'!K$1,products!$A$1:$E$1,0))</f>
        <v>D</v>
      </c>
      <c r="L668" t="str">
        <f t="shared" si="31"/>
        <v>Dark</v>
      </c>
      <c r="M668" s="5">
        <f>INDEX(products!$A$1:$G$49,MATCH('Working sheet'!$D668,products!$A$1:$A$49,0),MATCH('Working sheet'!M$1,products!$A$1:$E$1,0))</f>
        <v>2.5</v>
      </c>
      <c r="N668" s="6">
        <f>INDEX(products!$A$1:$G$49,MATCH('Working sheet'!$D668,products!$A$1:$A$49,0),MATCH('Working sheet'!N$1,products!$A$1:$E$1,0))</f>
        <v>22.884999999999998</v>
      </c>
      <c r="O668" s="6">
        <f t="shared" si="32"/>
        <v>91.539999999999992</v>
      </c>
      <c r="P668" t="str">
        <f>_xlfn.XLOOKUP(Orders[[#This Row],[Customer ID]],customers!$A$1:$A$1001,customers!$I$1:$I$1001,,0)</f>
        <v>No</v>
      </c>
    </row>
    <row r="669" spans="1:16" x14ac:dyDescent="0.25">
      <c r="A669" s="2"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INDEX(products!$A$1:$G$49,MATCH('Working sheet'!$D669,products!$A$1:$A$49,0),MATCH('Working sheet'!I$1,products!$A$1:$E$1,0))</f>
        <v>Ara</v>
      </c>
      <c r="J669" t="str">
        <f t="shared" si="30"/>
        <v>Arabica</v>
      </c>
      <c r="K669" t="str">
        <f>INDEX(products!$A$1:$G$49,MATCH('Working sheet'!$D669,products!$A$1:$A$49,0),MATCH('Working sheet'!K$1,products!$A$1:$E$1,0))</f>
        <v>D</v>
      </c>
      <c r="L669" t="str">
        <f t="shared" si="31"/>
        <v>Dark</v>
      </c>
      <c r="M669" s="5">
        <f>INDEX(products!$A$1:$G$49,MATCH('Working sheet'!$D669,products!$A$1:$A$49,0),MATCH('Working sheet'!M$1,products!$A$1:$E$1,0))</f>
        <v>1</v>
      </c>
      <c r="N669" s="6">
        <f>INDEX(products!$A$1:$G$49,MATCH('Working sheet'!$D669,products!$A$1:$A$49,0),MATCH('Working sheet'!N$1,products!$A$1:$E$1,0))</f>
        <v>9.9499999999999993</v>
      </c>
      <c r="O669" s="6">
        <f t="shared" si="32"/>
        <v>59.699999999999996</v>
      </c>
      <c r="P669" t="str">
        <f>_xlfn.XLOOKUP(Orders[[#This Row],[Customer ID]],customers!$A$1:$A$1001,customers!$I$1:$I$1001,,0)</f>
        <v>No</v>
      </c>
    </row>
    <row r="670" spans="1:16" x14ac:dyDescent="0.25">
      <c r="A670" s="2"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INDEX(products!$A$1:$G$49,MATCH('Working sheet'!$D670,products!$A$1:$A$49,0),MATCH('Working sheet'!I$1,products!$A$1:$E$1,0))</f>
        <v>Rob</v>
      </c>
      <c r="J670" t="str">
        <f t="shared" si="30"/>
        <v>Robusta</v>
      </c>
      <c r="K670" t="str">
        <f>INDEX(products!$A$1:$G$49,MATCH('Working sheet'!$D670,products!$A$1:$A$49,0),MATCH('Working sheet'!K$1,products!$A$1:$E$1,0))</f>
        <v>L</v>
      </c>
      <c r="L670" t="str">
        <f t="shared" si="31"/>
        <v>Light</v>
      </c>
      <c r="M670" s="5">
        <f>INDEX(products!$A$1:$G$49,MATCH('Working sheet'!$D670,products!$A$1:$A$49,0),MATCH('Working sheet'!M$1,products!$A$1:$E$1,0))</f>
        <v>2.5</v>
      </c>
      <c r="N670" s="6">
        <f>INDEX(products!$A$1:$G$49,MATCH('Working sheet'!$D670,products!$A$1:$A$49,0),MATCH('Working sheet'!N$1,products!$A$1:$E$1,0))</f>
        <v>27.484999999999996</v>
      </c>
      <c r="O670" s="6">
        <f t="shared" si="32"/>
        <v>137.42499999999998</v>
      </c>
      <c r="P670" t="str">
        <f>_xlfn.XLOOKUP(Orders[[#This Row],[Customer ID]],customers!$A$1:$A$1001,customers!$I$1:$I$1001,,0)</f>
        <v>Yes</v>
      </c>
    </row>
    <row r="671" spans="1:16" x14ac:dyDescent="0.25">
      <c r="A671" s="2"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INDEX(products!$A$1:$G$49,MATCH('Working sheet'!$D671,products!$A$1:$A$49,0),MATCH('Working sheet'!I$1,products!$A$1:$E$1,0))</f>
        <v>Lib</v>
      </c>
      <c r="J671" t="str">
        <f t="shared" si="30"/>
        <v>Liberica</v>
      </c>
      <c r="K671" t="str">
        <f>INDEX(products!$A$1:$G$49,MATCH('Working sheet'!$D671,products!$A$1:$A$49,0),MATCH('Working sheet'!K$1,products!$A$1:$E$1,0))</f>
        <v>M</v>
      </c>
      <c r="L671" t="str">
        <f t="shared" si="31"/>
        <v>Medium</v>
      </c>
      <c r="M671" s="5">
        <f>INDEX(products!$A$1:$G$49,MATCH('Working sheet'!$D671,products!$A$1:$A$49,0),MATCH('Working sheet'!M$1,products!$A$1:$E$1,0))</f>
        <v>2.5</v>
      </c>
      <c r="N671" s="6">
        <f>INDEX(products!$A$1:$G$49,MATCH('Working sheet'!$D671,products!$A$1:$A$49,0),MATCH('Working sheet'!N$1,products!$A$1:$E$1,0))</f>
        <v>33.464999999999996</v>
      </c>
      <c r="O671" s="6">
        <f t="shared" si="32"/>
        <v>66.929999999999993</v>
      </c>
      <c r="P671" t="str">
        <f>_xlfn.XLOOKUP(Orders[[#This Row],[Customer ID]],customers!$A$1:$A$1001,customers!$I$1:$I$1001,,0)</f>
        <v>No</v>
      </c>
    </row>
    <row r="672" spans="1:16" x14ac:dyDescent="0.25">
      <c r="A672" s="2"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INDEX(products!$A$1:$G$49,MATCH('Working sheet'!$D672,products!$A$1:$A$49,0),MATCH('Working sheet'!I$1,products!$A$1:$E$1,0))</f>
        <v>Lib</v>
      </c>
      <c r="J672" t="str">
        <f t="shared" si="30"/>
        <v>Liberica</v>
      </c>
      <c r="K672" t="str">
        <f>INDEX(products!$A$1:$G$49,MATCH('Working sheet'!$D672,products!$A$1:$A$49,0),MATCH('Working sheet'!K$1,products!$A$1:$E$1,0))</f>
        <v>M</v>
      </c>
      <c r="L672" t="str">
        <f t="shared" si="31"/>
        <v>Medium</v>
      </c>
      <c r="M672" s="5">
        <f>INDEX(products!$A$1:$G$49,MATCH('Working sheet'!$D672,products!$A$1:$A$49,0),MATCH('Working sheet'!M$1,products!$A$1:$E$1,0))</f>
        <v>0.2</v>
      </c>
      <c r="N672" s="6">
        <f>INDEX(products!$A$1:$G$49,MATCH('Working sheet'!$D672,products!$A$1:$A$49,0),MATCH('Working sheet'!N$1,products!$A$1:$E$1,0))</f>
        <v>4.3650000000000002</v>
      </c>
      <c r="O672" s="6">
        <f t="shared" si="32"/>
        <v>13.095000000000001</v>
      </c>
      <c r="P672" t="str">
        <f>_xlfn.XLOOKUP(Orders[[#This Row],[Customer ID]],customers!$A$1:$A$1001,customers!$I$1:$I$1001,,0)</f>
        <v>Yes</v>
      </c>
    </row>
    <row r="673" spans="1:16" x14ac:dyDescent="0.25">
      <c r="A673" s="2"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INDEX(products!$A$1:$G$49,MATCH('Working sheet'!$D673,products!$A$1:$A$49,0),MATCH('Working sheet'!I$1,products!$A$1:$E$1,0))</f>
        <v>Rob</v>
      </c>
      <c r="J673" t="str">
        <f t="shared" si="30"/>
        <v>Robusta</v>
      </c>
      <c r="K673" t="str">
        <f>INDEX(products!$A$1:$G$49,MATCH('Working sheet'!$D673,products!$A$1:$A$49,0),MATCH('Working sheet'!K$1,products!$A$1:$E$1,0))</f>
        <v>L</v>
      </c>
      <c r="L673" t="str">
        <f t="shared" si="31"/>
        <v>Light</v>
      </c>
      <c r="M673" s="5">
        <f>INDEX(products!$A$1:$G$49,MATCH('Working sheet'!$D673,products!$A$1:$A$49,0),MATCH('Working sheet'!M$1,products!$A$1:$E$1,0))</f>
        <v>1</v>
      </c>
      <c r="N673" s="6">
        <f>INDEX(products!$A$1:$G$49,MATCH('Working sheet'!$D673,products!$A$1:$A$49,0),MATCH('Working sheet'!N$1,products!$A$1:$E$1,0))</f>
        <v>11.95</v>
      </c>
      <c r="O673" s="6">
        <f t="shared" si="32"/>
        <v>59.75</v>
      </c>
      <c r="P673" t="str">
        <f>_xlfn.XLOOKUP(Orders[[#This Row],[Customer ID]],customers!$A$1:$A$1001,customers!$I$1:$I$1001,,0)</f>
        <v>No</v>
      </c>
    </row>
    <row r="674" spans="1:16" x14ac:dyDescent="0.25">
      <c r="A674" s="2"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INDEX(products!$A$1:$G$49,MATCH('Working sheet'!$D674,products!$A$1:$A$49,0),MATCH('Working sheet'!I$1,products!$A$1:$E$1,0))</f>
        <v>Lib</v>
      </c>
      <c r="J674" t="str">
        <f t="shared" si="30"/>
        <v>Liberica</v>
      </c>
      <c r="K674" t="str">
        <f>INDEX(products!$A$1:$G$49,MATCH('Working sheet'!$D674,products!$A$1:$A$49,0),MATCH('Working sheet'!K$1,products!$A$1:$E$1,0))</f>
        <v>M</v>
      </c>
      <c r="L674" t="str">
        <f t="shared" si="31"/>
        <v>Medium</v>
      </c>
      <c r="M674" s="5">
        <f>INDEX(products!$A$1:$G$49,MATCH('Working sheet'!$D674,products!$A$1:$A$49,0),MATCH('Working sheet'!M$1,products!$A$1:$E$1,0))</f>
        <v>0.5</v>
      </c>
      <c r="N674" s="6">
        <f>INDEX(products!$A$1:$G$49,MATCH('Working sheet'!$D674,products!$A$1:$A$49,0),MATCH('Working sheet'!N$1,products!$A$1:$E$1,0))</f>
        <v>8.73</v>
      </c>
      <c r="O674" s="6">
        <f t="shared" si="32"/>
        <v>43.650000000000006</v>
      </c>
      <c r="P674" t="str">
        <f>_xlfn.XLOOKUP(Orders[[#This Row],[Customer ID]],customers!$A$1:$A$1001,customers!$I$1:$I$1001,,0)</f>
        <v>Yes</v>
      </c>
    </row>
    <row r="675" spans="1:16" x14ac:dyDescent="0.25">
      <c r="A675" s="2"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INDEX(products!$A$1:$G$49,MATCH('Working sheet'!$D675,products!$A$1:$A$49,0),MATCH('Working sheet'!I$1,products!$A$1:$E$1,0))</f>
        <v>Exc</v>
      </c>
      <c r="J675" t="str">
        <f t="shared" si="30"/>
        <v>Excelsa</v>
      </c>
      <c r="K675" t="str">
        <f>INDEX(products!$A$1:$G$49,MATCH('Working sheet'!$D675,products!$A$1:$A$49,0),MATCH('Working sheet'!K$1,products!$A$1:$E$1,0))</f>
        <v>M</v>
      </c>
      <c r="L675" t="str">
        <f t="shared" si="31"/>
        <v>Medium</v>
      </c>
      <c r="M675" s="5">
        <f>INDEX(products!$A$1:$G$49,MATCH('Working sheet'!$D675,products!$A$1:$A$49,0),MATCH('Working sheet'!M$1,products!$A$1:$E$1,0))</f>
        <v>1</v>
      </c>
      <c r="N675" s="6">
        <f>INDEX(products!$A$1:$G$49,MATCH('Working sheet'!$D675,products!$A$1:$A$49,0),MATCH('Working sheet'!N$1,products!$A$1:$E$1,0))</f>
        <v>13.75</v>
      </c>
      <c r="O675" s="6">
        <f t="shared" si="32"/>
        <v>82.5</v>
      </c>
      <c r="P675" t="str">
        <f>_xlfn.XLOOKUP(Orders[[#This Row],[Customer ID]],customers!$A$1:$A$1001,customers!$I$1:$I$1001,,0)</f>
        <v>Yes</v>
      </c>
    </row>
    <row r="676" spans="1:16" x14ac:dyDescent="0.25">
      <c r="A676" s="2"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INDEX(products!$A$1:$G$49,MATCH('Working sheet'!$D676,products!$A$1:$A$49,0),MATCH('Working sheet'!I$1,products!$A$1:$E$1,0))</f>
        <v>Ara</v>
      </c>
      <c r="J676" t="str">
        <f t="shared" si="30"/>
        <v>Arabica</v>
      </c>
      <c r="K676" t="str">
        <f>INDEX(products!$A$1:$G$49,MATCH('Working sheet'!$D676,products!$A$1:$A$49,0),MATCH('Working sheet'!K$1,products!$A$1:$E$1,0))</f>
        <v>L</v>
      </c>
      <c r="L676" t="str">
        <f t="shared" si="31"/>
        <v>Light</v>
      </c>
      <c r="M676" s="5">
        <f>INDEX(products!$A$1:$G$49,MATCH('Working sheet'!$D676,products!$A$1:$A$49,0),MATCH('Working sheet'!M$1,products!$A$1:$E$1,0))</f>
        <v>2.5</v>
      </c>
      <c r="N676" s="6">
        <f>INDEX(products!$A$1:$G$49,MATCH('Working sheet'!$D676,products!$A$1:$A$49,0),MATCH('Working sheet'!N$1,products!$A$1:$E$1,0))</f>
        <v>29.784999999999997</v>
      </c>
      <c r="O676" s="6">
        <f t="shared" si="32"/>
        <v>178.70999999999998</v>
      </c>
      <c r="P676" t="str">
        <f>_xlfn.XLOOKUP(Orders[[#This Row],[Customer ID]],customers!$A$1:$A$1001,customers!$I$1:$I$1001,,0)</f>
        <v>Yes</v>
      </c>
    </row>
    <row r="677" spans="1:16" x14ac:dyDescent="0.25">
      <c r="A677" s="2"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INDEX(products!$A$1:$G$49,MATCH('Working sheet'!$D677,products!$A$1:$A$49,0),MATCH('Working sheet'!I$1,products!$A$1:$E$1,0))</f>
        <v>Lib</v>
      </c>
      <c r="J677" t="str">
        <f t="shared" si="30"/>
        <v>Liberica</v>
      </c>
      <c r="K677" t="str">
        <f>INDEX(products!$A$1:$G$49,MATCH('Working sheet'!$D677,products!$A$1:$A$49,0),MATCH('Working sheet'!K$1,products!$A$1:$E$1,0))</f>
        <v>D</v>
      </c>
      <c r="L677" t="str">
        <f t="shared" si="31"/>
        <v>Dark</v>
      </c>
      <c r="M677" s="5">
        <f>INDEX(products!$A$1:$G$49,MATCH('Working sheet'!$D677,products!$A$1:$A$49,0),MATCH('Working sheet'!M$1,products!$A$1:$E$1,0))</f>
        <v>2.5</v>
      </c>
      <c r="N677" s="6">
        <f>INDEX(products!$A$1:$G$49,MATCH('Working sheet'!$D677,products!$A$1:$A$49,0),MATCH('Working sheet'!N$1,products!$A$1:$E$1,0))</f>
        <v>29.784999999999997</v>
      </c>
      <c r="O677" s="6">
        <f t="shared" si="32"/>
        <v>119.13999999999999</v>
      </c>
      <c r="P677" t="str">
        <f>_xlfn.XLOOKUP(Orders[[#This Row],[Customer ID]],customers!$A$1:$A$1001,customers!$I$1:$I$1001,,0)</f>
        <v>Yes</v>
      </c>
    </row>
    <row r="678" spans="1:16" x14ac:dyDescent="0.25">
      <c r="A678" s="2"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INDEX(products!$A$1:$G$49,MATCH('Working sheet'!$D678,products!$A$1:$A$49,0),MATCH('Working sheet'!I$1,products!$A$1:$E$1,0))</f>
        <v>Lib</v>
      </c>
      <c r="J678" t="str">
        <f t="shared" si="30"/>
        <v>Liberica</v>
      </c>
      <c r="K678" t="str">
        <f>INDEX(products!$A$1:$G$49,MATCH('Working sheet'!$D678,products!$A$1:$A$49,0),MATCH('Working sheet'!K$1,products!$A$1:$E$1,0))</f>
        <v>L</v>
      </c>
      <c r="L678" t="str">
        <f t="shared" si="31"/>
        <v>Light</v>
      </c>
      <c r="M678" s="5">
        <f>INDEX(products!$A$1:$G$49,MATCH('Working sheet'!$D678,products!$A$1:$A$49,0),MATCH('Working sheet'!M$1,products!$A$1:$E$1,0))</f>
        <v>0.5</v>
      </c>
      <c r="N678" s="6">
        <f>INDEX(products!$A$1:$G$49,MATCH('Working sheet'!$D678,products!$A$1:$A$49,0),MATCH('Working sheet'!N$1,products!$A$1:$E$1,0))</f>
        <v>9.51</v>
      </c>
      <c r="O678" s="6">
        <f t="shared" si="32"/>
        <v>47.55</v>
      </c>
      <c r="P678" t="str">
        <f>_xlfn.XLOOKUP(Orders[[#This Row],[Customer ID]],customers!$A$1:$A$1001,customers!$I$1:$I$1001,,0)</f>
        <v>No</v>
      </c>
    </row>
    <row r="679" spans="1:16" x14ac:dyDescent="0.25">
      <c r="A679" s="2"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INDEX(products!$A$1:$G$49,MATCH('Working sheet'!$D679,products!$A$1:$A$49,0),MATCH('Working sheet'!I$1,products!$A$1:$E$1,0))</f>
        <v>Lib</v>
      </c>
      <c r="J679" t="str">
        <f t="shared" si="30"/>
        <v>Liberica</v>
      </c>
      <c r="K679" t="str">
        <f>INDEX(products!$A$1:$G$49,MATCH('Working sheet'!$D679,products!$A$1:$A$49,0),MATCH('Working sheet'!K$1,products!$A$1:$E$1,0))</f>
        <v>M</v>
      </c>
      <c r="L679" t="str">
        <f t="shared" si="31"/>
        <v>Medium</v>
      </c>
      <c r="M679" s="5">
        <f>INDEX(products!$A$1:$G$49,MATCH('Working sheet'!$D679,products!$A$1:$A$49,0),MATCH('Working sheet'!M$1,products!$A$1:$E$1,0))</f>
        <v>0.5</v>
      </c>
      <c r="N679" s="6">
        <f>INDEX(products!$A$1:$G$49,MATCH('Working sheet'!$D679,products!$A$1:$A$49,0),MATCH('Working sheet'!N$1,products!$A$1:$E$1,0))</f>
        <v>8.73</v>
      </c>
      <c r="O679" s="6">
        <f t="shared" si="32"/>
        <v>43.650000000000006</v>
      </c>
      <c r="P679" t="str">
        <f>_xlfn.XLOOKUP(Orders[[#This Row],[Customer ID]],customers!$A$1:$A$1001,customers!$I$1:$I$1001,,0)</f>
        <v>No</v>
      </c>
    </row>
    <row r="680" spans="1:16" x14ac:dyDescent="0.25">
      <c r="A680" s="2"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INDEX(products!$A$1:$G$49,MATCH('Working sheet'!$D680,products!$A$1:$A$49,0),MATCH('Working sheet'!I$1,products!$A$1:$E$1,0))</f>
        <v>Ara</v>
      </c>
      <c r="J680" t="str">
        <f t="shared" si="30"/>
        <v>Arabica</v>
      </c>
      <c r="K680" t="str">
        <f>INDEX(products!$A$1:$G$49,MATCH('Working sheet'!$D680,products!$A$1:$A$49,0),MATCH('Working sheet'!K$1,products!$A$1:$E$1,0))</f>
        <v>L</v>
      </c>
      <c r="L680" t="str">
        <f t="shared" si="31"/>
        <v>Light</v>
      </c>
      <c r="M680" s="5">
        <f>INDEX(products!$A$1:$G$49,MATCH('Working sheet'!$D680,products!$A$1:$A$49,0),MATCH('Working sheet'!M$1,products!$A$1:$E$1,0))</f>
        <v>2.5</v>
      </c>
      <c r="N680" s="6">
        <f>INDEX(products!$A$1:$G$49,MATCH('Working sheet'!$D680,products!$A$1:$A$49,0),MATCH('Working sheet'!N$1,products!$A$1:$E$1,0))</f>
        <v>29.784999999999997</v>
      </c>
      <c r="O680" s="6">
        <f t="shared" si="32"/>
        <v>178.70999999999998</v>
      </c>
      <c r="P680" t="str">
        <f>_xlfn.XLOOKUP(Orders[[#This Row],[Customer ID]],customers!$A$1:$A$1001,customers!$I$1:$I$1001,,0)</f>
        <v>Yes</v>
      </c>
    </row>
    <row r="681" spans="1:16" x14ac:dyDescent="0.25">
      <c r="A681" s="2"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INDEX(products!$A$1:$G$49,MATCH('Working sheet'!$D681,products!$A$1:$A$49,0),MATCH('Working sheet'!I$1,products!$A$1:$E$1,0))</f>
        <v>Rob</v>
      </c>
      <c r="J681" t="str">
        <f t="shared" si="30"/>
        <v>Robusta</v>
      </c>
      <c r="K681" t="str">
        <f>INDEX(products!$A$1:$G$49,MATCH('Working sheet'!$D681,products!$A$1:$A$49,0),MATCH('Working sheet'!K$1,products!$A$1:$E$1,0))</f>
        <v>L</v>
      </c>
      <c r="L681" t="str">
        <f t="shared" si="31"/>
        <v>Light</v>
      </c>
      <c r="M681" s="5">
        <f>INDEX(products!$A$1:$G$49,MATCH('Working sheet'!$D681,products!$A$1:$A$49,0),MATCH('Working sheet'!M$1,products!$A$1:$E$1,0))</f>
        <v>2.5</v>
      </c>
      <c r="N681" s="6">
        <f>INDEX(products!$A$1:$G$49,MATCH('Working sheet'!$D681,products!$A$1:$A$49,0),MATCH('Working sheet'!N$1,products!$A$1:$E$1,0))</f>
        <v>27.484999999999996</v>
      </c>
      <c r="O681" s="6">
        <f t="shared" si="32"/>
        <v>27.484999999999996</v>
      </c>
      <c r="P681" t="str">
        <f>_xlfn.XLOOKUP(Orders[[#This Row],[Customer ID]],customers!$A$1:$A$1001,customers!$I$1:$I$1001,,0)</f>
        <v>No</v>
      </c>
    </row>
    <row r="682" spans="1:16" x14ac:dyDescent="0.25">
      <c r="A682" s="2"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INDEX(products!$A$1:$G$49,MATCH('Working sheet'!$D682,products!$A$1:$A$49,0),MATCH('Working sheet'!I$1,products!$A$1:$E$1,0))</f>
        <v>Ara</v>
      </c>
      <c r="J682" t="str">
        <f t="shared" si="30"/>
        <v>Arabica</v>
      </c>
      <c r="K682" t="str">
        <f>INDEX(products!$A$1:$G$49,MATCH('Working sheet'!$D682,products!$A$1:$A$49,0),MATCH('Working sheet'!K$1,products!$A$1:$E$1,0))</f>
        <v>M</v>
      </c>
      <c r="L682" t="str">
        <f t="shared" si="31"/>
        <v>Medium</v>
      </c>
      <c r="M682" s="5">
        <f>INDEX(products!$A$1:$G$49,MATCH('Working sheet'!$D682,products!$A$1:$A$49,0),MATCH('Working sheet'!M$1,products!$A$1:$E$1,0))</f>
        <v>1</v>
      </c>
      <c r="N682" s="6">
        <f>INDEX(products!$A$1:$G$49,MATCH('Working sheet'!$D682,products!$A$1:$A$49,0),MATCH('Working sheet'!N$1,products!$A$1:$E$1,0))</f>
        <v>11.25</v>
      </c>
      <c r="O682" s="6">
        <f t="shared" si="32"/>
        <v>56.25</v>
      </c>
      <c r="P682" t="str">
        <f>_xlfn.XLOOKUP(Orders[[#This Row],[Customer ID]],customers!$A$1:$A$1001,customers!$I$1:$I$1001,,0)</f>
        <v>No</v>
      </c>
    </row>
    <row r="683" spans="1:16" x14ac:dyDescent="0.25">
      <c r="A683" s="2"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INDEX(products!$A$1:$G$49,MATCH('Working sheet'!$D683,products!$A$1:$A$49,0),MATCH('Working sheet'!I$1,products!$A$1:$E$1,0))</f>
        <v>Lib</v>
      </c>
      <c r="J683" t="str">
        <f t="shared" si="30"/>
        <v>Liberica</v>
      </c>
      <c r="K683" t="str">
        <f>INDEX(products!$A$1:$G$49,MATCH('Working sheet'!$D683,products!$A$1:$A$49,0),MATCH('Working sheet'!K$1,products!$A$1:$E$1,0))</f>
        <v>L</v>
      </c>
      <c r="L683" t="str">
        <f t="shared" si="31"/>
        <v>Light</v>
      </c>
      <c r="M683" s="5">
        <f>INDEX(products!$A$1:$G$49,MATCH('Working sheet'!$D683,products!$A$1:$A$49,0),MATCH('Working sheet'!M$1,products!$A$1:$E$1,0))</f>
        <v>0.2</v>
      </c>
      <c r="N683" s="6">
        <f>INDEX(products!$A$1:$G$49,MATCH('Working sheet'!$D683,products!$A$1:$A$49,0),MATCH('Working sheet'!N$1,products!$A$1:$E$1,0))</f>
        <v>4.7549999999999999</v>
      </c>
      <c r="O683" s="6">
        <f t="shared" si="32"/>
        <v>9.51</v>
      </c>
      <c r="P683" t="str">
        <f>_xlfn.XLOOKUP(Orders[[#This Row],[Customer ID]],customers!$A$1:$A$1001,customers!$I$1:$I$1001,,0)</f>
        <v>Yes</v>
      </c>
    </row>
    <row r="684" spans="1:16" x14ac:dyDescent="0.25">
      <c r="A684" s="2"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INDEX(products!$A$1:$G$49,MATCH('Working sheet'!$D684,products!$A$1:$A$49,0),MATCH('Working sheet'!I$1,products!$A$1:$E$1,0))</f>
        <v>Exc</v>
      </c>
      <c r="J684" t="str">
        <f t="shared" si="30"/>
        <v>Excelsa</v>
      </c>
      <c r="K684" t="str">
        <f>INDEX(products!$A$1:$G$49,MATCH('Working sheet'!$D684,products!$A$1:$A$49,0),MATCH('Working sheet'!K$1,products!$A$1:$E$1,0))</f>
        <v>M</v>
      </c>
      <c r="L684" t="str">
        <f t="shared" si="31"/>
        <v>Medium</v>
      </c>
      <c r="M684" s="5">
        <f>INDEX(products!$A$1:$G$49,MATCH('Working sheet'!$D684,products!$A$1:$A$49,0),MATCH('Working sheet'!M$1,products!$A$1:$E$1,0))</f>
        <v>0.2</v>
      </c>
      <c r="N684" s="6">
        <f>INDEX(products!$A$1:$G$49,MATCH('Working sheet'!$D684,products!$A$1:$A$49,0),MATCH('Working sheet'!N$1,products!$A$1:$E$1,0))</f>
        <v>4.125</v>
      </c>
      <c r="O684" s="6">
        <f t="shared" si="32"/>
        <v>8.25</v>
      </c>
      <c r="P684" t="str">
        <f>_xlfn.XLOOKUP(Orders[[#This Row],[Customer ID]],customers!$A$1:$A$1001,customers!$I$1:$I$1001,,0)</f>
        <v>Yes</v>
      </c>
    </row>
    <row r="685" spans="1:16" x14ac:dyDescent="0.25">
      <c r="A685" s="2"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INDEX(products!$A$1:$G$49,MATCH('Working sheet'!$D685,products!$A$1:$A$49,0),MATCH('Working sheet'!I$1,products!$A$1:$E$1,0))</f>
        <v>Lib</v>
      </c>
      <c r="J685" t="str">
        <f t="shared" si="30"/>
        <v>Liberica</v>
      </c>
      <c r="K685" t="str">
        <f>INDEX(products!$A$1:$G$49,MATCH('Working sheet'!$D685,products!$A$1:$A$49,0),MATCH('Working sheet'!K$1,products!$A$1:$E$1,0))</f>
        <v>D</v>
      </c>
      <c r="L685" t="str">
        <f t="shared" si="31"/>
        <v>Dark</v>
      </c>
      <c r="M685" s="5">
        <f>INDEX(products!$A$1:$G$49,MATCH('Working sheet'!$D685,products!$A$1:$A$49,0),MATCH('Working sheet'!M$1,products!$A$1:$E$1,0))</f>
        <v>0.5</v>
      </c>
      <c r="N685" s="6">
        <f>INDEX(products!$A$1:$G$49,MATCH('Working sheet'!$D685,products!$A$1:$A$49,0),MATCH('Working sheet'!N$1,products!$A$1:$E$1,0))</f>
        <v>7.77</v>
      </c>
      <c r="O685" s="6">
        <f t="shared" si="32"/>
        <v>46.62</v>
      </c>
      <c r="P685" t="str">
        <f>_xlfn.XLOOKUP(Orders[[#This Row],[Customer ID]],customers!$A$1:$A$1001,customers!$I$1:$I$1001,,0)</f>
        <v>No</v>
      </c>
    </row>
    <row r="686" spans="1:16" x14ac:dyDescent="0.25">
      <c r="A686" s="2"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INDEX(products!$A$1:$G$49,MATCH('Working sheet'!$D686,products!$A$1:$A$49,0),MATCH('Working sheet'!I$1,products!$A$1:$E$1,0))</f>
        <v>Rob</v>
      </c>
      <c r="J686" t="str">
        <f t="shared" si="30"/>
        <v>Robusta</v>
      </c>
      <c r="K686" t="str">
        <f>INDEX(products!$A$1:$G$49,MATCH('Working sheet'!$D686,products!$A$1:$A$49,0),MATCH('Working sheet'!K$1,products!$A$1:$E$1,0))</f>
        <v>L</v>
      </c>
      <c r="L686" t="str">
        <f t="shared" si="31"/>
        <v>Light</v>
      </c>
      <c r="M686" s="5">
        <f>INDEX(products!$A$1:$G$49,MATCH('Working sheet'!$D686,products!$A$1:$A$49,0),MATCH('Working sheet'!M$1,products!$A$1:$E$1,0))</f>
        <v>1</v>
      </c>
      <c r="N686" s="6">
        <f>INDEX(products!$A$1:$G$49,MATCH('Working sheet'!$D686,products!$A$1:$A$49,0),MATCH('Working sheet'!N$1,products!$A$1:$E$1,0))</f>
        <v>11.95</v>
      </c>
      <c r="O686" s="6">
        <f t="shared" si="32"/>
        <v>71.699999999999989</v>
      </c>
      <c r="P686" t="str">
        <f>_xlfn.XLOOKUP(Orders[[#This Row],[Customer ID]],customers!$A$1:$A$1001,customers!$I$1:$I$1001,,0)</f>
        <v>No</v>
      </c>
    </row>
    <row r="687" spans="1:16" x14ac:dyDescent="0.25">
      <c r="A687" s="2"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INDEX(products!$A$1:$G$49,MATCH('Working sheet'!$D687,products!$A$1:$A$49,0),MATCH('Working sheet'!I$1,products!$A$1:$E$1,0))</f>
        <v>Lib</v>
      </c>
      <c r="J687" t="str">
        <f t="shared" si="30"/>
        <v>Liberica</v>
      </c>
      <c r="K687" t="str">
        <f>INDEX(products!$A$1:$G$49,MATCH('Working sheet'!$D687,products!$A$1:$A$49,0),MATCH('Working sheet'!K$1,products!$A$1:$E$1,0))</f>
        <v>L</v>
      </c>
      <c r="L687" t="str">
        <f t="shared" si="31"/>
        <v>Light</v>
      </c>
      <c r="M687" s="5">
        <f>INDEX(products!$A$1:$G$49,MATCH('Working sheet'!$D687,products!$A$1:$A$49,0),MATCH('Working sheet'!M$1,products!$A$1:$E$1,0))</f>
        <v>2.5</v>
      </c>
      <c r="N687" s="6">
        <f>INDEX(products!$A$1:$G$49,MATCH('Working sheet'!$D687,products!$A$1:$A$49,0),MATCH('Working sheet'!N$1,products!$A$1:$E$1,0))</f>
        <v>36.454999999999998</v>
      </c>
      <c r="O687" s="6">
        <f t="shared" si="32"/>
        <v>72.91</v>
      </c>
      <c r="P687" t="str">
        <f>_xlfn.XLOOKUP(Orders[[#This Row],[Customer ID]],customers!$A$1:$A$1001,customers!$I$1:$I$1001,,0)</f>
        <v>Yes</v>
      </c>
    </row>
    <row r="688" spans="1:16" x14ac:dyDescent="0.25">
      <c r="A688" s="2"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INDEX(products!$A$1:$G$49,MATCH('Working sheet'!$D688,products!$A$1:$A$49,0),MATCH('Working sheet'!I$1,products!$A$1:$E$1,0))</f>
        <v>Rob</v>
      </c>
      <c r="J688" t="str">
        <f t="shared" si="30"/>
        <v>Robusta</v>
      </c>
      <c r="K688" t="str">
        <f>INDEX(products!$A$1:$G$49,MATCH('Working sheet'!$D688,products!$A$1:$A$49,0),MATCH('Working sheet'!K$1,products!$A$1:$E$1,0))</f>
        <v>D</v>
      </c>
      <c r="L688" t="str">
        <f t="shared" si="31"/>
        <v>Dark</v>
      </c>
      <c r="M688" s="5">
        <f>INDEX(products!$A$1:$G$49,MATCH('Working sheet'!$D688,products!$A$1:$A$49,0),MATCH('Working sheet'!M$1,products!$A$1:$E$1,0))</f>
        <v>0.2</v>
      </c>
      <c r="N688" s="6">
        <f>INDEX(products!$A$1:$G$49,MATCH('Working sheet'!$D688,products!$A$1:$A$49,0),MATCH('Working sheet'!N$1,products!$A$1:$E$1,0))</f>
        <v>2.6849999999999996</v>
      </c>
      <c r="O688" s="6">
        <f t="shared" si="32"/>
        <v>8.0549999999999997</v>
      </c>
      <c r="P688" t="str">
        <f>_xlfn.XLOOKUP(Orders[[#This Row],[Customer ID]],customers!$A$1:$A$1001,customers!$I$1:$I$1001,,0)</f>
        <v>Yes</v>
      </c>
    </row>
    <row r="689" spans="1:16" x14ac:dyDescent="0.25">
      <c r="A689" s="2"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INDEX(products!$A$1:$G$49,MATCH('Working sheet'!$D689,products!$A$1:$A$49,0),MATCH('Working sheet'!I$1,products!$A$1:$E$1,0))</f>
        <v>Exc</v>
      </c>
      <c r="J689" t="str">
        <f t="shared" si="30"/>
        <v>Excelsa</v>
      </c>
      <c r="K689" t="str">
        <f>INDEX(products!$A$1:$G$49,MATCH('Working sheet'!$D689,products!$A$1:$A$49,0),MATCH('Working sheet'!K$1,products!$A$1:$E$1,0))</f>
        <v>M</v>
      </c>
      <c r="L689" t="str">
        <f t="shared" si="31"/>
        <v>Medium</v>
      </c>
      <c r="M689" s="5">
        <f>INDEX(products!$A$1:$G$49,MATCH('Working sheet'!$D689,products!$A$1:$A$49,0),MATCH('Working sheet'!M$1,products!$A$1:$E$1,0))</f>
        <v>0.5</v>
      </c>
      <c r="N689" s="6">
        <f>INDEX(products!$A$1:$G$49,MATCH('Working sheet'!$D689,products!$A$1:$A$49,0),MATCH('Working sheet'!N$1,products!$A$1:$E$1,0))</f>
        <v>8.25</v>
      </c>
      <c r="O689" s="6">
        <f t="shared" si="32"/>
        <v>16.5</v>
      </c>
      <c r="P689" t="str">
        <f>_xlfn.XLOOKUP(Orders[[#This Row],[Customer ID]],customers!$A$1:$A$1001,customers!$I$1:$I$1001,,0)</f>
        <v>No</v>
      </c>
    </row>
    <row r="690" spans="1:16" x14ac:dyDescent="0.25">
      <c r="A690" s="2"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INDEX(products!$A$1:$G$49,MATCH('Working sheet'!$D690,products!$A$1:$A$49,0),MATCH('Working sheet'!I$1,products!$A$1:$E$1,0))</f>
        <v>Ara</v>
      </c>
      <c r="J690" t="str">
        <f t="shared" si="30"/>
        <v>Arabica</v>
      </c>
      <c r="K690" t="str">
        <f>INDEX(products!$A$1:$G$49,MATCH('Working sheet'!$D690,products!$A$1:$A$49,0),MATCH('Working sheet'!K$1,products!$A$1:$E$1,0))</f>
        <v>L</v>
      </c>
      <c r="L690" t="str">
        <f t="shared" si="31"/>
        <v>Light</v>
      </c>
      <c r="M690" s="5">
        <f>INDEX(products!$A$1:$G$49,MATCH('Working sheet'!$D690,products!$A$1:$A$49,0),MATCH('Working sheet'!M$1,products!$A$1:$E$1,0))</f>
        <v>1</v>
      </c>
      <c r="N690" s="6">
        <f>INDEX(products!$A$1:$G$49,MATCH('Working sheet'!$D690,products!$A$1:$A$49,0),MATCH('Working sheet'!N$1,products!$A$1:$E$1,0))</f>
        <v>12.95</v>
      </c>
      <c r="O690" s="6">
        <f t="shared" si="32"/>
        <v>64.75</v>
      </c>
      <c r="P690" t="str">
        <f>_xlfn.XLOOKUP(Orders[[#This Row],[Customer ID]],customers!$A$1:$A$1001,customers!$I$1:$I$1001,,0)</f>
        <v>No</v>
      </c>
    </row>
    <row r="691" spans="1:16" x14ac:dyDescent="0.25">
      <c r="A691" s="2"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INDEX(products!$A$1:$G$49,MATCH('Working sheet'!$D691,products!$A$1:$A$49,0),MATCH('Working sheet'!I$1,products!$A$1:$E$1,0))</f>
        <v>Ara</v>
      </c>
      <c r="J691" t="str">
        <f t="shared" si="30"/>
        <v>Arabica</v>
      </c>
      <c r="K691" t="str">
        <f>INDEX(products!$A$1:$G$49,MATCH('Working sheet'!$D691,products!$A$1:$A$49,0),MATCH('Working sheet'!K$1,products!$A$1:$E$1,0))</f>
        <v>M</v>
      </c>
      <c r="L691" t="str">
        <f t="shared" si="31"/>
        <v>Medium</v>
      </c>
      <c r="M691" s="5">
        <f>INDEX(products!$A$1:$G$49,MATCH('Working sheet'!$D691,products!$A$1:$A$49,0),MATCH('Working sheet'!M$1,products!$A$1:$E$1,0))</f>
        <v>0.5</v>
      </c>
      <c r="N691" s="6">
        <f>INDEX(products!$A$1:$G$49,MATCH('Working sheet'!$D691,products!$A$1:$A$49,0),MATCH('Working sheet'!N$1,products!$A$1:$E$1,0))</f>
        <v>6.75</v>
      </c>
      <c r="O691" s="6">
        <f t="shared" si="32"/>
        <v>33.75</v>
      </c>
      <c r="P691" t="str">
        <f>_xlfn.XLOOKUP(Orders[[#This Row],[Customer ID]],customers!$A$1:$A$1001,customers!$I$1:$I$1001,,0)</f>
        <v>No</v>
      </c>
    </row>
    <row r="692" spans="1:16" x14ac:dyDescent="0.25">
      <c r="A692" s="2"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INDEX(products!$A$1:$G$49,MATCH('Working sheet'!$D692,products!$A$1:$A$49,0),MATCH('Working sheet'!I$1,products!$A$1:$E$1,0))</f>
        <v>Lib</v>
      </c>
      <c r="J692" t="str">
        <f t="shared" si="30"/>
        <v>Liberica</v>
      </c>
      <c r="K692" t="str">
        <f>INDEX(products!$A$1:$G$49,MATCH('Working sheet'!$D692,products!$A$1:$A$49,0),MATCH('Working sheet'!K$1,products!$A$1:$E$1,0))</f>
        <v>D</v>
      </c>
      <c r="L692" t="str">
        <f t="shared" si="31"/>
        <v>Dark</v>
      </c>
      <c r="M692" s="5">
        <f>INDEX(products!$A$1:$G$49,MATCH('Working sheet'!$D692,products!$A$1:$A$49,0),MATCH('Working sheet'!M$1,products!$A$1:$E$1,0))</f>
        <v>2.5</v>
      </c>
      <c r="N692" s="6">
        <f>INDEX(products!$A$1:$G$49,MATCH('Working sheet'!$D692,products!$A$1:$A$49,0),MATCH('Working sheet'!N$1,products!$A$1:$E$1,0))</f>
        <v>29.784999999999997</v>
      </c>
      <c r="O692" s="6">
        <f t="shared" si="32"/>
        <v>178.70999999999998</v>
      </c>
      <c r="P692" t="str">
        <f>_xlfn.XLOOKUP(Orders[[#This Row],[Customer ID]],customers!$A$1:$A$1001,customers!$I$1:$I$1001,,0)</f>
        <v>No</v>
      </c>
    </row>
    <row r="693" spans="1:16" x14ac:dyDescent="0.25">
      <c r="A693" s="2"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INDEX(products!$A$1:$G$49,MATCH('Working sheet'!$D693,products!$A$1:$A$49,0),MATCH('Working sheet'!I$1,products!$A$1:$E$1,0))</f>
        <v>Ara</v>
      </c>
      <c r="J693" t="str">
        <f t="shared" si="30"/>
        <v>Arabica</v>
      </c>
      <c r="K693" t="str">
        <f>INDEX(products!$A$1:$G$49,MATCH('Working sheet'!$D693,products!$A$1:$A$49,0),MATCH('Working sheet'!K$1,products!$A$1:$E$1,0))</f>
        <v>M</v>
      </c>
      <c r="L693" t="str">
        <f t="shared" si="31"/>
        <v>Medium</v>
      </c>
      <c r="M693" s="5">
        <f>INDEX(products!$A$1:$G$49,MATCH('Working sheet'!$D693,products!$A$1:$A$49,0),MATCH('Working sheet'!M$1,products!$A$1:$E$1,0))</f>
        <v>1</v>
      </c>
      <c r="N693" s="6">
        <f>INDEX(products!$A$1:$G$49,MATCH('Working sheet'!$D693,products!$A$1:$A$49,0),MATCH('Working sheet'!N$1,products!$A$1:$E$1,0))</f>
        <v>11.25</v>
      </c>
      <c r="O693" s="6">
        <f t="shared" si="32"/>
        <v>22.5</v>
      </c>
      <c r="P693" t="str">
        <f>_xlfn.XLOOKUP(Orders[[#This Row],[Customer ID]],customers!$A$1:$A$1001,customers!$I$1:$I$1001,,0)</f>
        <v>No</v>
      </c>
    </row>
    <row r="694" spans="1:16" x14ac:dyDescent="0.25">
      <c r="A694" s="2"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INDEX(products!$A$1:$G$49,MATCH('Working sheet'!$D694,products!$A$1:$A$49,0),MATCH('Working sheet'!I$1,products!$A$1:$E$1,0))</f>
        <v>Lib</v>
      </c>
      <c r="J694" t="str">
        <f t="shared" si="30"/>
        <v>Liberica</v>
      </c>
      <c r="K694" t="str">
        <f>INDEX(products!$A$1:$G$49,MATCH('Working sheet'!$D694,products!$A$1:$A$49,0),MATCH('Working sheet'!K$1,products!$A$1:$E$1,0))</f>
        <v>D</v>
      </c>
      <c r="L694" t="str">
        <f t="shared" si="31"/>
        <v>Dark</v>
      </c>
      <c r="M694" s="5">
        <f>INDEX(products!$A$1:$G$49,MATCH('Working sheet'!$D694,products!$A$1:$A$49,0),MATCH('Working sheet'!M$1,products!$A$1:$E$1,0))</f>
        <v>1</v>
      </c>
      <c r="N694" s="6">
        <f>INDEX(products!$A$1:$G$49,MATCH('Working sheet'!$D694,products!$A$1:$A$49,0),MATCH('Working sheet'!N$1,products!$A$1:$E$1,0))</f>
        <v>12.95</v>
      </c>
      <c r="O694" s="6">
        <f t="shared" si="32"/>
        <v>12.95</v>
      </c>
      <c r="P694" t="str">
        <f>_xlfn.XLOOKUP(Orders[[#This Row],[Customer ID]],customers!$A$1:$A$1001,customers!$I$1:$I$1001,,0)</f>
        <v>No</v>
      </c>
    </row>
    <row r="695" spans="1:16" x14ac:dyDescent="0.25">
      <c r="A695" s="2"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INDEX(products!$A$1:$G$49,MATCH('Working sheet'!$D695,products!$A$1:$A$49,0),MATCH('Working sheet'!I$1,products!$A$1:$E$1,0))</f>
        <v>Ara</v>
      </c>
      <c r="J695" t="str">
        <f t="shared" si="30"/>
        <v>Arabica</v>
      </c>
      <c r="K695" t="str">
        <f>INDEX(products!$A$1:$G$49,MATCH('Working sheet'!$D695,products!$A$1:$A$49,0),MATCH('Working sheet'!K$1,products!$A$1:$E$1,0))</f>
        <v>M</v>
      </c>
      <c r="L695" t="str">
        <f t="shared" si="31"/>
        <v>Medium</v>
      </c>
      <c r="M695" s="5">
        <f>INDEX(products!$A$1:$G$49,MATCH('Working sheet'!$D695,products!$A$1:$A$49,0),MATCH('Working sheet'!M$1,products!$A$1:$E$1,0))</f>
        <v>2.5</v>
      </c>
      <c r="N695" s="6">
        <f>INDEX(products!$A$1:$G$49,MATCH('Working sheet'!$D695,products!$A$1:$A$49,0),MATCH('Working sheet'!N$1,products!$A$1:$E$1,0))</f>
        <v>25.874999999999996</v>
      </c>
      <c r="O695" s="6">
        <f t="shared" si="32"/>
        <v>51.749999999999993</v>
      </c>
      <c r="P695" t="str">
        <f>_xlfn.XLOOKUP(Orders[[#This Row],[Customer ID]],customers!$A$1:$A$1001,customers!$I$1:$I$1001,,0)</f>
        <v>Yes</v>
      </c>
    </row>
    <row r="696" spans="1:16" x14ac:dyDescent="0.25">
      <c r="A696" s="2"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INDEX(products!$A$1:$G$49,MATCH('Working sheet'!$D696,products!$A$1:$A$49,0),MATCH('Working sheet'!I$1,products!$A$1:$E$1,0))</f>
        <v>Exc</v>
      </c>
      <c r="J696" t="str">
        <f t="shared" si="30"/>
        <v>Excelsa</v>
      </c>
      <c r="K696" t="str">
        <f>INDEX(products!$A$1:$G$49,MATCH('Working sheet'!$D696,products!$A$1:$A$49,0),MATCH('Working sheet'!K$1,products!$A$1:$E$1,0))</f>
        <v>D</v>
      </c>
      <c r="L696" t="str">
        <f t="shared" si="31"/>
        <v>Dark</v>
      </c>
      <c r="M696" s="5">
        <f>INDEX(products!$A$1:$G$49,MATCH('Working sheet'!$D696,products!$A$1:$A$49,0),MATCH('Working sheet'!M$1,products!$A$1:$E$1,0))</f>
        <v>0.5</v>
      </c>
      <c r="N696" s="6">
        <f>INDEX(products!$A$1:$G$49,MATCH('Working sheet'!$D696,products!$A$1:$A$49,0),MATCH('Working sheet'!N$1,products!$A$1:$E$1,0))</f>
        <v>7.29</v>
      </c>
      <c r="O696" s="6">
        <f t="shared" si="32"/>
        <v>36.450000000000003</v>
      </c>
      <c r="P696" t="str">
        <f>_xlfn.XLOOKUP(Orders[[#This Row],[Customer ID]],customers!$A$1:$A$1001,customers!$I$1:$I$1001,,0)</f>
        <v>No</v>
      </c>
    </row>
    <row r="697" spans="1:16" x14ac:dyDescent="0.25">
      <c r="A697" s="2"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INDEX(products!$A$1:$G$49,MATCH('Working sheet'!$D697,products!$A$1:$A$49,0),MATCH('Working sheet'!I$1,products!$A$1:$E$1,0))</f>
        <v>Lib</v>
      </c>
      <c r="J697" t="str">
        <f t="shared" si="30"/>
        <v>Liberica</v>
      </c>
      <c r="K697" t="str">
        <f>INDEX(products!$A$1:$G$49,MATCH('Working sheet'!$D697,products!$A$1:$A$49,0),MATCH('Working sheet'!K$1,products!$A$1:$E$1,0))</f>
        <v>L</v>
      </c>
      <c r="L697" t="str">
        <f t="shared" si="31"/>
        <v>Light</v>
      </c>
      <c r="M697" s="5">
        <f>INDEX(products!$A$1:$G$49,MATCH('Working sheet'!$D697,products!$A$1:$A$49,0),MATCH('Working sheet'!M$1,products!$A$1:$E$1,0))</f>
        <v>2.5</v>
      </c>
      <c r="N697" s="6">
        <f>INDEX(products!$A$1:$G$49,MATCH('Working sheet'!$D697,products!$A$1:$A$49,0),MATCH('Working sheet'!N$1,products!$A$1:$E$1,0))</f>
        <v>36.454999999999998</v>
      </c>
      <c r="O697" s="6">
        <f t="shared" si="32"/>
        <v>182.27499999999998</v>
      </c>
      <c r="P697" t="str">
        <f>_xlfn.XLOOKUP(Orders[[#This Row],[Customer ID]],customers!$A$1:$A$1001,customers!$I$1:$I$1001,,0)</f>
        <v>Yes</v>
      </c>
    </row>
    <row r="698" spans="1:16" x14ac:dyDescent="0.25">
      <c r="A698" s="2"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INDEX(products!$A$1:$G$49,MATCH('Working sheet'!$D698,products!$A$1:$A$49,0),MATCH('Working sheet'!I$1,products!$A$1:$E$1,0))</f>
        <v>Lib</v>
      </c>
      <c r="J698" t="str">
        <f t="shared" si="30"/>
        <v>Liberica</v>
      </c>
      <c r="K698" t="str">
        <f>INDEX(products!$A$1:$G$49,MATCH('Working sheet'!$D698,products!$A$1:$A$49,0),MATCH('Working sheet'!K$1,products!$A$1:$E$1,0))</f>
        <v>D</v>
      </c>
      <c r="L698" t="str">
        <f t="shared" si="31"/>
        <v>Dark</v>
      </c>
      <c r="M698" s="5">
        <f>INDEX(products!$A$1:$G$49,MATCH('Working sheet'!$D698,products!$A$1:$A$49,0),MATCH('Working sheet'!M$1,products!$A$1:$E$1,0))</f>
        <v>0.5</v>
      </c>
      <c r="N698" s="6">
        <f>INDEX(products!$A$1:$G$49,MATCH('Working sheet'!$D698,products!$A$1:$A$49,0),MATCH('Working sheet'!N$1,products!$A$1:$E$1,0))</f>
        <v>7.77</v>
      </c>
      <c r="O698" s="6">
        <f t="shared" si="32"/>
        <v>31.08</v>
      </c>
      <c r="P698" t="str">
        <f>_xlfn.XLOOKUP(Orders[[#This Row],[Customer ID]],customers!$A$1:$A$1001,customers!$I$1:$I$1001,,0)</f>
        <v>No</v>
      </c>
    </row>
    <row r="699" spans="1:16" x14ac:dyDescent="0.25">
      <c r="A699" s="2"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INDEX(products!$A$1:$G$49,MATCH('Working sheet'!$D699,products!$A$1:$A$49,0),MATCH('Working sheet'!I$1,products!$A$1:$E$1,0))</f>
        <v>Ara</v>
      </c>
      <c r="J699" t="str">
        <f t="shared" si="30"/>
        <v>Arabica</v>
      </c>
      <c r="K699" t="str">
        <f>INDEX(products!$A$1:$G$49,MATCH('Working sheet'!$D699,products!$A$1:$A$49,0),MATCH('Working sheet'!K$1,products!$A$1:$E$1,0))</f>
        <v>M</v>
      </c>
      <c r="L699" t="str">
        <f t="shared" si="31"/>
        <v>Medium</v>
      </c>
      <c r="M699" s="5">
        <f>INDEX(products!$A$1:$G$49,MATCH('Working sheet'!$D699,products!$A$1:$A$49,0),MATCH('Working sheet'!M$1,products!$A$1:$E$1,0))</f>
        <v>0.5</v>
      </c>
      <c r="N699" s="6">
        <f>INDEX(products!$A$1:$G$49,MATCH('Working sheet'!$D699,products!$A$1:$A$49,0),MATCH('Working sheet'!N$1,products!$A$1:$E$1,0))</f>
        <v>6.75</v>
      </c>
      <c r="O699" s="6">
        <f t="shared" si="32"/>
        <v>20.25</v>
      </c>
      <c r="P699" t="str">
        <f>_xlfn.XLOOKUP(Orders[[#This Row],[Customer ID]],customers!$A$1:$A$1001,customers!$I$1:$I$1001,,0)</f>
        <v>No</v>
      </c>
    </row>
    <row r="700" spans="1:16" x14ac:dyDescent="0.25">
      <c r="A700" s="2"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INDEX(products!$A$1:$G$49,MATCH('Working sheet'!$D700,products!$A$1:$A$49,0),MATCH('Working sheet'!I$1,products!$A$1:$E$1,0))</f>
        <v>Lib</v>
      </c>
      <c r="J700" t="str">
        <f t="shared" si="30"/>
        <v>Liberica</v>
      </c>
      <c r="K700" t="str">
        <f>INDEX(products!$A$1:$G$49,MATCH('Working sheet'!$D700,products!$A$1:$A$49,0),MATCH('Working sheet'!K$1,products!$A$1:$E$1,0))</f>
        <v>D</v>
      </c>
      <c r="L700" t="str">
        <f t="shared" si="31"/>
        <v>Dark</v>
      </c>
      <c r="M700" s="5">
        <f>INDEX(products!$A$1:$G$49,MATCH('Working sheet'!$D700,products!$A$1:$A$49,0),MATCH('Working sheet'!M$1,products!$A$1:$E$1,0))</f>
        <v>1</v>
      </c>
      <c r="N700" s="6">
        <f>INDEX(products!$A$1:$G$49,MATCH('Working sheet'!$D700,products!$A$1:$A$49,0),MATCH('Working sheet'!N$1,products!$A$1:$E$1,0))</f>
        <v>12.95</v>
      </c>
      <c r="O700" s="6">
        <f t="shared" si="32"/>
        <v>25.9</v>
      </c>
      <c r="P700" t="str">
        <f>_xlfn.XLOOKUP(Orders[[#This Row],[Customer ID]],customers!$A$1:$A$1001,customers!$I$1:$I$1001,,0)</f>
        <v>No</v>
      </c>
    </row>
    <row r="701" spans="1:16" x14ac:dyDescent="0.25">
      <c r="A701" s="2"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INDEX(products!$A$1:$G$49,MATCH('Working sheet'!$D701,products!$A$1:$A$49,0),MATCH('Working sheet'!I$1,products!$A$1:$E$1,0))</f>
        <v>Ara</v>
      </c>
      <c r="J701" t="str">
        <f t="shared" si="30"/>
        <v>Arabica</v>
      </c>
      <c r="K701" t="str">
        <f>INDEX(products!$A$1:$G$49,MATCH('Working sheet'!$D701,products!$A$1:$A$49,0),MATCH('Working sheet'!K$1,products!$A$1:$E$1,0))</f>
        <v>D</v>
      </c>
      <c r="L701" t="str">
        <f t="shared" si="31"/>
        <v>Dark</v>
      </c>
      <c r="M701" s="5">
        <f>INDEX(products!$A$1:$G$49,MATCH('Working sheet'!$D701,products!$A$1:$A$49,0),MATCH('Working sheet'!M$1,products!$A$1:$E$1,0))</f>
        <v>0.5</v>
      </c>
      <c r="N701" s="6">
        <f>INDEX(products!$A$1:$G$49,MATCH('Working sheet'!$D701,products!$A$1:$A$49,0),MATCH('Working sheet'!N$1,products!$A$1:$E$1,0))</f>
        <v>5.97</v>
      </c>
      <c r="O701" s="6">
        <f t="shared" si="32"/>
        <v>23.88</v>
      </c>
      <c r="P701" t="str">
        <f>_xlfn.XLOOKUP(Orders[[#This Row],[Customer ID]],customers!$A$1:$A$1001,customers!$I$1:$I$1001,,0)</f>
        <v>Yes</v>
      </c>
    </row>
    <row r="702" spans="1:16" x14ac:dyDescent="0.25">
      <c r="A702" s="2"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INDEX(products!$A$1:$G$49,MATCH('Working sheet'!$D702,products!$A$1:$A$49,0),MATCH('Working sheet'!I$1,products!$A$1:$E$1,0))</f>
        <v>Lib</v>
      </c>
      <c r="J702" t="str">
        <f t="shared" si="30"/>
        <v>Liberica</v>
      </c>
      <c r="K702" t="str">
        <f>INDEX(products!$A$1:$G$49,MATCH('Working sheet'!$D702,products!$A$1:$A$49,0),MATCH('Working sheet'!K$1,products!$A$1:$E$1,0))</f>
        <v>L</v>
      </c>
      <c r="L702" t="str">
        <f t="shared" si="31"/>
        <v>Light</v>
      </c>
      <c r="M702" s="5">
        <f>INDEX(products!$A$1:$G$49,MATCH('Working sheet'!$D702,products!$A$1:$A$49,0),MATCH('Working sheet'!M$1,products!$A$1:$E$1,0))</f>
        <v>0.5</v>
      </c>
      <c r="N702" s="6">
        <f>INDEX(products!$A$1:$G$49,MATCH('Working sheet'!$D702,products!$A$1:$A$49,0),MATCH('Working sheet'!N$1,products!$A$1:$E$1,0))</f>
        <v>9.51</v>
      </c>
      <c r="O702" s="6">
        <f t="shared" si="32"/>
        <v>19.02</v>
      </c>
      <c r="P702" t="str">
        <f>_xlfn.XLOOKUP(Orders[[#This Row],[Customer ID]],customers!$A$1:$A$1001,customers!$I$1:$I$1001,,0)</f>
        <v>No</v>
      </c>
    </row>
    <row r="703" spans="1:16" x14ac:dyDescent="0.25">
      <c r="A703" s="2"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INDEX(products!$A$1:$G$49,MATCH('Working sheet'!$D703,products!$A$1:$A$49,0),MATCH('Working sheet'!I$1,products!$A$1:$E$1,0))</f>
        <v>Ara</v>
      </c>
      <c r="J703" t="str">
        <f t="shared" si="30"/>
        <v>Arabica</v>
      </c>
      <c r="K703" t="str">
        <f>INDEX(products!$A$1:$G$49,MATCH('Working sheet'!$D703,products!$A$1:$A$49,0),MATCH('Working sheet'!K$1,products!$A$1:$E$1,0))</f>
        <v>D</v>
      </c>
      <c r="L703" t="str">
        <f t="shared" si="31"/>
        <v>Dark</v>
      </c>
      <c r="M703" s="5">
        <f>INDEX(products!$A$1:$G$49,MATCH('Working sheet'!$D703,products!$A$1:$A$49,0),MATCH('Working sheet'!M$1,products!$A$1:$E$1,0))</f>
        <v>0.5</v>
      </c>
      <c r="N703" s="6">
        <f>INDEX(products!$A$1:$G$49,MATCH('Working sheet'!$D703,products!$A$1:$A$49,0),MATCH('Working sheet'!N$1,products!$A$1:$E$1,0))</f>
        <v>5.97</v>
      </c>
      <c r="O703" s="6">
        <f t="shared" si="32"/>
        <v>29.849999999999998</v>
      </c>
      <c r="P703" t="str">
        <f>_xlfn.XLOOKUP(Orders[[#This Row],[Customer ID]],customers!$A$1:$A$1001,customers!$I$1:$I$1001,,0)</f>
        <v>Yes</v>
      </c>
    </row>
    <row r="704" spans="1:16" x14ac:dyDescent="0.25">
      <c r="A704" s="2"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INDEX(products!$A$1:$G$49,MATCH('Working sheet'!$D704,products!$A$1:$A$49,0),MATCH('Working sheet'!I$1,products!$A$1:$E$1,0))</f>
        <v>Ara</v>
      </c>
      <c r="J704" t="str">
        <f t="shared" si="30"/>
        <v>Arabica</v>
      </c>
      <c r="K704" t="str">
        <f>INDEX(products!$A$1:$G$49,MATCH('Working sheet'!$D704,products!$A$1:$A$49,0),MATCH('Working sheet'!K$1,products!$A$1:$E$1,0))</f>
        <v>L</v>
      </c>
      <c r="L704" t="str">
        <f t="shared" si="31"/>
        <v>Light</v>
      </c>
      <c r="M704" s="5">
        <f>INDEX(products!$A$1:$G$49,MATCH('Working sheet'!$D704,products!$A$1:$A$49,0),MATCH('Working sheet'!M$1,products!$A$1:$E$1,0))</f>
        <v>0.5</v>
      </c>
      <c r="N704" s="6">
        <f>INDEX(products!$A$1:$G$49,MATCH('Working sheet'!$D704,products!$A$1:$A$49,0),MATCH('Working sheet'!N$1,products!$A$1:$E$1,0))</f>
        <v>7.77</v>
      </c>
      <c r="O704" s="6">
        <f t="shared" si="32"/>
        <v>7.77</v>
      </c>
      <c r="P704" t="str">
        <f>_xlfn.XLOOKUP(Orders[[#This Row],[Customer ID]],customers!$A$1:$A$1001,customers!$I$1:$I$1001,,0)</f>
        <v>Yes</v>
      </c>
    </row>
    <row r="705" spans="1:16" x14ac:dyDescent="0.25">
      <c r="A705" s="2"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INDEX(products!$A$1:$G$49,MATCH('Working sheet'!$D705,products!$A$1:$A$49,0),MATCH('Working sheet'!I$1,products!$A$1:$E$1,0))</f>
        <v>Lib</v>
      </c>
      <c r="J705" t="str">
        <f t="shared" si="30"/>
        <v>Liberica</v>
      </c>
      <c r="K705" t="str">
        <f>INDEX(products!$A$1:$G$49,MATCH('Working sheet'!$D705,products!$A$1:$A$49,0),MATCH('Working sheet'!K$1,products!$A$1:$E$1,0))</f>
        <v>D</v>
      </c>
      <c r="L705" t="str">
        <f t="shared" si="31"/>
        <v>Dark</v>
      </c>
      <c r="M705" s="5">
        <f>INDEX(products!$A$1:$G$49,MATCH('Working sheet'!$D705,products!$A$1:$A$49,0),MATCH('Working sheet'!M$1,products!$A$1:$E$1,0))</f>
        <v>2.5</v>
      </c>
      <c r="N705" s="6">
        <f>INDEX(products!$A$1:$G$49,MATCH('Working sheet'!$D705,products!$A$1:$A$49,0),MATCH('Working sheet'!N$1,products!$A$1:$E$1,0))</f>
        <v>29.784999999999997</v>
      </c>
      <c r="O705" s="6">
        <f t="shared" si="32"/>
        <v>119.13999999999999</v>
      </c>
      <c r="P705" t="str">
        <f>_xlfn.XLOOKUP(Orders[[#This Row],[Customer ID]],customers!$A$1:$A$1001,customers!$I$1:$I$1001,,0)</f>
        <v>Yes</v>
      </c>
    </row>
    <row r="706" spans="1:16" x14ac:dyDescent="0.25">
      <c r="A706" s="2"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INDEX(products!$A$1:$G$49,MATCH('Working sheet'!$D706,products!$A$1:$A$49,0),MATCH('Working sheet'!I$1,products!$A$1:$E$1,0))</f>
        <v>Exc</v>
      </c>
      <c r="J706" t="str">
        <f t="shared" ref="J706:J769" si="33">IF(I706="Rob","Robusta",IF(I706="Exc","Excelsa",IF(I706="Ara","Arabica",IF(I706="Lib","Liberica"))))</f>
        <v>Excelsa</v>
      </c>
      <c r="K706" t="str">
        <f>INDEX(products!$A$1:$G$49,MATCH('Working sheet'!$D706,products!$A$1:$A$49,0),MATCH('Working sheet'!K$1,products!$A$1:$E$1,0))</f>
        <v>D</v>
      </c>
      <c r="L706" t="str">
        <f t="shared" ref="L706:L769" si="34">IF(K706="L","Light",IF(K706="M","Medium",IF(K706="D","Dark")))</f>
        <v>Dark</v>
      </c>
      <c r="M706" s="5">
        <f>INDEX(products!$A$1:$G$49,MATCH('Working sheet'!$D706,products!$A$1:$A$49,0),MATCH('Working sheet'!M$1,products!$A$1:$E$1,0))</f>
        <v>0.2</v>
      </c>
      <c r="N706" s="6">
        <f>INDEX(products!$A$1:$G$49,MATCH('Working sheet'!$D706,products!$A$1:$A$49,0),MATCH('Working sheet'!N$1,products!$A$1:$E$1,0))</f>
        <v>3.645</v>
      </c>
      <c r="O706" s="6">
        <f t="shared" ref="O706:O769" si="35">N706*E706</f>
        <v>21.87</v>
      </c>
      <c r="P706" t="str">
        <f>_xlfn.XLOOKUP(Orders[[#This Row],[Customer ID]],customers!$A$1:$A$1001,customers!$I$1:$I$1001,,0)</f>
        <v>Yes</v>
      </c>
    </row>
    <row r="707" spans="1:16" x14ac:dyDescent="0.25">
      <c r="A707" s="2"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INDEX(products!$A$1:$G$49,MATCH('Working sheet'!$D707,products!$A$1:$A$49,0),MATCH('Working sheet'!I$1,products!$A$1:$E$1,0))</f>
        <v>Exc</v>
      </c>
      <c r="J707" t="str">
        <f t="shared" si="33"/>
        <v>Excelsa</v>
      </c>
      <c r="K707" t="str">
        <f>INDEX(products!$A$1:$G$49,MATCH('Working sheet'!$D707,products!$A$1:$A$49,0),MATCH('Working sheet'!K$1,products!$A$1:$E$1,0))</f>
        <v>L</v>
      </c>
      <c r="L707" t="str">
        <f t="shared" si="34"/>
        <v>Light</v>
      </c>
      <c r="M707" s="5">
        <f>INDEX(products!$A$1:$G$49,MATCH('Working sheet'!$D707,products!$A$1:$A$49,0),MATCH('Working sheet'!M$1,products!$A$1:$E$1,0))</f>
        <v>0.5</v>
      </c>
      <c r="N707" s="6">
        <f>INDEX(products!$A$1:$G$49,MATCH('Working sheet'!$D707,products!$A$1:$A$49,0),MATCH('Working sheet'!N$1,products!$A$1:$E$1,0))</f>
        <v>8.91</v>
      </c>
      <c r="O707" s="6">
        <f t="shared" si="35"/>
        <v>17.82</v>
      </c>
      <c r="P707" t="str">
        <f>_xlfn.XLOOKUP(Orders[[#This Row],[Customer ID]],customers!$A$1:$A$1001,customers!$I$1:$I$1001,,0)</f>
        <v>No</v>
      </c>
    </row>
    <row r="708" spans="1:16" x14ac:dyDescent="0.25">
      <c r="A708" s="2"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INDEX(products!$A$1:$G$49,MATCH('Working sheet'!$D708,products!$A$1:$A$49,0),MATCH('Working sheet'!I$1,products!$A$1:$E$1,0))</f>
        <v>Exc</v>
      </c>
      <c r="J708" t="str">
        <f t="shared" si="33"/>
        <v>Excelsa</v>
      </c>
      <c r="K708" t="str">
        <f>INDEX(products!$A$1:$G$49,MATCH('Working sheet'!$D708,products!$A$1:$A$49,0),MATCH('Working sheet'!K$1,products!$A$1:$E$1,0))</f>
        <v>M</v>
      </c>
      <c r="L708" t="str">
        <f t="shared" si="34"/>
        <v>Medium</v>
      </c>
      <c r="M708" s="5">
        <f>INDEX(products!$A$1:$G$49,MATCH('Working sheet'!$D708,products!$A$1:$A$49,0),MATCH('Working sheet'!M$1,products!$A$1:$E$1,0))</f>
        <v>0.2</v>
      </c>
      <c r="N708" s="6">
        <f>INDEX(products!$A$1:$G$49,MATCH('Working sheet'!$D708,products!$A$1:$A$49,0),MATCH('Working sheet'!N$1,products!$A$1:$E$1,0))</f>
        <v>4.125</v>
      </c>
      <c r="O708" s="6">
        <f t="shared" si="35"/>
        <v>12.375</v>
      </c>
      <c r="P708" t="str">
        <f>_xlfn.XLOOKUP(Orders[[#This Row],[Customer ID]],customers!$A$1:$A$1001,customers!$I$1:$I$1001,,0)</f>
        <v>No</v>
      </c>
    </row>
    <row r="709" spans="1:16" x14ac:dyDescent="0.25">
      <c r="A709" s="2"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INDEX(products!$A$1:$G$49,MATCH('Working sheet'!$D709,products!$A$1:$A$49,0),MATCH('Working sheet'!I$1,products!$A$1:$E$1,0))</f>
        <v>Lib</v>
      </c>
      <c r="J709" t="str">
        <f t="shared" si="33"/>
        <v>Liberica</v>
      </c>
      <c r="K709" t="str">
        <f>INDEX(products!$A$1:$G$49,MATCH('Working sheet'!$D709,products!$A$1:$A$49,0),MATCH('Working sheet'!K$1,products!$A$1:$E$1,0))</f>
        <v>D</v>
      </c>
      <c r="L709" t="str">
        <f t="shared" si="34"/>
        <v>Dark</v>
      </c>
      <c r="M709" s="5">
        <f>INDEX(products!$A$1:$G$49,MATCH('Working sheet'!$D709,products!$A$1:$A$49,0),MATCH('Working sheet'!M$1,products!$A$1:$E$1,0))</f>
        <v>1</v>
      </c>
      <c r="N709" s="6">
        <f>INDEX(products!$A$1:$G$49,MATCH('Working sheet'!$D709,products!$A$1:$A$49,0),MATCH('Working sheet'!N$1,products!$A$1:$E$1,0))</f>
        <v>12.95</v>
      </c>
      <c r="O709" s="6">
        <f t="shared" si="35"/>
        <v>25.9</v>
      </c>
      <c r="P709" t="str">
        <f>_xlfn.XLOOKUP(Orders[[#This Row],[Customer ID]],customers!$A$1:$A$1001,customers!$I$1:$I$1001,,0)</f>
        <v>No</v>
      </c>
    </row>
    <row r="710" spans="1:16" x14ac:dyDescent="0.25">
      <c r="A710" s="2"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INDEX(products!$A$1:$G$49,MATCH('Working sheet'!$D710,products!$A$1:$A$49,0),MATCH('Working sheet'!I$1,products!$A$1:$E$1,0))</f>
        <v>Ara</v>
      </c>
      <c r="J710" t="str">
        <f t="shared" si="33"/>
        <v>Arabica</v>
      </c>
      <c r="K710" t="str">
        <f>INDEX(products!$A$1:$G$49,MATCH('Working sheet'!$D710,products!$A$1:$A$49,0),MATCH('Working sheet'!K$1,products!$A$1:$E$1,0))</f>
        <v>M</v>
      </c>
      <c r="L710" t="str">
        <f t="shared" si="34"/>
        <v>Medium</v>
      </c>
      <c r="M710" s="5">
        <f>INDEX(products!$A$1:$G$49,MATCH('Working sheet'!$D710,products!$A$1:$A$49,0),MATCH('Working sheet'!M$1,products!$A$1:$E$1,0))</f>
        <v>0.5</v>
      </c>
      <c r="N710" s="6">
        <f>INDEX(products!$A$1:$G$49,MATCH('Working sheet'!$D710,products!$A$1:$A$49,0),MATCH('Working sheet'!N$1,products!$A$1:$E$1,0))</f>
        <v>6.75</v>
      </c>
      <c r="O710" s="6">
        <f t="shared" si="35"/>
        <v>13.5</v>
      </c>
      <c r="P710" t="str">
        <f>_xlfn.XLOOKUP(Orders[[#This Row],[Customer ID]],customers!$A$1:$A$1001,customers!$I$1:$I$1001,,0)</f>
        <v>Yes</v>
      </c>
    </row>
    <row r="711" spans="1:16" x14ac:dyDescent="0.25">
      <c r="A711" s="2"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INDEX(products!$A$1:$G$49,MATCH('Working sheet'!$D711,products!$A$1:$A$49,0),MATCH('Working sheet'!I$1,products!$A$1:$E$1,0))</f>
        <v>Exc</v>
      </c>
      <c r="J711" t="str">
        <f t="shared" si="33"/>
        <v>Excelsa</v>
      </c>
      <c r="K711" t="str">
        <f>INDEX(products!$A$1:$G$49,MATCH('Working sheet'!$D711,products!$A$1:$A$49,0),MATCH('Working sheet'!K$1,products!$A$1:$E$1,0))</f>
        <v>L</v>
      </c>
      <c r="L711" t="str">
        <f t="shared" si="34"/>
        <v>Light</v>
      </c>
      <c r="M711" s="5">
        <f>INDEX(products!$A$1:$G$49,MATCH('Working sheet'!$D711,products!$A$1:$A$49,0),MATCH('Working sheet'!M$1,products!$A$1:$E$1,0))</f>
        <v>0.5</v>
      </c>
      <c r="N711" s="6">
        <f>INDEX(products!$A$1:$G$49,MATCH('Working sheet'!$D711,products!$A$1:$A$49,0),MATCH('Working sheet'!N$1,products!$A$1:$E$1,0))</f>
        <v>8.91</v>
      </c>
      <c r="O711" s="6">
        <f t="shared" si="35"/>
        <v>17.82</v>
      </c>
      <c r="P711" t="str">
        <f>_xlfn.XLOOKUP(Orders[[#This Row],[Customer ID]],customers!$A$1:$A$1001,customers!$I$1:$I$1001,,0)</f>
        <v>Yes</v>
      </c>
    </row>
    <row r="712" spans="1:16" x14ac:dyDescent="0.25">
      <c r="A712" s="2"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INDEX(products!$A$1:$G$49,MATCH('Working sheet'!$D712,products!$A$1:$A$49,0),MATCH('Working sheet'!I$1,products!$A$1:$E$1,0))</f>
        <v>Exc</v>
      </c>
      <c r="J712" t="str">
        <f t="shared" si="33"/>
        <v>Excelsa</v>
      </c>
      <c r="K712" t="str">
        <f>INDEX(products!$A$1:$G$49,MATCH('Working sheet'!$D712,products!$A$1:$A$49,0),MATCH('Working sheet'!K$1,products!$A$1:$E$1,0))</f>
        <v>M</v>
      </c>
      <c r="L712" t="str">
        <f t="shared" si="34"/>
        <v>Medium</v>
      </c>
      <c r="M712" s="5">
        <f>INDEX(products!$A$1:$G$49,MATCH('Working sheet'!$D712,products!$A$1:$A$49,0),MATCH('Working sheet'!M$1,products!$A$1:$E$1,0))</f>
        <v>0.5</v>
      </c>
      <c r="N712" s="6">
        <f>INDEX(products!$A$1:$G$49,MATCH('Working sheet'!$D712,products!$A$1:$A$49,0),MATCH('Working sheet'!N$1,products!$A$1:$E$1,0))</f>
        <v>8.25</v>
      </c>
      <c r="O712" s="6">
        <f t="shared" si="35"/>
        <v>24.75</v>
      </c>
      <c r="P712" t="str">
        <f>_xlfn.XLOOKUP(Orders[[#This Row],[Customer ID]],customers!$A$1:$A$1001,customers!$I$1:$I$1001,,0)</f>
        <v>No</v>
      </c>
    </row>
    <row r="713" spans="1:16" x14ac:dyDescent="0.25">
      <c r="A713" s="2"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INDEX(products!$A$1:$G$49,MATCH('Working sheet'!$D713,products!$A$1:$A$49,0),MATCH('Working sheet'!I$1,products!$A$1:$E$1,0))</f>
        <v>Rob</v>
      </c>
      <c r="J713" t="str">
        <f t="shared" si="33"/>
        <v>Robusta</v>
      </c>
      <c r="K713" t="str">
        <f>INDEX(products!$A$1:$G$49,MATCH('Working sheet'!$D713,products!$A$1:$A$49,0),MATCH('Working sheet'!K$1,products!$A$1:$E$1,0))</f>
        <v>M</v>
      </c>
      <c r="L713" t="str">
        <f t="shared" si="34"/>
        <v>Medium</v>
      </c>
      <c r="M713" s="5">
        <f>INDEX(products!$A$1:$G$49,MATCH('Working sheet'!$D713,products!$A$1:$A$49,0),MATCH('Working sheet'!M$1,products!$A$1:$E$1,0))</f>
        <v>0.2</v>
      </c>
      <c r="N713" s="6">
        <f>INDEX(products!$A$1:$G$49,MATCH('Working sheet'!$D713,products!$A$1:$A$49,0),MATCH('Working sheet'!N$1,products!$A$1:$E$1,0))</f>
        <v>2.9849999999999999</v>
      </c>
      <c r="O713" s="6">
        <f t="shared" si="35"/>
        <v>17.91</v>
      </c>
      <c r="P713" t="str">
        <f>_xlfn.XLOOKUP(Orders[[#This Row],[Customer ID]],customers!$A$1:$A$1001,customers!$I$1:$I$1001,,0)</f>
        <v>No</v>
      </c>
    </row>
    <row r="714" spans="1:16" x14ac:dyDescent="0.25">
      <c r="A714" s="2"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INDEX(products!$A$1:$G$49,MATCH('Working sheet'!$D714,products!$A$1:$A$49,0),MATCH('Working sheet'!I$1,products!$A$1:$E$1,0))</f>
        <v>Exc</v>
      </c>
      <c r="J714" t="str">
        <f t="shared" si="33"/>
        <v>Excelsa</v>
      </c>
      <c r="K714" t="str">
        <f>INDEX(products!$A$1:$G$49,MATCH('Working sheet'!$D714,products!$A$1:$A$49,0),MATCH('Working sheet'!K$1,products!$A$1:$E$1,0))</f>
        <v>M</v>
      </c>
      <c r="L714" t="str">
        <f t="shared" si="34"/>
        <v>Medium</v>
      </c>
      <c r="M714" s="5">
        <f>INDEX(products!$A$1:$G$49,MATCH('Working sheet'!$D714,products!$A$1:$A$49,0),MATCH('Working sheet'!M$1,products!$A$1:$E$1,0))</f>
        <v>0.5</v>
      </c>
      <c r="N714" s="6">
        <f>INDEX(products!$A$1:$G$49,MATCH('Working sheet'!$D714,products!$A$1:$A$49,0),MATCH('Working sheet'!N$1,products!$A$1:$E$1,0))</f>
        <v>8.25</v>
      </c>
      <c r="O714" s="6">
        <f t="shared" si="35"/>
        <v>16.5</v>
      </c>
      <c r="P714" t="str">
        <f>_xlfn.XLOOKUP(Orders[[#This Row],[Customer ID]],customers!$A$1:$A$1001,customers!$I$1:$I$1001,,0)</f>
        <v>No</v>
      </c>
    </row>
    <row r="715" spans="1:16" x14ac:dyDescent="0.25">
      <c r="A715" s="2"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INDEX(products!$A$1:$G$49,MATCH('Working sheet'!$D715,products!$A$1:$A$49,0),MATCH('Working sheet'!I$1,products!$A$1:$E$1,0))</f>
        <v>Rob</v>
      </c>
      <c r="J715" t="str">
        <f t="shared" si="33"/>
        <v>Robusta</v>
      </c>
      <c r="K715" t="str">
        <f>INDEX(products!$A$1:$G$49,MATCH('Working sheet'!$D715,products!$A$1:$A$49,0),MATCH('Working sheet'!K$1,products!$A$1:$E$1,0))</f>
        <v>M</v>
      </c>
      <c r="L715" t="str">
        <f t="shared" si="34"/>
        <v>Medium</v>
      </c>
      <c r="M715" s="5">
        <f>INDEX(products!$A$1:$G$49,MATCH('Working sheet'!$D715,products!$A$1:$A$49,0),MATCH('Working sheet'!M$1,products!$A$1:$E$1,0))</f>
        <v>0.2</v>
      </c>
      <c r="N715" s="6">
        <f>INDEX(products!$A$1:$G$49,MATCH('Working sheet'!$D715,products!$A$1:$A$49,0),MATCH('Working sheet'!N$1,products!$A$1:$E$1,0))</f>
        <v>2.9849999999999999</v>
      </c>
      <c r="O715" s="6">
        <f t="shared" si="35"/>
        <v>2.9849999999999999</v>
      </c>
      <c r="P715" t="str">
        <f>_xlfn.XLOOKUP(Orders[[#This Row],[Customer ID]],customers!$A$1:$A$1001,customers!$I$1:$I$1001,,0)</f>
        <v>No</v>
      </c>
    </row>
    <row r="716" spans="1:16" x14ac:dyDescent="0.25">
      <c r="A716" s="2"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INDEX(products!$A$1:$G$49,MATCH('Working sheet'!$D716,products!$A$1:$A$49,0),MATCH('Working sheet'!I$1,products!$A$1:$E$1,0))</f>
        <v>Exc</v>
      </c>
      <c r="J716" t="str">
        <f t="shared" si="33"/>
        <v>Excelsa</v>
      </c>
      <c r="K716" t="str">
        <f>INDEX(products!$A$1:$G$49,MATCH('Working sheet'!$D716,products!$A$1:$A$49,0),MATCH('Working sheet'!K$1,products!$A$1:$E$1,0))</f>
        <v>D</v>
      </c>
      <c r="L716" t="str">
        <f t="shared" si="34"/>
        <v>Dark</v>
      </c>
      <c r="M716" s="5">
        <f>INDEX(products!$A$1:$G$49,MATCH('Working sheet'!$D716,products!$A$1:$A$49,0),MATCH('Working sheet'!M$1,products!$A$1:$E$1,0))</f>
        <v>0.2</v>
      </c>
      <c r="N716" s="6">
        <f>INDEX(products!$A$1:$G$49,MATCH('Working sheet'!$D716,products!$A$1:$A$49,0),MATCH('Working sheet'!N$1,products!$A$1:$E$1,0))</f>
        <v>3.645</v>
      </c>
      <c r="O716" s="6">
        <f t="shared" si="35"/>
        <v>14.58</v>
      </c>
      <c r="P716" t="str">
        <f>_xlfn.XLOOKUP(Orders[[#This Row],[Customer ID]],customers!$A$1:$A$1001,customers!$I$1:$I$1001,,0)</f>
        <v>Yes</v>
      </c>
    </row>
    <row r="717" spans="1:16" x14ac:dyDescent="0.25">
      <c r="A717" s="2"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INDEX(products!$A$1:$G$49,MATCH('Working sheet'!$D717,products!$A$1:$A$49,0),MATCH('Working sheet'!I$1,products!$A$1:$E$1,0))</f>
        <v>Exc</v>
      </c>
      <c r="J717" t="str">
        <f t="shared" si="33"/>
        <v>Excelsa</v>
      </c>
      <c r="K717" t="str">
        <f>INDEX(products!$A$1:$G$49,MATCH('Working sheet'!$D717,products!$A$1:$A$49,0),MATCH('Working sheet'!K$1,products!$A$1:$E$1,0))</f>
        <v>L</v>
      </c>
      <c r="L717" t="str">
        <f t="shared" si="34"/>
        <v>Light</v>
      </c>
      <c r="M717" s="5">
        <f>INDEX(products!$A$1:$G$49,MATCH('Working sheet'!$D717,products!$A$1:$A$49,0),MATCH('Working sheet'!M$1,products!$A$1:$E$1,0))</f>
        <v>1</v>
      </c>
      <c r="N717" s="6">
        <f>INDEX(products!$A$1:$G$49,MATCH('Working sheet'!$D717,products!$A$1:$A$49,0),MATCH('Working sheet'!N$1,products!$A$1:$E$1,0))</f>
        <v>14.85</v>
      </c>
      <c r="O717" s="6">
        <f t="shared" si="35"/>
        <v>89.1</v>
      </c>
      <c r="P717" t="str">
        <f>_xlfn.XLOOKUP(Orders[[#This Row],[Customer ID]],customers!$A$1:$A$1001,customers!$I$1:$I$1001,,0)</f>
        <v>No</v>
      </c>
    </row>
    <row r="718" spans="1:16" x14ac:dyDescent="0.25">
      <c r="A718" s="2"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INDEX(products!$A$1:$G$49,MATCH('Working sheet'!$D718,products!$A$1:$A$49,0),MATCH('Working sheet'!I$1,products!$A$1:$E$1,0))</f>
        <v>Rob</v>
      </c>
      <c r="J718" t="str">
        <f t="shared" si="33"/>
        <v>Robusta</v>
      </c>
      <c r="K718" t="str">
        <f>INDEX(products!$A$1:$G$49,MATCH('Working sheet'!$D718,products!$A$1:$A$49,0),MATCH('Working sheet'!K$1,products!$A$1:$E$1,0))</f>
        <v>L</v>
      </c>
      <c r="L718" t="str">
        <f t="shared" si="34"/>
        <v>Light</v>
      </c>
      <c r="M718" s="5">
        <f>INDEX(products!$A$1:$G$49,MATCH('Working sheet'!$D718,products!$A$1:$A$49,0),MATCH('Working sheet'!M$1,products!$A$1:$E$1,0))</f>
        <v>1</v>
      </c>
      <c r="N718" s="6">
        <f>INDEX(products!$A$1:$G$49,MATCH('Working sheet'!$D718,products!$A$1:$A$49,0),MATCH('Working sheet'!N$1,products!$A$1:$E$1,0))</f>
        <v>11.95</v>
      </c>
      <c r="O718" s="6">
        <f t="shared" si="35"/>
        <v>35.849999999999994</v>
      </c>
      <c r="P718" t="str">
        <f>_xlfn.XLOOKUP(Orders[[#This Row],[Customer ID]],customers!$A$1:$A$1001,customers!$I$1:$I$1001,,0)</f>
        <v>No</v>
      </c>
    </row>
    <row r="719" spans="1:16" x14ac:dyDescent="0.25">
      <c r="A719" s="2"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INDEX(products!$A$1:$G$49,MATCH('Working sheet'!$D719,products!$A$1:$A$49,0),MATCH('Working sheet'!I$1,products!$A$1:$E$1,0))</f>
        <v>Ara</v>
      </c>
      <c r="J719" t="str">
        <f t="shared" si="33"/>
        <v>Arabica</v>
      </c>
      <c r="K719" t="str">
        <f>INDEX(products!$A$1:$G$49,MATCH('Working sheet'!$D719,products!$A$1:$A$49,0),MATCH('Working sheet'!K$1,products!$A$1:$E$1,0))</f>
        <v>D</v>
      </c>
      <c r="L719" t="str">
        <f t="shared" si="34"/>
        <v>Dark</v>
      </c>
      <c r="M719" s="5">
        <f>INDEX(products!$A$1:$G$49,MATCH('Working sheet'!$D719,products!$A$1:$A$49,0),MATCH('Working sheet'!M$1,products!$A$1:$E$1,0))</f>
        <v>2.5</v>
      </c>
      <c r="N719" s="6">
        <f>INDEX(products!$A$1:$G$49,MATCH('Working sheet'!$D719,products!$A$1:$A$49,0),MATCH('Working sheet'!N$1,products!$A$1:$E$1,0))</f>
        <v>22.884999999999998</v>
      </c>
      <c r="O719" s="6">
        <f t="shared" si="35"/>
        <v>68.655000000000001</v>
      </c>
      <c r="P719" t="str">
        <f>_xlfn.XLOOKUP(Orders[[#This Row],[Customer ID]],customers!$A$1:$A$1001,customers!$I$1:$I$1001,,0)</f>
        <v>No</v>
      </c>
    </row>
    <row r="720" spans="1:16" x14ac:dyDescent="0.25">
      <c r="A720" s="2"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INDEX(products!$A$1:$G$49,MATCH('Working sheet'!$D720,products!$A$1:$A$49,0),MATCH('Working sheet'!I$1,products!$A$1:$E$1,0))</f>
        <v>Lib</v>
      </c>
      <c r="J720" t="str">
        <f t="shared" si="33"/>
        <v>Liberica</v>
      </c>
      <c r="K720" t="str">
        <f>INDEX(products!$A$1:$G$49,MATCH('Working sheet'!$D720,products!$A$1:$A$49,0),MATCH('Working sheet'!K$1,products!$A$1:$E$1,0))</f>
        <v>D</v>
      </c>
      <c r="L720" t="str">
        <f t="shared" si="34"/>
        <v>Dark</v>
      </c>
      <c r="M720" s="5">
        <f>INDEX(products!$A$1:$G$49,MATCH('Working sheet'!$D720,products!$A$1:$A$49,0),MATCH('Working sheet'!M$1,products!$A$1:$E$1,0))</f>
        <v>1</v>
      </c>
      <c r="N720" s="6">
        <f>INDEX(products!$A$1:$G$49,MATCH('Working sheet'!$D720,products!$A$1:$A$49,0),MATCH('Working sheet'!N$1,products!$A$1:$E$1,0))</f>
        <v>12.95</v>
      </c>
      <c r="O720" s="6">
        <f t="shared" si="35"/>
        <v>38.849999999999994</v>
      </c>
      <c r="P720" t="str">
        <f>_xlfn.XLOOKUP(Orders[[#This Row],[Customer ID]],customers!$A$1:$A$1001,customers!$I$1:$I$1001,,0)</f>
        <v>No</v>
      </c>
    </row>
    <row r="721" spans="1:16" x14ac:dyDescent="0.25">
      <c r="A721" s="2"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INDEX(products!$A$1:$G$49,MATCH('Working sheet'!$D721,products!$A$1:$A$49,0),MATCH('Working sheet'!I$1,products!$A$1:$E$1,0))</f>
        <v>Lib</v>
      </c>
      <c r="J721" t="str">
        <f t="shared" si="33"/>
        <v>Liberica</v>
      </c>
      <c r="K721" t="str">
        <f>INDEX(products!$A$1:$G$49,MATCH('Working sheet'!$D721,products!$A$1:$A$49,0),MATCH('Working sheet'!K$1,products!$A$1:$E$1,0))</f>
        <v>L</v>
      </c>
      <c r="L721" t="str">
        <f t="shared" si="34"/>
        <v>Light</v>
      </c>
      <c r="M721" s="5">
        <f>INDEX(products!$A$1:$G$49,MATCH('Working sheet'!$D721,products!$A$1:$A$49,0),MATCH('Working sheet'!M$1,products!$A$1:$E$1,0))</f>
        <v>1</v>
      </c>
      <c r="N721" s="6">
        <f>INDEX(products!$A$1:$G$49,MATCH('Working sheet'!$D721,products!$A$1:$A$49,0),MATCH('Working sheet'!N$1,products!$A$1:$E$1,0))</f>
        <v>15.85</v>
      </c>
      <c r="O721" s="6">
        <f t="shared" si="35"/>
        <v>79.25</v>
      </c>
      <c r="P721" t="str">
        <f>_xlfn.XLOOKUP(Orders[[#This Row],[Customer ID]],customers!$A$1:$A$1001,customers!$I$1:$I$1001,,0)</f>
        <v>Yes</v>
      </c>
    </row>
    <row r="722" spans="1:16" x14ac:dyDescent="0.25">
      <c r="A722" s="2"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INDEX(products!$A$1:$G$49,MATCH('Working sheet'!$D722,products!$A$1:$A$49,0),MATCH('Working sheet'!I$1,products!$A$1:$E$1,0))</f>
        <v>Exc</v>
      </c>
      <c r="J722" t="str">
        <f t="shared" si="33"/>
        <v>Excelsa</v>
      </c>
      <c r="K722" t="str">
        <f>INDEX(products!$A$1:$G$49,MATCH('Working sheet'!$D722,products!$A$1:$A$49,0),MATCH('Working sheet'!K$1,products!$A$1:$E$1,0))</f>
        <v>D</v>
      </c>
      <c r="L722" t="str">
        <f t="shared" si="34"/>
        <v>Dark</v>
      </c>
      <c r="M722" s="5">
        <f>INDEX(products!$A$1:$G$49,MATCH('Working sheet'!$D722,products!$A$1:$A$49,0),MATCH('Working sheet'!M$1,products!$A$1:$E$1,0))</f>
        <v>0.5</v>
      </c>
      <c r="N722" s="6">
        <f>INDEX(products!$A$1:$G$49,MATCH('Working sheet'!$D722,products!$A$1:$A$49,0),MATCH('Working sheet'!N$1,products!$A$1:$E$1,0))</f>
        <v>7.29</v>
      </c>
      <c r="O722" s="6">
        <f t="shared" si="35"/>
        <v>36.450000000000003</v>
      </c>
      <c r="P722" t="str">
        <f>_xlfn.XLOOKUP(Orders[[#This Row],[Customer ID]],customers!$A$1:$A$1001,customers!$I$1:$I$1001,,0)</f>
        <v>Yes</v>
      </c>
    </row>
    <row r="723" spans="1:16" x14ac:dyDescent="0.25">
      <c r="A723" s="2"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INDEX(products!$A$1:$G$49,MATCH('Working sheet'!$D723,products!$A$1:$A$49,0),MATCH('Working sheet'!I$1,products!$A$1:$E$1,0))</f>
        <v>Rob</v>
      </c>
      <c r="J723" t="str">
        <f t="shared" si="33"/>
        <v>Robusta</v>
      </c>
      <c r="K723" t="str">
        <f>INDEX(products!$A$1:$G$49,MATCH('Working sheet'!$D723,products!$A$1:$A$49,0),MATCH('Working sheet'!K$1,products!$A$1:$E$1,0))</f>
        <v>M</v>
      </c>
      <c r="L723" t="str">
        <f t="shared" si="34"/>
        <v>Medium</v>
      </c>
      <c r="M723" s="5">
        <f>INDEX(products!$A$1:$G$49,MATCH('Working sheet'!$D723,products!$A$1:$A$49,0),MATCH('Working sheet'!M$1,products!$A$1:$E$1,0))</f>
        <v>0.2</v>
      </c>
      <c r="N723" s="6">
        <f>INDEX(products!$A$1:$G$49,MATCH('Working sheet'!$D723,products!$A$1:$A$49,0),MATCH('Working sheet'!N$1,products!$A$1:$E$1,0))</f>
        <v>2.9849999999999999</v>
      </c>
      <c r="O723" s="6">
        <f t="shared" si="35"/>
        <v>8.9550000000000001</v>
      </c>
      <c r="P723" t="str">
        <f>_xlfn.XLOOKUP(Orders[[#This Row],[Customer ID]],customers!$A$1:$A$1001,customers!$I$1:$I$1001,,0)</f>
        <v>Yes</v>
      </c>
    </row>
    <row r="724" spans="1:16" x14ac:dyDescent="0.25">
      <c r="A724" s="2"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INDEX(products!$A$1:$G$49,MATCH('Working sheet'!$D724,products!$A$1:$A$49,0),MATCH('Working sheet'!I$1,products!$A$1:$E$1,0))</f>
        <v>Exc</v>
      </c>
      <c r="J724" t="str">
        <f t="shared" si="33"/>
        <v>Excelsa</v>
      </c>
      <c r="K724" t="str">
        <f>INDEX(products!$A$1:$G$49,MATCH('Working sheet'!$D724,products!$A$1:$A$49,0),MATCH('Working sheet'!K$1,products!$A$1:$E$1,0))</f>
        <v>D</v>
      </c>
      <c r="L724" t="str">
        <f t="shared" si="34"/>
        <v>Dark</v>
      </c>
      <c r="M724" s="5">
        <f>INDEX(products!$A$1:$G$49,MATCH('Working sheet'!$D724,products!$A$1:$A$49,0),MATCH('Working sheet'!M$1,products!$A$1:$E$1,0))</f>
        <v>1</v>
      </c>
      <c r="N724" s="6">
        <f>INDEX(products!$A$1:$G$49,MATCH('Working sheet'!$D724,products!$A$1:$A$49,0),MATCH('Working sheet'!N$1,products!$A$1:$E$1,0))</f>
        <v>12.15</v>
      </c>
      <c r="O724" s="6">
        <f t="shared" si="35"/>
        <v>24.3</v>
      </c>
      <c r="P724" t="str">
        <f>_xlfn.XLOOKUP(Orders[[#This Row],[Customer ID]],customers!$A$1:$A$1001,customers!$I$1:$I$1001,,0)</f>
        <v>No</v>
      </c>
    </row>
    <row r="725" spans="1:16" x14ac:dyDescent="0.25">
      <c r="A725" s="2"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INDEX(products!$A$1:$G$49,MATCH('Working sheet'!$D725,products!$A$1:$A$49,0),MATCH('Working sheet'!I$1,products!$A$1:$E$1,0))</f>
        <v>Exc</v>
      </c>
      <c r="J725" t="str">
        <f t="shared" si="33"/>
        <v>Excelsa</v>
      </c>
      <c r="K725" t="str">
        <f>INDEX(products!$A$1:$G$49,MATCH('Working sheet'!$D725,products!$A$1:$A$49,0),MATCH('Working sheet'!K$1,products!$A$1:$E$1,0))</f>
        <v>M</v>
      </c>
      <c r="L725" t="str">
        <f t="shared" si="34"/>
        <v>Medium</v>
      </c>
      <c r="M725" s="5">
        <f>INDEX(products!$A$1:$G$49,MATCH('Working sheet'!$D725,products!$A$1:$A$49,0),MATCH('Working sheet'!M$1,products!$A$1:$E$1,0))</f>
        <v>2.5</v>
      </c>
      <c r="N725" s="6">
        <f>INDEX(products!$A$1:$G$49,MATCH('Working sheet'!$D725,products!$A$1:$A$49,0),MATCH('Working sheet'!N$1,products!$A$1:$E$1,0))</f>
        <v>31.624999999999996</v>
      </c>
      <c r="O725" s="6">
        <f t="shared" si="35"/>
        <v>63.249999999999993</v>
      </c>
      <c r="P725" t="str">
        <f>_xlfn.XLOOKUP(Orders[[#This Row],[Customer ID]],customers!$A$1:$A$1001,customers!$I$1:$I$1001,,0)</f>
        <v>No</v>
      </c>
    </row>
    <row r="726" spans="1:16" x14ac:dyDescent="0.25">
      <c r="A726" s="2"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INDEX(products!$A$1:$G$49,MATCH('Working sheet'!$D726,products!$A$1:$A$49,0),MATCH('Working sheet'!I$1,products!$A$1:$E$1,0))</f>
        <v>Ara</v>
      </c>
      <c r="J726" t="str">
        <f t="shared" si="33"/>
        <v>Arabica</v>
      </c>
      <c r="K726" t="str">
        <f>INDEX(products!$A$1:$G$49,MATCH('Working sheet'!$D726,products!$A$1:$A$49,0),MATCH('Working sheet'!K$1,products!$A$1:$E$1,0))</f>
        <v>M</v>
      </c>
      <c r="L726" t="str">
        <f t="shared" si="34"/>
        <v>Medium</v>
      </c>
      <c r="M726" s="5">
        <f>INDEX(products!$A$1:$G$49,MATCH('Working sheet'!$D726,products!$A$1:$A$49,0),MATCH('Working sheet'!M$1,products!$A$1:$E$1,0))</f>
        <v>0.2</v>
      </c>
      <c r="N726" s="6">
        <f>INDEX(products!$A$1:$G$49,MATCH('Working sheet'!$D726,products!$A$1:$A$49,0),MATCH('Working sheet'!N$1,products!$A$1:$E$1,0))</f>
        <v>3.375</v>
      </c>
      <c r="O726" s="6">
        <f t="shared" si="35"/>
        <v>6.75</v>
      </c>
      <c r="P726" t="str">
        <f>_xlfn.XLOOKUP(Orders[[#This Row],[Customer ID]],customers!$A$1:$A$1001,customers!$I$1:$I$1001,,0)</f>
        <v>Yes</v>
      </c>
    </row>
    <row r="727" spans="1:16" x14ac:dyDescent="0.25">
      <c r="A727" s="2"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INDEX(products!$A$1:$G$49,MATCH('Working sheet'!$D727,products!$A$1:$A$49,0),MATCH('Working sheet'!I$1,products!$A$1:$E$1,0))</f>
        <v>Ara</v>
      </c>
      <c r="J727" t="str">
        <f t="shared" si="33"/>
        <v>Arabica</v>
      </c>
      <c r="K727" t="str">
        <f>INDEX(products!$A$1:$G$49,MATCH('Working sheet'!$D727,products!$A$1:$A$49,0),MATCH('Working sheet'!K$1,products!$A$1:$E$1,0))</f>
        <v>L</v>
      </c>
      <c r="L727" t="str">
        <f t="shared" si="34"/>
        <v>Light</v>
      </c>
      <c r="M727" s="5">
        <f>INDEX(products!$A$1:$G$49,MATCH('Working sheet'!$D727,products!$A$1:$A$49,0),MATCH('Working sheet'!M$1,products!$A$1:$E$1,0))</f>
        <v>0.2</v>
      </c>
      <c r="N727" s="6">
        <f>INDEX(products!$A$1:$G$49,MATCH('Working sheet'!$D727,products!$A$1:$A$49,0),MATCH('Working sheet'!N$1,products!$A$1:$E$1,0))</f>
        <v>3.8849999999999998</v>
      </c>
      <c r="O727" s="6">
        <f t="shared" si="35"/>
        <v>23.31</v>
      </c>
      <c r="P727" t="str">
        <f>_xlfn.XLOOKUP(Orders[[#This Row],[Customer ID]],customers!$A$1:$A$1001,customers!$I$1:$I$1001,,0)</f>
        <v>No</v>
      </c>
    </row>
    <row r="728" spans="1:16" x14ac:dyDescent="0.25">
      <c r="A728" s="2"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INDEX(products!$A$1:$G$49,MATCH('Working sheet'!$D728,products!$A$1:$A$49,0),MATCH('Working sheet'!I$1,products!$A$1:$E$1,0))</f>
        <v>Lib</v>
      </c>
      <c r="J728" t="str">
        <f t="shared" si="33"/>
        <v>Liberica</v>
      </c>
      <c r="K728" t="str">
        <f>INDEX(products!$A$1:$G$49,MATCH('Working sheet'!$D728,products!$A$1:$A$49,0),MATCH('Working sheet'!K$1,products!$A$1:$E$1,0))</f>
        <v>L</v>
      </c>
      <c r="L728" t="str">
        <f t="shared" si="34"/>
        <v>Light</v>
      </c>
      <c r="M728" s="5">
        <f>INDEX(products!$A$1:$G$49,MATCH('Working sheet'!$D728,products!$A$1:$A$49,0),MATCH('Working sheet'!M$1,products!$A$1:$E$1,0))</f>
        <v>2.5</v>
      </c>
      <c r="N728" s="6">
        <f>INDEX(products!$A$1:$G$49,MATCH('Working sheet'!$D728,products!$A$1:$A$49,0),MATCH('Working sheet'!N$1,products!$A$1:$E$1,0))</f>
        <v>36.454999999999998</v>
      </c>
      <c r="O728" s="6">
        <f t="shared" si="35"/>
        <v>145.82</v>
      </c>
      <c r="P728" t="str">
        <f>_xlfn.XLOOKUP(Orders[[#This Row],[Customer ID]],customers!$A$1:$A$1001,customers!$I$1:$I$1001,,0)</f>
        <v>No</v>
      </c>
    </row>
    <row r="729" spans="1:16" x14ac:dyDescent="0.25">
      <c r="A729" s="2"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INDEX(products!$A$1:$G$49,MATCH('Working sheet'!$D729,products!$A$1:$A$49,0),MATCH('Working sheet'!I$1,products!$A$1:$E$1,0))</f>
        <v>Rob</v>
      </c>
      <c r="J729" t="str">
        <f t="shared" si="33"/>
        <v>Robusta</v>
      </c>
      <c r="K729" t="str">
        <f>INDEX(products!$A$1:$G$49,MATCH('Working sheet'!$D729,products!$A$1:$A$49,0),MATCH('Working sheet'!K$1,products!$A$1:$E$1,0))</f>
        <v>M</v>
      </c>
      <c r="L729" t="str">
        <f t="shared" si="34"/>
        <v>Medium</v>
      </c>
      <c r="M729" s="5">
        <f>INDEX(products!$A$1:$G$49,MATCH('Working sheet'!$D729,products!$A$1:$A$49,0),MATCH('Working sheet'!M$1,products!$A$1:$E$1,0))</f>
        <v>0.5</v>
      </c>
      <c r="N729" s="6">
        <f>INDEX(products!$A$1:$G$49,MATCH('Working sheet'!$D729,products!$A$1:$A$49,0),MATCH('Working sheet'!N$1,products!$A$1:$E$1,0))</f>
        <v>5.97</v>
      </c>
      <c r="O729" s="6">
        <f t="shared" si="35"/>
        <v>29.849999999999998</v>
      </c>
      <c r="P729" t="str">
        <f>_xlfn.XLOOKUP(Orders[[#This Row],[Customer ID]],customers!$A$1:$A$1001,customers!$I$1:$I$1001,,0)</f>
        <v>Yes</v>
      </c>
    </row>
    <row r="730" spans="1:16" x14ac:dyDescent="0.25">
      <c r="A730" s="2"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INDEX(products!$A$1:$G$49,MATCH('Working sheet'!$D730,products!$A$1:$A$49,0),MATCH('Working sheet'!I$1,products!$A$1:$E$1,0))</f>
        <v>Exc</v>
      </c>
      <c r="J730" t="str">
        <f t="shared" si="33"/>
        <v>Excelsa</v>
      </c>
      <c r="K730" t="str">
        <f>INDEX(products!$A$1:$G$49,MATCH('Working sheet'!$D730,products!$A$1:$A$49,0),MATCH('Working sheet'!K$1,products!$A$1:$E$1,0))</f>
        <v>D</v>
      </c>
      <c r="L730" t="str">
        <f t="shared" si="34"/>
        <v>Dark</v>
      </c>
      <c r="M730" s="5">
        <f>INDEX(products!$A$1:$G$49,MATCH('Working sheet'!$D730,products!$A$1:$A$49,0),MATCH('Working sheet'!M$1,products!$A$1:$E$1,0))</f>
        <v>0.5</v>
      </c>
      <c r="N730" s="6">
        <f>INDEX(products!$A$1:$G$49,MATCH('Working sheet'!$D730,products!$A$1:$A$49,0),MATCH('Working sheet'!N$1,products!$A$1:$E$1,0))</f>
        <v>7.29</v>
      </c>
      <c r="O730" s="6">
        <f t="shared" si="35"/>
        <v>21.87</v>
      </c>
      <c r="P730" t="str">
        <f>_xlfn.XLOOKUP(Orders[[#This Row],[Customer ID]],customers!$A$1:$A$1001,customers!$I$1:$I$1001,,0)</f>
        <v>Yes</v>
      </c>
    </row>
    <row r="731" spans="1:16" x14ac:dyDescent="0.25">
      <c r="A731" s="2"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INDEX(products!$A$1:$G$49,MATCH('Working sheet'!$D731,products!$A$1:$A$49,0),MATCH('Working sheet'!I$1,products!$A$1:$E$1,0))</f>
        <v>Lib</v>
      </c>
      <c r="J731" t="str">
        <f t="shared" si="33"/>
        <v>Liberica</v>
      </c>
      <c r="K731" t="str">
        <f>INDEX(products!$A$1:$G$49,MATCH('Working sheet'!$D731,products!$A$1:$A$49,0),MATCH('Working sheet'!K$1,products!$A$1:$E$1,0))</f>
        <v>M</v>
      </c>
      <c r="L731" t="str">
        <f t="shared" si="34"/>
        <v>Medium</v>
      </c>
      <c r="M731" s="5">
        <f>INDEX(products!$A$1:$G$49,MATCH('Working sheet'!$D731,products!$A$1:$A$49,0),MATCH('Working sheet'!M$1,products!$A$1:$E$1,0))</f>
        <v>0.2</v>
      </c>
      <c r="N731" s="6">
        <f>INDEX(products!$A$1:$G$49,MATCH('Working sheet'!$D731,products!$A$1:$A$49,0),MATCH('Working sheet'!N$1,products!$A$1:$E$1,0))</f>
        <v>4.3650000000000002</v>
      </c>
      <c r="O731" s="6">
        <f t="shared" si="35"/>
        <v>4.3650000000000002</v>
      </c>
      <c r="P731" t="str">
        <f>_xlfn.XLOOKUP(Orders[[#This Row],[Customer ID]],customers!$A$1:$A$1001,customers!$I$1:$I$1001,,0)</f>
        <v>No</v>
      </c>
    </row>
    <row r="732" spans="1:16" x14ac:dyDescent="0.25">
      <c r="A732" s="2"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INDEX(products!$A$1:$G$49,MATCH('Working sheet'!$D732,products!$A$1:$A$49,0),MATCH('Working sheet'!I$1,products!$A$1:$E$1,0))</f>
        <v>Lib</v>
      </c>
      <c r="J732" t="str">
        <f t="shared" si="33"/>
        <v>Liberica</v>
      </c>
      <c r="K732" t="str">
        <f>INDEX(products!$A$1:$G$49,MATCH('Working sheet'!$D732,products!$A$1:$A$49,0),MATCH('Working sheet'!K$1,products!$A$1:$E$1,0))</f>
        <v>L</v>
      </c>
      <c r="L732" t="str">
        <f t="shared" si="34"/>
        <v>Light</v>
      </c>
      <c r="M732" s="5">
        <f>INDEX(products!$A$1:$G$49,MATCH('Working sheet'!$D732,products!$A$1:$A$49,0),MATCH('Working sheet'!M$1,products!$A$1:$E$1,0))</f>
        <v>2.5</v>
      </c>
      <c r="N732" s="6">
        <f>INDEX(products!$A$1:$G$49,MATCH('Working sheet'!$D732,products!$A$1:$A$49,0),MATCH('Working sheet'!N$1,products!$A$1:$E$1,0))</f>
        <v>36.454999999999998</v>
      </c>
      <c r="O732" s="6">
        <f t="shared" si="35"/>
        <v>36.454999999999998</v>
      </c>
      <c r="P732" t="str">
        <f>_xlfn.XLOOKUP(Orders[[#This Row],[Customer ID]],customers!$A$1:$A$1001,customers!$I$1:$I$1001,,0)</f>
        <v>No</v>
      </c>
    </row>
    <row r="733" spans="1:16" x14ac:dyDescent="0.25">
      <c r="A733" s="2"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INDEX(products!$A$1:$G$49,MATCH('Working sheet'!$D733,products!$A$1:$A$49,0),MATCH('Working sheet'!I$1,products!$A$1:$E$1,0))</f>
        <v>Lib</v>
      </c>
      <c r="J733" t="str">
        <f t="shared" si="33"/>
        <v>Liberica</v>
      </c>
      <c r="K733" t="str">
        <f>INDEX(products!$A$1:$G$49,MATCH('Working sheet'!$D733,products!$A$1:$A$49,0),MATCH('Working sheet'!K$1,products!$A$1:$E$1,0))</f>
        <v>D</v>
      </c>
      <c r="L733" t="str">
        <f t="shared" si="34"/>
        <v>Dark</v>
      </c>
      <c r="M733" s="5">
        <f>INDEX(products!$A$1:$G$49,MATCH('Working sheet'!$D733,products!$A$1:$A$49,0),MATCH('Working sheet'!M$1,products!$A$1:$E$1,0))</f>
        <v>0.2</v>
      </c>
      <c r="N733" s="6">
        <f>INDEX(products!$A$1:$G$49,MATCH('Working sheet'!$D733,products!$A$1:$A$49,0),MATCH('Working sheet'!N$1,products!$A$1:$E$1,0))</f>
        <v>3.8849999999999998</v>
      </c>
      <c r="O733" s="6">
        <f t="shared" si="35"/>
        <v>15.54</v>
      </c>
      <c r="P733" t="str">
        <f>_xlfn.XLOOKUP(Orders[[#This Row],[Customer ID]],customers!$A$1:$A$1001,customers!$I$1:$I$1001,,0)</f>
        <v>Yes</v>
      </c>
    </row>
    <row r="734" spans="1:16" x14ac:dyDescent="0.25">
      <c r="A734" s="2"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INDEX(products!$A$1:$G$49,MATCH('Working sheet'!$D734,products!$A$1:$A$49,0),MATCH('Working sheet'!I$1,products!$A$1:$E$1,0))</f>
        <v>Exc</v>
      </c>
      <c r="J734" t="str">
        <f t="shared" si="33"/>
        <v>Excelsa</v>
      </c>
      <c r="K734" t="str">
        <f>INDEX(products!$A$1:$G$49,MATCH('Working sheet'!$D734,products!$A$1:$A$49,0),MATCH('Working sheet'!K$1,products!$A$1:$E$1,0))</f>
        <v>L</v>
      </c>
      <c r="L734" t="str">
        <f t="shared" si="34"/>
        <v>Light</v>
      </c>
      <c r="M734" s="5">
        <f>INDEX(products!$A$1:$G$49,MATCH('Working sheet'!$D734,products!$A$1:$A$49,0),MATCH('Working sheet'!M$1,products!$A$1:$E$1,0))</f>
        <v>0.2</v>
      </c>
      <c r="N734" s="6">
        <f>INDEX(products!$A$1:$G$49,MATCH('Working sheet'!$D734,products!$A$1:$A$49,0),MATCH('Working sheet'!N$1,products!$A$1:$E$1,0))</f>
        <v>4.4550000000000001</v>
      </c>
      <c r="O734" s="6">
        <f t="shared" si="35"/>
        <v>8.91</v>
      </c>
      <c r="P734" t="str">
        <f>_xlfn.XLOOKUP(Orders[[#This Row],[Customer ID]],customers!$A$1:$A$1001,customers!$I$1:$I$1001,,0)</f>
        <v>No</v>
      </c>
    </row>
    <row r="735" spans="1:16" x14ac:dyDescent="0.25">
      <c r="A735" s="2"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INDEX(products!$A$1:$G$49,MATCH('Working sheet'!$D735,products!$A$1:$A$49,0),MATCH('Working sheet'!I$1,products!$A$1:$E$1,0))</f>
        <v>Lib</v>
      </c>
      <c r="J735" t="str">
        <f t="shared" si="33"/>
        <v>Liberica</v>
      </c>
      <c r="K735" t="str">
        <f>INDEX(products!$A$1:$G$49,MATCH('Working sheet'!$D735,products!$A$1:$A$49,0),MATCH('Working sheet'!K$1,products!$A$1:$E$1,0))</f>
        <v>M</v>
      </c>
      <c r="L735" t="str">
        <f t="shared" si="34"/>
        <v>Medium</v>
      </c>
      <c r="M735" s="5">
        <f>INDEX(products!$A$1:$G$49,MATCH('Working sheet'!$D735,products!$A$1:$A$49,0),MATCH('Working sheet'!M$1,products!$A$1:$E$1,0))</f>
        <v>2.5</v>
      </c>
      <c r="N735" s="6">
        <f>INDEX(products!$A$1:$G$49,MATCH('Working sheet'!$D735,products!$A$1:$A$49,0),MATCH('Working sheet'!N$1,products!$A$1:$E$1,0))</f>
        <v>33.464999999999996</v>
      </c>
      <c r="O735" s="6">
        <f t="shared" si="35"/>
        <v>100.39499999999998</v>
      </c>
      <c r="P735" t="str">
        <f>_xlfn.XLOOKUP(Orders[[#This Row],[Customer ID]],customers!$A$1:$A$1001,customers!$I$1:$I$1001,,0)</f>
        <v>Yes</v>
      </c>
    </row>
    <row r="736" spans="1:16" x14ac:dyDescent="0.25">
      <c r="A736" s="2"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INDEX(products!$A$1:$G$49,MATCH('Working sheet'!$D736,products!$A$1:$A$49,0),MATCH('Working sheet'!I$1,products!$A$1:$E$1,0))</f>
        <v>Rob</v>
      </c>
      <c r="J736" t="str">
        <f t="shared" si="33"/>
        <v>Robusta</v>
      </c>
      <c r="K736" t="str">
        <f>INDEX(products!$A$1:$G$49,MATCH('Working sheet'!$D736,products!$A$1:$A$49,0),MATCH('Working sheet'!K$1,products!$A$1:$E$1,0))</f>
        <v>D</v>
      </c>
      <c r="L736" t="str">
        <f t="shared" si="34"/>
        <v>Dark</v>
      </c>
      <c r="M736" s="5">
        <f>INDEX(products!$A$1:$G$49,MATCH('Working sheet'!$D736,products!$A$1:$A$49,0),MATCH('Working sheet'!M$1,products!$A$1:$E$1,0))</f>
        <v>0.2</v>
      </c>
      <c r="N736" s="6">
        <f>INDEX(products!$A$1:$G$49,MATCH('Working sheet'!$D736,products!$A$1:$A$49,0),MATCH('Working sheet'!N$1,products!$A$1:$E$1,0))</f>
        <v>2.6849999999999996</v>
      </c>
      <c r="O736" s="6">
        <f t="shared" si="35"/>
        <v>13.424999999999997</v>
      </c>
      <c r="P736" t="str">
        <f>_xlfn.XLOOKUP(Orders[[#This Row],[Customer ID]],customers!$A$1:$A$1001,customers!$I$1:$I$1001,,0)</f>
        <v>No</v>
      </c>
    </row>
    <row r="737" spans="1:16" x14ac:dyDescent="0.25">
      <c r="A737" s="2"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INDEX(products!$A$1:$G$49,MATCH('Working sheet'!$D737,products!$A$1:$A$49,0),MATCH('Working sheet'!I$1,products!$A$1:$E$1,0))</f>
        <v>Exc</v>
      </c>
      <c r="J737" t="str">
        <f t="shared" si="33"/>
        <v>Excelsa</v>
      </c>
      <c r="K737" t="str">
        <f>INDEX(products!$A$1:$G$49,MATCH('Working sheet'!$D737,products!$A$1:$A$49,0),MATCH('Working sheet'!K$1,products!$A$1:$E$1,0))</f>
        <v>D</v>
      </c>
      <c r="L737" t="str">
        <f t="shared" si="34"/>
        <v>Dark</v>
      </c>
      <c r="M737" s="5">
        <f>INDEX(products!$A$1:$G$49,MATCH('Working sheet'!$D737,products!$A$1:$A$49,0),MATCH('Working sheet'!M$1,products!$A$1:$E$1,0))</f>
        <v>0.2</v>
      </c>
      <c r="N737" s="6">
        <f>INDEX(products!$A$1:$G$49,MATCH('Working sheet'!$D737,products!$A$1:$A$49,0),MATCH('Working sheet'!N$1,products!$A$1:$E$1,0))</f>
        <v>3.645</v>
      </c>
      <c r="O737" s="6">
        <f t="shared" si="35"/>
        <v>21.87</v>
      </c>
      <c r="P737" t="str">
        <f>_xlfn.XLOOKUP(Orders[[#This Row],[Customer ID]],customers!$A$1:$A$1001,customers!$I$1:$I$1001,,0)</f>
        <v>No</v>
      </c>
    </row>
    <row r="738" spans="1:16" x14ac:dyDescent="0.25">
      <c r="A738" s="2"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INDEX(products!$A$1:$G$49,MATCH('Working sheet'!$D738,products!$A$1:$A$49,0),MATCH('Working sheet'!I$1,products!$A$1:$E$1,0))</f>
        <v>Lib</v>
      </c>
      <c r="J738" t="str">
        <f t="shared" si="33"/>
        <v>Liberica</v>
      </c>
      <c r="K738" t="str">
        <f>INDEX(products!$A$1:$G$49,MATCH('Working sheet'!$D738,products!$A$1:$A$49,0),MATCH('Working sheet'!K$1,products!$A$1:$E$1,0))</f>
        <v>D</v>
      </c>
      <c r="L738" t="str">
        <f t="shared" si="34"/>
        <v>Dark</v>
      </c>
      <c r="M738" s="5">
        <f>INDEX(products!$A$1:$G$49,MATCH('Working sheet'!$D738,products!$A$1:$A$49,0),MATCH('Working sheet'!M$1,products!$A$1:$E$1,0))</f>
        <v>1</v>
      </c>
      <c r="N738" s="6">
        <f>INDEX(products!$A$1:$G$49,MATCH('Working sheet'!$D738,products!$A$1:$A$49,0),MATCH('Working sheet'!N$1,products!$A$1:$E$1,0))</f>
        <v>12.95</v>
      </c>
      <c r="O738" s="6">
        <f t="shared" si="35"/>
        <v>25.9</v>
      </c>
      <c r="P738" t="str">
        <f>_xlfn.XLOOKUP(Orders[[#This Row],[Customer ID]],customers!$A$1:$A$1001,customers!$I$1:$I$1001,,0)</f>
        <v>Yes</v>
      </c>
    </row>
    <row r="739" spans="1:16" x14ac:dyDescent="0.25">
      <c r="A739" s="2"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INDEX(products!$A$1:$G$49,MATCH('Working sheet'!$D739,products!$A$1:$A$49,0),MATCH('Working sheet'!I$1,products!$A$1:$E$1,0))</f>
        <v>Ara</v>
      </c>
      <c r="J739" t="str">
        <f t="shared" si="33"/>
        <v>Arabica</v>
      </c>
      <c r="K739" t="str">
        <f>INDEX(products!$A$1:$G$49,MATCH('Working sheet'!$D739,products!$A$1:$A$49,0),MATCH('Working sheet'!K$1,products!$A$1:$E$1,0))</f>
        <v>M</v>
      </c>
      <c r="L739" t="str">
        <f t="shared" si="34"/>
        <v>Medium</v>
      </c>
      <c r="M739" s="5">
        <f>INDEX(products!$A$1:$G$49,MATCH('Working sheet'!$D739,products!$A$1:$A$49,0),MATCH('Working sheet'!M$1,products!$A$1:$E$1,0))</f>
        <v>1</v>
      </c>
      <c r="N739" s="6">
        <f>INDEX(products!$A$1:$G$49,MATCH('Working sheet'!$D739,products!$A$1:$A$49,0),MATCH('Working sheet'!N$1,products!$A$1:$E$1,0))</f>
        <v>11.25</v>
      </c>
      <c r="O739" s="6">
        <f t="shared" si="35"/>
        <v>56.25</v>
      </c>
      <c r="P739" t="str">
        <f>_xlfn.XLOOKUP(Orders[[#This Row],[Customer ID]],customers!$A$1:$A$1001,customers!$I$1:$I$1001,,0)</f>
        <v>No</v>
      </c>
    </row>
    <row r="740" spans="1:16" x14ac:dyDescent="0.25">
      <c r="A740" s="2"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INDEX(products!$A$1:$G$49,MATCH('Working sheet'!$D740,products!$A$1:$A$49,0),MATCH('Working sheet'!I$1,products!$A$1:$E$1,0))</f>
        <v>Rob</v>
      </c>
      <c r="J740" t="str">
        <f t="shared" si="33"/>
        <v>Robusta</v>
      </c>
      <c r="K740" t="str">
        <f>INDEX(products!$A$1:$G$49,MATCH('Working sheet'!$D740,products!$A$1:$A$49,0),MATCH('Working sheet'!K$1,products!$A$1:$E$1,0))</f>
        <v>L</v>
      </c>
      <c r="L740" t="str">
        <f t="shared" si="34"/>
        <v>Light</v>
      </c>
      <c r="M740" s="5">
        <f>INDEX(products!$A$1:$G$49,MATCH('Working sheet'!$D740,products!$A$1:$A$49,0),MATCH('Working sheet'!M$1,products!$A$1:$E$1,0))</f>
        <v>0.2</v>
      </c>
      <c r="N740" s="6">
        <f>INDEX(products!$A$1:$G$49,MATCH('Working sheet'!$D740,products!$A$1:$A$49,0),MATCH('Working sheet'!N$1,products!$A$1:$E$1,0))</f>
        <v>3.5849999999999995</v>
      </c>
      <c r="O740" s="6">
        <f t="shared" si="35"/>
        <v>10.754999999999999</v>
      </c>
      <c r="P740" t="str">
        <f>_xlfn.XLOOKUP(Orders[[#This Row],[Customer ID]],customers!$A$1:$A$1001,customers!$I$1:$I$1001,,0)</f>
        <v>No</v>
      </c>
    </row>
    <row r="741" spans="1:16" x14ac:dyDescent="0.25">
      <c r="A741" s="2"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INDEX(products!$A$1:$G$49,MATCH('Working sheet'!$D741,products!$A$1:$A$49,0),MATCH('Working sheet'!I$1,products!$A$1:$E$1,0))</f>
        <v>Exc</v>
      </c>
      <c r="J741" t="str">
        <f t="shared" si="33"/>
        <v>Excelsa</v>
      </c>
      <c r="K741" t="str">
        <f>INDEX(products!$A$1:$G$49,MATCH('Working sheet'!$D741,products!$A$1:$A$49,0),MATCH('Working sheet'!K$1,products!$A$1:$E$1,0))</f>
        <v>D</v>
      </c>
      <c r="L741" t="str">
        <f t="shared" si="34"/>
        <v>Dark</v>
      </c>
      <c r="M741" s="5">
        <f>INDEX(products!$A$1:$G$49,MATCH('Working sheet'!$D741,products!$A$1:$A$49,0),MATCH('Working sheet'!M$1,products!$A$1:$E$1,0))</f>
        <v>0.2</v>
      </c>
      <c r="N741" s="6">
        <f>INDEX(products!$A$1:$G$49,MATCH('Working sheet'!$D741,products!$A$1:$A$49,0),MATCH('Working sheet'!N$1,products!$A$1:$E$1,0))</f>
        <v>3.645</v>
      </c>
      <c r="O741" s="6">
        <f t="shared" si="35"/>
        <v>18.225000000000001</v>
      </c>
      <c r="P741" t="str">
        <f>_xlfn.XLOOKUP(Orders[[#This Row],[Customer ID]],customers!$A$1:$A$1001,customers!$I$1:$I$1001,,0)</f>
        <v>No</v>
      </c>
    </row>
    <row r="742" spans="1:16" x14ac:dyDescent="0.25">
      <c r="A742" s="2"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INDEX(products!$A$1:$G$49,MATCH('Working sheet'!$D742,products!$A$1:$A$49,0),MATCH('Working sheet'!I$1,products!$A$1:$E$1,0))</f>
        <v>Rob</v>
      </c>
      <c r="J742" t="str">
        <f t="shared" si="33"/>
        <v>Robusta</v>
      </c>
      <c r="K742" t="str">
        <f>INDEX(products!$A$1:$G$49,MATCH('Working sheet'!$D742,products!$A$1:$A$49,0),MATCH('Working sheet'!K$1,products!$A$1:$E$1,0))</f>
        <v>L</v>
      </c>
      <c r="L742" t="str">
        <f t="shared" si="34"/>
        <v>Light</v>
      </c>
      <c r="M742" s="5">
        <f>INDEX(products!$A$1:$G$49,MATCH('Working sheet'!$D742,products!$A$1:$A$49,0),MATCH('Working sheet'!M$1,products!$A$1:$E$1,0))</f>
        <v>0.5</v>
      </c>
      <c r="N742" s="6">
        <f>INDEX(products!$A$1:$G$49,MATCH('Working sheet'!$D742,products!$A$1:$A$49,0),MATCH('Working sheet'!N$1,products!$A$1:$E$1,0))</f>
        <v>7.169999999999999</v>
      </c>
      <c r="O742" s="6">
        <f t="shared" si="35"/>
        <v>28.679999999999996</v>
      </c>
      <c r="P742" t="str">
        <f>_xlfn.XLOOKUP(Orders[[#This Row],[Customer ID]],customers!$A$1:$A$1001,customers!$I$1:$I$1001,,0)</f>
        <v>No</v>
      </c>
    </row>
    <row r="743" spans="1:16" x14ac:dyDescent="0.25">
      <c r="A743" s="2"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INDEX(products!$A$1:$G$49,MATCH('Working sheet'!$D743,products!$A$1:$A$49,0),MATCH('Working sheet'!I$1,products!$A$1:$E$1,0))</f>
        <v>Lib</v>
      </c>
      <c r="J743" t="str">
        <f t="shared" si="33"/>
        <v>Liberica</v>
      </c>
      <c r="K743" t="str">
        <f>INDEX(products!$A$1:$G$49,MATCH('Working sheet'!$D743,products!$A$1:$A$49,0),MATCH('Working sheet'!K$1,products!$A$1:$E$1,0))</f>
        <v>M</v>
      </c>
      <c r="L743" t="str">
        <f t="shared" si="34"/>
        <v>Medium</v>
      </c>
      <c r="M743" s="5">
        <f>INDEX(products!$A$1:$G$49,MATCH('Working sheet'!$D743,products!$A$1:$A$49,0),MATCH('Working sheet'!M$1,products!$A$1:$E$1,0))</f>
        <v>0.2</v>
      </c>
      <c r="N743" s="6">
        <f>INDEX(products!$A$1:$G$49,MATCH('Working sheet'!$D743,products!$A$1:$A$49,0),MATCH('Working sheet'!N$1,products!$A$1:$E$1,0))</f>
        <v>4.3650000000000002</v>
      </c>
      <c r="O743" s="6">
        <f t="shared" si="35"/>
        <v>8.73</v>
      </c>
      <c r="P743" t="str">
        <f>_xlfn.XLOOKUP(Orders[[#This Row],[Customer ID]],customers!$A$1:$A$1001,customers!$I$1:$I$1001,,0)</f>
        <v>No</v>
      </c>
    </row>
    <row r="744" spans="1:16" x14ac:dyDescent="0.25">
      <c r="A744" s="2"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INDEX(products!$A$1:$G$49,MATCH('Working sheet'!$D744,products!$A$1:$A$49,0),MATCH('Working sheet'!I$1,products!$A$1:$E$1,0))</f>
        <v>Lib</v>
      </c>
      <c r="J744" t="str">
        <f t="shared" si="33"/>
        <v>Liberica</v>
      </c>
      <c r="K744" t="str">
        <f>INDEX(products!$A$1:$G$49,MATCH('Working sheet'!$D744,products!$A$1:$A$49,0),MATCH('Working sheet'!K$1,products!$A$1:$E$1,0))</f>
        <v>M</v>
      </c>
      <c r="L744" t="str">
        <f t="shared" si="34"/>
        <v>Medium</v>
      </c>
      <c r="M744" s="5">
        <f>INDEX(products!$A$1:$G$49,MATCH('Working sheet'!$D744,products!$A$1:$A$49,0),MATCH('Working sheet'!M$1,products!$A$1:$E$1,0))</f>
        <v>1</v>
      </c>
      <c r="N744" s="6">
        <f>INDEX(products!$A$1:$G$49,MATCH('Working sheet'!$D744,products!$A$1:$A$49,0),MATCH('Working sheet'!N$1,products!$A$1:$E$1,0))</f>
        <v>14.55</v>
      </c>
      <c r="O744" s="6">
        <f t="shared" si="35"/>
        <v>58.2</v>
      </c>
      <c r="P744" t="str">
        <f>_xlfn.XLOOKUP(Orders[[#This Row],[Customer ID]],customers!$A$1:$A$1001,customers!$I$1:$I$1001,,0)</f>
        <v>No</v>
      </c>
    </row>
    <row r="745" spans="1:16" x14ac:dyDescent="0.25">
      <c r="A745" s="2"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INDEX(products!$A$1:$G$49,MATCH('Working sheet'!$D745,products!$A$1:$A$49,0),MATCH('Working sheet'!I$1,products!$A$1:$E$1,0))</f>
        <v>Ara</v>
      </c>
      <c r="J745" t="str">
        <f t="shared" si="33"/>
        <v>Arabica</v>
      </c>
      <c r="K745" t="str">
        <f>INDEX(products!$A$1:$G$49,MATCH('Working sheet'!$D745,products!$A$1:$A$49,0),MATCH('Working sheet'!K$1,products!$A$1:$E$1,0))</f>
        <v>D</v>
      </c>
      <c r="L745" t="str">
        <f t="shared" si="34"/>
        <v>Dark</v>
      </c>
      <c r="M745" s="5">
        <f>INDEX(products!$A$1:$G$49,MATCH('Working sheet'!$D745,products!$A$1:$A$49,0),MATCH('Working sheet'!M$1,products!$A$1:$E$1,0))</f>
        <v>0.5</v>
      </c>
      <c r="N745" s="6">
        <f>INDEX(products!$A$1:$G$49,MATCH('Working sheet'!$D745,products!$A$1:$A$49,0),MATCH('Working sheet'!N$1,products!$A$1:$E$1,0))</f>
        <v>5.97</v>
      </c>
      <c r="O745" s="6">
        <f t="shared" si="35"/>
        <v>17.91</v>
      </c>
      <c r="P745" t="str">
        <f>_xlfn.XLOOKUP(Orders[[#This Row],[Customer ID]],customers!$A$1:$A$1001,customers!$I$1:$I$1001,,0)</f>
        <v>No</v>
      </c>
    </row>
    <row r="746" spans="1:16" x14ac:dyDescent="0.25">
      <c r="A746" s="2"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INDEX(products!$A$1:$G$49,MATCH('Working sheet'!$D746,products!$A$1:$A$49,0),MATCH('Working sheet'!I$1,products!$A$1:$E$1,0))</f>
        <v>Rob</v>
      </c>
      <c r="J746" t="str">
        <f t="shared" si="33"/>
        <v>Robusta</v>
      </c>
      <c r="K746" t="str">
        <f>INDEX(products!$A$1:$G$49,MATCH('Working sheet'!$D746,products!$A$1:$A$49,0),MATCH('Working sheet'!K$1,products!$A$1:$E$1,0))</f>
        <v>M</v>
      </c>
      <c r="L746" t="str">
        <f t="shared" si="34"/>
        <v>Medium</v>
      </c>
      <c r="M746" s="5">
        <f>INDEX(products!$A$1:$G$49,MATCH('Working sheet'!$D746,products!$A$1:$A$49,0),MATCH('Working sheet'!M$1,products!$A$1:$E$1,0))</f>
        <v>0.2</v>
      </c>
      <c r="N746" s="6">
        <f>INDEX(products!$A$1:$G$49,MATCH('Working sheet'!$D746,products!$A$1:$A$49,0),MATCH('Working sheet'!N$1,products!$A$1:$E$1,0))</f>
        <v>2.9849999999999999</v>
      </c>
      <c r="O746" s="6">
        <f t="shared" si="35"/>
        <v>17.91</v>
      </c>
      <c r="P746" t="str">
        <f>_xlfn.XLOOKUP(Orders[[#This Row],[Customer ID]],customers!$A$1:$A$1001,customers!$I$1:$I$1001,,0)</f>
        <v>Yes</v>
      </c>
    </row>
    <row r="747" spans="1:16" x14ac:dyDescent="0.25">
      <c r="A747" s="2"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INDEX(products!$A$1:$G$49,MATCH('Working sheet'!$D747,products!$A$1:$A$49,0),MATCH('Working sheet'!I$1,products!$A$1:$E$1,0))</f>
        <v>Exc</v>
      </c>
      <c r="J747" t="str">
        <f t="shared" si="33"/>
        <v>Excelsa</v>
      </c>
      <c r="K747" t="str">
        <f>INDEX(products!$A$1:$G$49,MATCH('Working sheet'!$D747,products!$A$1:$A$49,0),MATCH('Working sheet'!K$1,products!$A$1:$E$1,0))</f>
        <v>D</v>
      </c>
      <c r="L747" t="str">
        <f t="shared" si="34"/>
        <v>Dark</v>
      </c>
      <c r="M747" s="5">
        <f>INDEX(products!$A$1:$G$49,MATCH('Working sheet'!$D747,products!$A$1:$A$49,0),MATCH('Working sheet'!M$1,products!$A$1:$E$1,0))</f>
        <v>0.5</v>
      </c>
      <c r="N747" s="6">
        <f>INDEX(products!$A$1:$G$49,MATCH('Working sheet'!$D747,products!$A$1:$A$49,0),MATCH('Working sheet'!N$1,products!$A$1:$E$1,0))</f>
        <v>7.29</v>
      </c>
      <c r="O747" s="6">
        <f t="shared" si="35"/>
        <v>14.58</v>
      </c>
      <c r="P747" t="str">
        <f>_xlfn.XLOOKUP(Orders[[#This Row],[Customer ID]],customers!$A$1:$A$1001,customers!$I$1:$I$1001,,0)</f>
        <v>No</v>
      </c>
    </row>
    <row r="748" spans="1:16" x14ac:dyDescent="0.25">
      <c r="A748" s="2"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INDEX(products!$A$1:$G$49,MATCH('Working sheet'!$D748,products!$A$1:$A$49,0),MATCH('Working sheet'!I$1,products!$A$1:$E$1,0))</f>
        <v>Ara</v>
      </c>
      <c r="J748" t="str">
        <f t="shared" si="33"/>
        <v>Arabica</v>
      </c>
      <c r="K748" t="str">
        <f>INDEX(products!$A$1:$G$49,MATCH('Working sheet'!$D748,products!$A$1:$A$49,0),MATCH('Working sheet'!K$1,products!$A$1:$E$1,0))</f>
        <v>M</v>
      </c>
      <c r="L748" t="str">
        <f t="shared" si="34"/>
        <v>Medium</v>
      </c>
      <c r="M748" s="5">
        <f>INDEX(products!$A$1:$G$49,MATCH('Working sheet'!$D748,products!$A$1:$A$49,0),MATCH('Working sheet'!M$1,products!$A$1:$E$1,0))</f>
        <v>1</v>
      </c>
      <c r="N748" s="6">
        <f>INDEX(products!$A$1:$G$49,MATCH('Working sheet'!$D748,products!$A$1:$A$49,0),MATCH('Working sheet'!N$1,products!$A$1:$E$1,0))</f>
        <v>11.25</v>
      </c>
      <c r="O748" s="6">
        <f t="shared" si="35"/>
        <v>33.75</v>
      </c>
      <c r="P748" t="str">
        <f>_xlfn.XLOOKUP(Orders[[#This Row],[Customer ID]],customers!$A$1:$A$1001,customers!$I$1:$I$1001,,0)</f>
        <v>No</v>
      </c>
    </row>
    <row r="749" spans="1:16" x14ac:dyDescent="0.25">
      <c r="A749" s="2"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INDEX(products!$A$1:$G$49,MATCH('Working sheet'!$D749,products!$A$1:$A$49,0),MATCH('Working sheet'!I$1,products!$A$1:$E$1,0))</f>
        <v>Lib</v>
      </c>
      <c r="J749" t="str">
        <f t="shared" si="33"/>
        <v>Liberica</v>
      </c>
      <c r="K749" t="str">
        <f>INDEX(products!$A$1:$G$49,MATCH('Working sheet'!$D749,products!$A$1:$A$49,0),MATCH('Working sheet'!K$1,products!$A$1:$E$1,0))</f>
        <v>M</v>
      </c>
      <c r="L749" t="str">
        <f t="shared" si="34"/>
        <v>Medium</v>
      </c>
      <c r="M749" s="5">
        <f>INDEX(products!$A$1:$G$49,MATCH('Working sheet'!$D749,products!$A$1:$A$49,0),MATCH('Working sheet'!M$1,products!$A$1:$E$1,0))</f>
        <v>0.5</v>
      </c>
      <c r="N749" s="6">
        <f>INDEX(products!$A$1:$G$49,MATCH('Working sheet'!$D749,products!$A$1:$A$49,0),MATCH('Working sheet'!N$1,products!$A$1:$E$1,0))</f>
        <v>8.73</v>
      </c>
      <c r="O749" s="6">
        <f t="shared" si="35"/>
        <v>34.92</v>
      </c>
      <c r="P749" t="str">
        <f>_xlfn.XLOOKUP(Orders[[#This Row],[Customer ID]],customers!$A$1:$A$1001,customers!$I$1:$I$1001,,0)</f>
        <v>Yes</v>
      </c>
    </row>
    <row r="750" spans="1:16" x14ac:dyDescent="0.25">
      <c r="A750" s="2"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INDEX(products!$A$1:$G$49,MATCH('Working sheet'!$D750,products!$A$1:$A$49,0),MATCH('Working sheet'!I$1,products!$A$1:$E$1,0))</f>
        <v>Exc</v>
      </c>
      <c r="J750" t="str">
        <f t="shared" si="33"/>
        <v>Excelsa</v>
      </c>
      <c r="K750" t="str">
        <f>INDEX(products!$A$1:$G$49,MATCH('Working sheet'!$D750,products!$A$1:$A$49,0),MATCH('Working sheet'!K$1,products!$A$1:$E$1,0))</f>
        <v>D</v>
      </c>
      <c r="L750" t="str">
        <f t="shared" si="34"/>
        <v>Dark</v>
      </c>
      <c r="M750" s="5">
        <f>INDEX(products!$A$1:$G$49,MATCH('Working sheet'!$D750,products!$A$1:$A$49,0),MATCH('Working sheet'!M$1,products!$A$1:$E$1,0))</f>
        <v>0.5</v>
      </c>
      <c r="N750" s="6">
        <f>INDEX(products!$A$1:$G$49,MATCH('Working sheet'!$D750,products!$A$1:$A$49,0),MATCH('Working sheet'!N$1,products!$A$1:$E$1,0))</f>
        <v>7.29</v>
      </c>
      <c r="O750" s="6">
        <f t="shared" si="35"/>
        <v>14.58</v>
      </c>
      <c r="P750" t="str">
        <f>_xlfn.XLOOKUP(Orders[[#This Row],[Customer ID]],customers!$A$1:$A$1001,customers!$I$1:$I$1001,,0)</f>
        <v>No</v>
      </c>
    </row>
    <row r="751" spans="1:16" x14ac:dyDescent="0.25">
      <c r="A751" s="2"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INDEX(products!$A$1:$G$49,MATCH('Working sheet'!$D751,products!$A$1:$A$49,0),MATCH('Working sheet'!I$1,products!$A$1:$E$1,0))</f>
        <v>Rob</v>
      </c>
      <c r="J751" t="str">
        <f t="shared" si="33"/>
        <v>Robusta</v>
      </c>
      <c r="K751" t="str">
        <f>INDEX(products!$A$1:$G$49,MATCH('Working sheet'!$D751,products!$A$1:$A$49,0),MATCH('Working sheet'!K$1,products!$A$1:$E$1,0))</f>
        <v>D</v>
      </c>
      <c r="L751" t="str">
        <f t="shared" si="34"/>
        <v>Dark</v>
      </c>
      <c r="M751" s="5">
        <f>INDEX(products!$A$1:$G$49,MATCH('Working sheet'!$D751,products!$A$1:$A$49,0),MATCH('Working sheet'!M$1,products!$A$1:$E$1,0))</f>
        <v>0.2</v>
      </c>
      <c r="N751" s="6">
        <f>INDEX(products!$A$1:$G$49,MATCH('Working sheet'!$D751,products!$A$1:$A$49,0),MATCH('Working sheet'!N$1,products!$A$1:$E$1,0))</f>
        <v>2.6849999999999996</v>
      </c>
      <c r="O751" s="6">
        <f t="shared" si="35"/>
        <v>5.3699999999999992</v>
      </c>
      <c r="P751" t="str">
        <f>_xlfn.XLOOKUP(Orders[[#This Row],[Customer ID]],customers!$A$1:$A$1001,customers!$I$1:$I$1001,,0)</f>
        <v>Yes</v>
      </c>
    </row>
    <row r="752" spans="1:16" x14ac:dyDescent="0.25">
      <c r="A752" s="2"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INDEX(products!$A$1:$G$49,MATCH('Working sheet'!$D752,products!$A$1:$A$49,0),MATCH('Working sheet'!I$1,products!$A$1:$E$1,0))</f>
        <v>Rob</v>
      </c>
      <c r="J752" t="str">
        <f t="shared" si="33"/>
        <v>Robusta</v>
      </c>
      <c r="K752" t="str">
        <f>INDEX(products!$A$1:$G$49,MATCH('Working sheet'!$D752,products!$A$1:$A$49,0),MATCH('Working sheet'!K$1,products!$A$1:$E$1,0))</f>
        <v>M</v>
      </c>
      <c r="L752" t="str">
        <f t="shared" si="34"/>
        <v>Medium</v>
      </c>
      <c r="M752" s="5">
        <f>INDEX(products!$A$1:$G$49,MATCH('Working sheet'!$D752,products!$A$1:$A$49,0),MATCH('Working sheet'!M$1,products!$A$1:$E$1,0))</f>
        <v>0.5</v>
      </c>
      <c r="N752" s="6">
        <f>INDEX(products!$A$1:$G$49,MATCH('Working sheet'!$D752,products!$A$1:$A$49,0),MATCH('Working sheet'!N$1,products!$A$1:$E$1,0))</f>
        <v>5.97</v>
      </c>
      <c r="O752" s="6">
        <f t="shared" si="35"/>
        <v>5.97</v>
      </c>
      <c r="P752" t="str">
        <f>_xlfn.XLOOKUP(Orders[[#This Row],[Customer ID]],customers!$A$1:$A$1001,customers!$I$1:$I$1001,,0)</f>
        <v>Yes</v>
      </c>
    </row>
    <row r="753" spans="1:16" x14ac:dyDescent="0.25">
      <c r="A753" s="2"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INDEX(products!$A$1:$G$49,MATCH('Working sheet'!$D753,products!$A$1:$A$49,0),MATCH('Working sheet'!I$1,products!$A$1:$E$1,0))</f>
        <v>Lib</v>
      </c>
      <c r="J753" t="str">
        <f t="shared" si="33"/>
        <v>Liberica</v>
      </c>
      <c r="K753" t="str">
        <f>INDEX(products!$A$1:$G$49,MATCH('Working sheet'!$D753,products!$A$1:$A$49,0),MATCH('Working sheet'!K$1,products!$A$1:$E$1,0))</f>
        <v>L</v>
      </c>
      <c r="L753" t="str">
        <f t="shared" si="34"/>
        <v>Light</v>
      </c>
      <c r="M753" s="5">
        <f>INDEX(products!$A$1:$G$49,MATCH('Working sheet'!$D753,products!$A$1:$A$49,0),MATCH('Working sheet'!M$1,products!$A$1:$E$1,0))</f>
        <v>0.5</v>
      </c>
      <c r="N753" s="6">
        <f>INDEX(products!$A$1:$G$49,MATCH('Working sheet'!$D753,products!$A$1:$A$49,0),MATCH('Working sheet'!N$1,products!$A$1:$E$1,0))</f>
        <v>9.51</v>
      </c>
      <c r="O753" s="6">
        <f t="shared" si="35"/>
        <v>19.02</v>
      </c>
      <c r="P753" t="str">
        <f>_xlfn.XLOOKUP(Orders[[#This Row],[Customer ID]],customers!$A$1:$A$1001,customers!$I$1:$I$1001,,0)</f>
        <v>No</v>
      </c>
    </row>
    <row r="754" spans="1:16" x14ac:dyDescent="0.25">
      <c r="A754" s="2"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INDEX(products!$A$1:$G$49,MATCH('Working sheet'!$D754,products!$A$1:$A$49,0),MATCH('Working sheet'!I$1,products!$A$1:$E$1,0))</f>
        <v>Exc</v>
      </c>
      <c r="J754" t="str">
        <f t="shared" si="33"/>
        <v>Excelsa</v>
      </c>
      <c r="K754" t="str">
        <f>INDEX(products!$A$1:$G$49,MATCH('Working sheet'!$D754,products!$A$1:$A$49,0),MATCH('Working sheet'!K$1,products!$A$1:$E$1,0))</f>
        <v>M</v>
      </c>
      <c r="L754" t="str">
        <f t="shared" si="34"/>
        <v>Medium</v>
      </c>
      <c r="M754" s="5">
        <f>INDEX(products!$A$1:$G$49,MATCH('Working sheet'!$D754,products!$A$1:$A$49,0),MATCH('Working sheet'!M$1,products!$A$1:$E$1,0))</f>
        <v>1</v>
      </c>
      <c r="N754" s="6">
        <f>INDEX(products!$A$1:$G$49,MATCH('Working sheet'!$D754,products!$A$1:$A$49,0),MATCH('Working sheet'!N$1,products!$A$1:$E$1,0))</f>
        <v>13.75</v>
      </c>
      <c r="O754" s="6">
        <f t="shared" si="35"/>
        <v>27.5</v>
      </c>
      <c r="P754" t="str">
        <f>_xlfn.XLOOKUP(Orders[[#This Row],[Customer ID]],customers!$A$1:$A$1001,customers!$I$1:$I$1001,,0)</f>
        <v>Yes</v>
      </c>
    </row>
    <row r="755" spans="1:16" x14ac:dyDescent="0.25">
      <c r="A755" s="2"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INDEX(products!$A$1:$G$49,MATCH('Working sheet'!$D755,products!$A$1:$A$49,0),MATCH('Working sheet'!I$1,products!$A$1:$E$1,0))</f>
        <v>Ara</v>
      </c>
      <c r="J755" t="str">
        <f t="shared" si="33"/>
        <v>Arabica</v>
      </c>
      <c r="K755" t="str">
        <f>INDEX(products!$A$1:$G$49,MATCH('Working sheet'!$D755,products!$A$1:$A$49,0),MATCH('Working sheet'!K$1,products!$A$1:$E$1,0))</f>
        <v>D</v>
      </c>
      <c r="L755" t="str">
        <f t="shared" si="34"/>
        <v>Dark</v>
      </c>
      <c r="M755" s="5">
        <f>INDEX(products!$A$1:$G$49,MATCH('Working sheet'!$D755,products!$A$1:$A$49,0),MATCH('Working sheet'!M$1,products!$A$1:$E$1,0))</f>
        <v>0.5</v>
      </c>
      <c r="N755" s="6">
        <f>INDEX(products!$A$1:$G$49,MATCH('Working sheet'!$D755,products!$A$1:$A$49,0),MATCH('Working sheet'!N$1,products!$A$1:$E$1,0))</f>
        <v>5.97</v>
      </c>
      <c r="O755" s="6">
        <f t="shared" si="35"/>
        <v>29.849999999999998</v>
      </c>
      <c r="P755" t="str">
        <f>_xlfn.XLOOKUP(Orders[[#This Row],[Customer ID]],customers!$A$1:$A$1001,customers!$I$1:$I$1001,,0)</f>
        <v>No</v>
      </c>
    </row>
    <row r="756" spans="1:16" x14ac:dyDescent="0.25">
      <c r="A756" s="2"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INDEX(products!$A$1:$G$49,MATCH('Working sheet'!$D756,products!$A$1:$A$49,0),MATCH('Working sheet'!I$1,products!$A$1:$E$1,0))</f>
        <v>Ara</v>
      </c>
      <c r="J756" t="str">
        <f t="shared" si="33"/>
        <v>Arabica</v>
      </c>
      <c r="K756" t="str">
        <f>INDEX(products!$A$1:$G$49,MATCH('Working sheet'!$D756,products!$A$1:$A$49,0),MATCH('Working sheet'!K$1,products!$A$1:$E$1,0))</f>
        <v>D</v>
      </c>
      <c r="L756" t="str">
        <f t="shared" si="34"/>
        <v>Dark</v>
      </c>
      <c r="M756" s="5">
        <f>INDEX(products!$A$1:$G$49,MATCH('Working sheet'!$D756,products!$A$1:$A$49,0),MATCH('Working sheet'!M$1,products!$A$1:$E$1,0))</f>
        <v>0.2</v>
      </c>
      <c r="N756" s="6">
        <f>INDEX(products!$A$1:$G$49,MATCH('Working sheet'!$D756,products!$A$1:$A$49,0),MATCH('Working sheet'!N$1,products!$A$1:$E$1,0))</f>
        <v>2.9849999999999999</v>
      </c>
      <c r="O756" s="6">
        <f t="shared" si="35"/>
        <v>17.91</v>
      </c>
      <c r="P756" t="str">
        <f>_xlfn.XLOOKUP(Orders[[#This Row],[Customer ID]],customers!$A$1:$A$1001,customers!$I$1:$I$1001,,0)</f>
        <v>No</v>
      </c>
    </row>
    <row r="757" spans="1:16" x14ac:dyDescent="0.25">
      <c r="A757" s="2"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INDEX(products!$A$1:$G$49,MATCH('Working sheet'!$D757,products!$A$1:$A$49,0),MATCH('Working sheet'!I$1,products!$A$1:$E$1,0))</f>
        <v>Lib</v>
      </c>
      <c r="J757" t="str">
        <f t="shared" si="33"/>
        <v>Liberica</v>
      </c>
      <c r="K757" t="str">
        <f>INDEX(products!$A$1:$G$49,MATCH('Working sheet'!$D757,products!$A$1:$A$49,0),MATCH('Working sheet'!K$1,products!$A$1:$E$1,0))</f>
        <v>L</v>
      </c>
      <c r="L757" t="str">
        <f t="shared" si="34"/>
        <v>Light</v>
      </c>
      <c r="M757" s="5">
        <f>INDEX(products!$A$1:$G$49,MATCH('Working sheet'!$D757,products!$A$1:$A$49,0),MATCH('Working sheet'!M$1,products!$A$1:$E$1,0))</f>
        <v>0.2</v>
      </c>
      <c r="N757" s="6">
        <f>INDEX(products!$A$1:$G$49,MATCH('Working sheet'!$D757,products!$A$1:$A$49,0),MATCH('Working sheet'!N$1,products!$A$1:$E$1,0))</f>
        <v>4.7549999999999999</v>
      </c>
      <c r="O757" s="6">
        <f t="shared" si="35"/>
        <v>28.53</v>
      </c>
      <c r="P757" t="str">
        <f>_xlfn.XLOOKUP(Orders[[#This Row],[Customer ID]],customers!$A$1:$A$1001,customers!$I$1:$I$1001,,0)</f>
        <v>No</v>
      </c>
    </row>
    <row r="758" spans="1:16" x14ac:dyDescent="0.25">
      <c r="A758" s="2"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INDEX(products!$A$1:$G$49,MATCH('Working sheet'!$D758,products!$A$1:$A$49,0),MATCH('Working sheet'!I$1,products!$A$1:$E$1,0))</f>
        <v>Rob</v>
      </c>
      <c r="J758" t="str">
        <f t="shared" si="33"/>
        <v>Robusta</v>
      </c>
      <c r="K758" t="str">
        <f>INDEX(products!$A$1:$G$49,MATCH('Working sheet'!$D758,products!$A$1:$A$49,0),MATCH('Working sheet'!K$1,products!$A$1:$E$1,0))</f>
        <v>D</v>
      </c>
      <c r="L758" t="str">
        <f t="shared" si="34"/>
        <v>Dark</v>
      </c>
      <c r="M758" s="5">
        <f>INDEX(products!$A$1:$G$49,MATCH('Working sheet'!$D758,products!$A$1:$A$49,0),MATCH('Working sheet'!M$1,products!$A$1:$E$1,0))</f>
        <v>1</v>
      </c>
      <c r="N758" s="6">
        <f>INDEX(products!$A$1:$G$49,MATCH('Working sheet'!$D758,products!$A$1:$A$49,0),MATCH('Working sheet'!N$1,products!$A$1:$E$1,0))</f>
        <v>8.9499999999999993</v>
      </c>
      <c r="O758" s="6">
        <f t="shared" si="35"/>
        <v>35.799999999999997</v>
      </c>
      <c r="P758" t="str">
        <f>_xlfn.XLOOKUP(Orders[[#This Row],[Customer ID]],customers!$A$1:$A$1001,customers!$I$1:$I$1001,,0)</f>
        <v>Yes</v>
      </c>
    </row>
    <row r="759" spans="1:16" x14ac:dyDescent="0.25">
      <c r="A759" s="2"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INDEX(products!$A$1:$G$49,MATCH('Working sheet'!$D759,products!$A$1:$A$49,0),MATCH('Working sheet'!I$1,products!$A$1:$E$1,0))</f>
        <v>Ara</v>
      </c>
      <c r="J759" t="str">
        <f t="shared" si="33"/>
        <v>Arabica</v>
      </c>
      <c r="K759" t="str">
        <f>INDEX(products!$A$1:$G$49,MATCH('Working sheet'!$D759,products!$A$1:$A$49,0),MATCH('Working sheet'!K$1,products!$A$1:$E$1,0))</f>
        <v>D</v>
      </c>
      <c r="L759" t="str">
        <f t="shared" si="34"/>
        <v>Dark</v>
      </c>
      <c r="M759" s="5">
        <f>INDEX(products!$A$1:$G$49,MATCH('Working sheet'!$D759,products!$A$1:$A$49,0),MATCH('Working sheet'!M$1,products!$A$1:$E$1,0))</f>
        <v>0.5</v>
      </c>
      <c r="N759" s="6">
        <f>INDEX(products!$A$1:$G$49,MATCH('Working sheet'!$D759,products!$A$1:$A$49,0),MATCH('Working sheet'!N$1,products!$A$1:$E$1,0))</f>
        <v>5.97</v>
      </c>
      <c r="O759" s="6">
        <f t="shared" si="35"/>
        <v>17.91</v>
      </c>
      <c r="P759" t="str">
        <f>_xlfn.XLOOKUP(Orders[[#This Row],[Customer ID]],customers!$A$1:$A$1001,customers!$I$1:$I$1001,,0)</f>
        <v>Yes</v>
      </c>
    </row>
    <row r="760" spans="1:16" x14ac:dyDescent="0.25">
      <c r="A760" s="2"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INDEX(products!$A$1:$G$49,MATCH('Working sheet'!$D760,products!$A$1:$A$49,0),MATCH('Working sheet'!I$1,products!$A$1:$E$1,0))</f>
        <v>Rob</v>
      </c>
      <c r="J760" t="str">
        <f t="shared" si="33"/>
        <v>Robusta</v>
      </c>
      <c r="K760" t="str">
        <f>INDEX(products!$A$1:$G$49,MATCH('Working sheet'!$D760,products!$A$1:$A$49,0),MATCH('Working sheet'!K$1,products!$A$1:$E$1,0))</f>
        <v>D</v>
      </c>
      <c r="L760" t="str">
        <f t="shared" si="34"/>
        <v>Dark</v>
      </c>
      <c r="M760" s="5">
        <f>INDEX(products!$A$1:$G$49,MATCH('Working sheet'!$D760,products!$A$1:$A$49,0),MATCH('Working sheet'!M$1,products!$A$1:$E$1,0))</f>
        <v>1</v>
      </c>
      <c r="N760" s="6">
        <f>INDEX(products!$A$1:$G$49,MATCH('Working sheet'!$D760,products!$A$1:$A$49,0),MATCH('Working sheet'!N$1,products!$A$1:$E$1,0))</f>
        <v>8.9499999999999993</v>
      </c>
      <c r="O760" s="6">
        <f t="shared" si="35"/>
        <v>8.9499999999999993</v>
      </c>
      <c r="P760" t="str">
        <f>_xlfn.XLOOKUP(Orders[[#This Row],[Customer ID]],customers!$A$1:$A$1001,customers!$I$1:$I$1001,,0)</f>
        <v>No</v>
      </c>
    </row>
    <row r="761" spans="1:16" x14ac:dyDescent="0.25">
      <c r="A761" s="2"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INDEX(products!$A$1:$G$49,MATCH('Working sheet'!$D761,products!$A$1:$A$49,0),MATCH('Working sheet'!I$1,products!$A$1:$E$1,0))</f>
        <v>Lib</v>
      </c>
      <c r="J761" t="str">
        <f t="shared" si="33"/>
        <v>Liberica</v>
      </c>
      <c r="K761" t="str">
        <f>INDEX(products!$A$1:$G$49,MATCH('Working sheet'!$D761,products!$A$1:$A$49,0),MATCH('Working sheet'!K$1,products!$A$1:$E$1,0))</f>
        <v>D</v>
      </c>
      <c r="L761" t="str">
        <f t="shared" si="34"/>
        <v>Dark</v>
      </c>
      <c r="M761" s="5">
        <f>INDEX(products!$A$1:$G$49,MATCH('Working sheet'!$D761,products!$A$1:$A$49,0),MATCH('Working sheet'!M$1,products!$A$1:$E$1,0))</f>
        <v>2.5</v>
      </c>
      <c r="N761" s="6">
        <f>INDEX(products!$A$1:$G$49,MATCH('Working sheet'!$D761,products!$A$1:$A$49,0),MATCH('Working sheet'!N$1,products!$A$1:$E$1,0))</f>
        <v>29.784999999999997</v>
      </c>
      <c r="O761" s="6">
        <f t="shared" si="35"/>
        <v>29.784999999999997</v>
      </c>
      <c r="P761" t="str">
        <f>_xlfn.XLOOKUP(Orders[[#This Row],[Customer ID]],customers!$A$1:$A$1001,customers!$I$1:$I$1001,,0)</f>
        <v>Yes</v>
      </c>
    </row>
    <row r="762" spans="1:16" x14ac:dyDescent="0.25">
      <c r="A762" s="2"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INDEX(products!$A$1:$G$49,MATCH('Working sheet'!$D762,products!$A$1:$A$49,0),MATCH('Working sheet'!I$1,products!$A$1:$E$1,0))</f>
        <v>Exc</v>
      </c>
      <c r="J762" t="str">
        <f t="shared" si="33"/>
        <v>Excelsa</v>
      </c>
      <c r="K762" t="str">
        <f>INDEX(products!$A$1:$G$49,MATCH('Working sheet'!$D762,products!$A$1:$A$49,0),MATCH('Working sheet'!K$1,products!$A$1:$E$1,0))</f>
        <v>L</v>
      </c>
      <c r="L762" t="str">
        <f t="shared" si="34"/>
        <v>Light</v>
      </c>
      <c r="M762" s="5">
        <f>INDEX(products!$A$1:$G$49,MATCH('Working sheet'!$D762,products!$A$1:$A$49,0),MATCH('Working sheet'!M$1,products!$A$1:$E$1,0))</f>
        <v>0.5</v>
      </c>
      <c r="N762" s="6">
        <f>INDEX(products!$A$1:$G$49,MATCH('Working sheet'!$D762,products!$A$1:$A$49,0),MATCH('Working sheet'!N$1,products!$A$1:$E$1,0))</f>
        <v>8.91</v>
      </c>
      <c r="O762" s="6">
        <f t="shared" si="35"/>
        <v>44.55</v>
      </c>
      <c r="P762" t="str">
        <f>_xlfn.XLOOKUP(Orders[[#This Row],[Customer ID]],customers!$A$1:$A$1001,customers!$I$1:$I$1001,,0)</f>
        <v>No</v>
      </c>
    </row>
    <row r="763" spans="1:16" x14ac:dyDescent="0.25">
      <c r="A763" s="2"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INDEX(products!$A$1:$G$49,MATCH('Working sheet'!$D763,products!$A$1:$A$49,0),MATCH('Working sheet'!I$1,products!$A$1:$E$1,0))</f>
        <v>Exc</v>
      </c>
      <c r="J763" t="str">
        <f t="shared" si="33"/>
        <v>Excelsa</v>
      </c>
      <c r="K763" t="str">
        <f>INDEX(products!$A$1:$G$49,MATCH('Working sheet'!$D763,products!$A$1:$A$49,0),MATCH('Working sheet'!K$1,products!$A$1:$E$1,0))</f>
        <v>L</v>
      </c>
      <c r="L763" t="str">
        <f t="shared" si="34"/>
        <v>Light</v>
      </c>
      <c r="M763" s="5">
        <f>INDEX(products!$A$1:$G$49,MATCH('Working sheet'!$D763,products!$A$1:$A$49,0),MATCH('Working sheet'!M$1,products!$A$1:$E$1,0))</f>
        <v>1</v>
      </c>
      <c r="N763" s="6">
        <f>INDEX(products!$A$1:$G$49,MATCH('Working sheet'!$D763,products!$A$1:$A$49,0),MATCH('Working sheet'!N$1,products!$A$1:$E$1,0))</f>
        <v>14.85</v>
      </c>
      <c r="O763" s="6">
        <f t="shared" si="35"/>
        <v>89.1</v>
      </c>
      <c r="P763" t="str">
        <f>_xlfn.XLOOKUP(Orders[[#This Row],[Customer ID]],customers!$A$1:$A$1001,customers!$I$1:$I$1001,,0)</f>
        <v>Yes</v>
      </c>
    </row>
    <row r="764" spans="1:16" x14ac:dyDescent="0.25">
      <c r="A764" s="2"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INDEX(products!$A$1:$G$49,MATCH('Working sheet'!$D764,products!$A$1:$A$49,0),MATCH('Working sheet'!I$1,products!$A$1:$E$1,0))</f>
        <v>Lib</v>
      </c>
      <c r="J764" t="str">
        <f t="shared" si="33"/>
        <v>Liberica</v>
      </c>
      <c r="K764" t="str">
        <f>INDEX(products!$A$1:$G$49,MATCH('Working sheet'!$D764,products!$A$1:$A$49,0),MATCH('Working sheet'!K$1,products!$A$1:$E$1,0))</f>
        <v>M</v>
      </c>
      <c r="L764" t="str">
        <f t="shared" si="34"/>
        <v>Medium</v>
      </c>
      <c r="M764" s="5">
        <f>INDEX(products!$A$1:$G$49,MATCH('Working sheet'!$D764,products!$A$1:$A$49,0),MATCH('Working sheet'!M$1,products!$A$1:$E$1,0))</f>
        <v>0.5</v>
      </c>
      <c r="N764" s="6">
        <f>INDEX(products!$A$1:$G$49,MATCH('Working sheet'!$D764,products!$A$1:$A$49,0),MATCH('Working sheet'!N$1,products!$A$1:$E$1,0))</f>
        <v>8.73</v>
      </c>
      <c r="O764" s="6">
        <f t="shared" si="35"/>
        <v>43.650000000000006</v>
      </c>
      <c r="P764" t="str">
        <f>_xlfn.XLOOKUP(Orders[[#This Row],[Customer ID]],customers!$A$1:$A$1001,customers!$I$1:$I$1001,,0)</f>
        <v>No</v>
      </c>
    </row>
    <row r="765" spans="1:16" x14ac:dyDescent="0.25">
      <c r="A765" s="2"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INDEX(products!$A$1:$G$49,MATCH('Working sheet'!$D765,products!$A$1:$A$49,0),MATCH('Working sheet'!I$1,products!$A$1:$E$1,0))</f>
        <v>Ara</v>
      </c>
      <c r="J765" t="str">
        <f t="shared" si="33"/>
        <v>Arabica</v>
      </c>
      <c r="K765" t="str">
        <f>INDEX(products!$A$1:$G$49,MATCH('Working sheet'!$D765,products!$A$1:$A$49,0),MATCH('Working sheet'!K$1,products!$A$1:$E$1,0))</f>
        <v>L</v>
      </c>
      <c r="L765" t="str">
        <f t="shared" si="34"/>
        <v>Light</v>
      </c>
      <c r="M765" s="5">
        <f>INDEX(products!$A$1:$G$49,MATCH('Working sheet'!$D765,products!$A$1:$A$49,0),MATCH('Working sheet'!M$1,products!$A$1:$E$1,0))</f>
        <v>0.5</v>
      </c>
      <c r="N765" s="6">
        <f>INDEX(products!$A$1:$G$49,MATCH('Working sheet'!$D765,products!$A$1:$A$49,0),MATCH('Working sheet'!N$1,products!$A$1:$E$1,0))</f>
        <v>7.77</v>
      </c>
      <c r="O765" s="6">
        <f t="shared" si="35"/>
        <v>23.31</v>
      </c>
      <c r="P765" t="str">
        <f>_xlfn.XLOOKUP(Orders[[#This Row],[Customer ID]],customers!$A$1:$A$1001,customers!$I$1:$I$1001,,0)</f>
        <v>No</v>
      </c>
    </row>
    <row r="766" spans="1:16" x14ac:dyDescent="0.25">
      <c r="A766" s="2"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INDEX(products!$A$1:$G$49,MATCH('Working sheet'!$D766,products!$A$1:$A$49,0),MATCH('Working sheet'!I$1,products!$A$1:$E$1,0))</f>
        <v>Ara</v>
      </c>
      <c r="J766" t="str">
        <f t="shared" si="33"/>
        <v>Arabica</v>
      </c>
      <c r="K766" t="str">
        <f>INDEX(products!$A$1:$G$49,MATCH('Working sheet'!$D766,products!$A$1:$A$49,0),MATCH('Working sheet'!K$1,products!$A$1:$E$1,0))</f>
        <v>L</v>
      </c>
      <c r="L766" t="str">
        <f t="shared" si="34"/>
        <v>Light</v>
      </c>
      <c r="M766" s="5">
        <f>INDEX(products!$A$1:$G$49,MATCH('Working sheet'!$D766,products!$A$1:$A$49,0),MATCH('Working sheet'!M$1,products!$A$1:$E$1,0))</f>
        <v>2.5</v>
      </c>
      <c r="N766" s="6">
        <f>INDEX(products!$A$1:$G$49,MATCH('Working sheet'!$D766,products!$A$1:$A$49,0),MATCH('Working sheet'!N$1,products!$A$1:$E$1,0))</f>
        <v>29.784999999999997</v>
      </c>
      <c r="O766" s="6">
        <f t="shared" si="35"/>
        <v>178.70999999999998</v>
      </c>
      <c r="P766" t="str">
        <f>_xlfn.XLOOKUP(Orders[[#This Row],[Customer ID]],customers!$A$1:$A$1001,customers!$I$1:$I$1001,,0)</f>
        <v>Yes</v>
      </c>
    </row>
    <row r="767" spans="1:16" x14ac:dyDescent="0.25">
      <c r="A767" s="2"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INDEX(products!$A$1:$G$49,MATCH('Working sheet'!$D767,products!$A$1:$A$49,0),MATCH('Working sheet'!I$1,products!$A$1:$E$1,0))</f>
        <v>Rob</v>
      </c>
      <c r="J767" t="str">
        <f t="shared" si="33"/>
        <v>Robusta</v>
      </c>
      <c r="K767" t="str">
        <f>INDEX(products!$A$1:$G$49,MATCH('Working sheet'!$D767,products!$A$1:$A$49,0),MATCH('Working sheet'!K$1,products!$A$1:$E$1,0))</f>
        <v>M</v>
      </c>
      <c r="L767" t="str">
        <f t="shared" si="34"/>
        <v>Medium</v>
      </c>
      <c r="M767" s="5">
        <f>INDEX(products!$A$1:$G$49,MATCH('Working sheet'!$D767,products!$A$1:$A$49,0),MATCH('Working sheet'!M$1,products!$A$1:$E$1,0))</f>
        <v>1</v>
      </c>
      <c r="N767" s="6">
        <f>INDEX(products!$A$1:$G$49,MATCH('Working sheet'!$D767,products!$A$1:$A$49,0),MATCH('Working sheet'!N$1,products!$A$1:$E$1,0))</f>
        <v>9.9499999999999993</v>
      </c>
      <c r="O767" s="6">
        <f t="shared" si="35"/>
        <v>59.699999999999996</v>
      </c>
      <c r="P767" t="str">
        <f>_xlfn.XLOOKUP(Orders[[#This Row],[Customer ID]],customers!$A$1:$A$1001,customers!$I$1:$I$1001,,0)</f>
        <v>Yes</v>
      </c>
    </row>
    <row r="768" spans="1:16" x14ac:dyDescent="0.25">
      <c r="A768" s="2"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INDEX(products!$A$1:$G$49,MATCH('Working sheet'!$D768,products!$A$1:$A$49,0),MATCH('Working sheet'!I$1,products!$A$1:$E$1,0))</f>
        <v>Ara</v>
      </c>
      <c r="J768" t="str">
        <f t="shared" si="33"/>
        <v>Arabica</v>
      </c>
      <c r="K768" t="str">
        <f>INDEX(products!$A$1:$G$49,MATCH('Working sheet'!$D768,products!$A$1:$A$49,0),MATCH('Working sheet'!K$1,products!$A$1:$E$1,0))</f>
        <v>L</v>
      </c>
      <c r="L768" t="str">
        <f t="shared" si="34"/>
        <v>Light</v>
      </c>
      <c r="M768" s="5">
        <f>INDEX(products!$A$1:$G$49,MATCH('Working sheet'!$D768,products!$A$1:$A$49,0),MATCH('Working sheet'!M$1,products!$A$1:$E$1,0))</f>
        <v>0.5</v>
      </c>
      <c r="N768" s="6">
        <f>INDEX(products!$A$1:$G$49,MATCH('Working sheet'!$D768,products!$A$1:$A$49,0),MATCH('Working sheet'!N$1,products!$A$1:$E$1,0))</f>
        <v>7.77</v>
      </c>
      <c r="O768" s="6">
        <f t="shared" si="35"/>
        <v>15.54</v>
      </c>
      <c r="P768" t="str">
        <f>_xlfn.XLOOKUP(Orders[[#This Row],[Customer ID]],customers!$A$1:$A$1001,customers!$I$1:$I$1001,,0)</f>
        <v>Yes</v>
      </c>
    </row>
    <row r="769" spans="1:16" x14ac:dyDescent="0.25">
      <c r="A769" s="2"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INDEX(products!$A$1:$G$49,MATCH('Working sheet'!$D769,products!$A$1:$A$49,0),MATCH('Working sheet'!I$1,products!$A$1:$E$1,0))</f>
        <v>Ara</v>
      </c>
      <c r="J769" t="str">
        <f t="shared" si="33"/>
        <v>Arabica</v>
      </c>
      <c r="K769" t="str">
        <f>INDEX(products!$A$1:$G$49,MATCH('Working sheet'!$D769,products!$A$1:$A$49,0),MATCH('Working sheet'!K$1,products!$A$1:$E$1,0))</f>
        <v>L</v>
      </c>
      <c r="L769" t="str">
        <f t="shared" si="34"/>
        <v>Light</v>
      </c>
      <c r="M769" s="5">
        <f>INDEX(products!$A$1:$G$49,MATCH('Working sheet'!$D769,products!$A$1:$A$49,0),MATCH('Working sheet'!M$1,products!$A$1:$E$1,0))</f>
        <v>2.5</v>
      </c>
      <c r="N769" s="6">
        <f>INDEX(products!$A$1:$G$49,MATCH('Working sheet'!$D769,products!$A$1:$A$49,0),MATCH('Working sheet'!N$1,products!$A$1:$E$1,0))</f>
        <v>29.784999999999997</v>
      </c>
      <c r="O769" s="6">
        <f t="shared" si="35"/>
        <v>89.35499999999999</v>
      </c>
      <c r="P769" t="str">
        <f>_xlfn.XLOOKUP(Orders[[#This Row],[Customer ID]],customers!$A$1:$A$1001,customers!$I$1:$I$1001,,0)</f>
        <v>No</v>
      </c>
    </row>
    <row r="770" spans="1:16" x14ac:dyDescent="0.25">
      <c r="A770" s="2"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INDEX(products!$A$1:$G$49,MATCH('Working sheet'!$D770,products!$A$1:$A$49,0),MATCH('Working sheet'!I$1,products!$A$1:$E$1,0))</f>
        <v>Rob</v>
      </c>
      <c r="J770" t="str">
        <f t="shared" ref="J770:J833" si="36">IF(I770="Rob","Robusta",IF(I770="Exc","Excelsa",IF(I770="Ara","Arabica",IF(I770="Lib","Liberica"))))</f>
        <v>Robusta</v>
      </c>
      <c r="K770" t="str">
        <f>INDEX(products!$A$1:$G$49,MATCH('Working sheet'!$D770,products!$A$1:$A$49,0),MATCH('Working sheet'!K$1,products!$A$1:$E$1,0))</f>
        <v>L</v>
      </c>
      <c r="L770" t="str">
        <f t="shared" ref="L770:L833" si="37">IF(K770="L","Light",IF(K770="M","Medium",IF(K770="D","Dark")))</f>
        <v>Light</v>
      </c>
      <c r="M770" s="5">
        <f>INDEX(products!$A$1:$G$49,MATCH('Working sheet'!$D770,products!$A$1:$A$49,0),MATCH('Working sheet'!M$1,products!$A$1:$E$1,0))</f>
        <v>1</v>
      </c>
      <c r="N770" s="6">
        <f>INDEX(products!$A$1:$G$49,MATCH('Working sheet'!$D770,products!$A$1:$A$49,0),MATCH('Working sheet'!N$1,products!$A$1:$E$1,0))</f>
        <v>11.95</v>
      </c>
      <c r="O770" s="6">
        <f t="shared" ref="O770:O833" si="38">N770*E770</f>
        <v>23.9</v>
      </c>
      <c r="P770" t="str">
        <f>_xlfn.XLOOKUP(Orders[[#This Row],[Customer ID]],customers!$A$1:$A$1001,customers!$I$1:$I$1001,,0)</f>
        <v>No</v>
      </c>
    </row>
    <row r="771" spans="1:16" x14ac:dyDescent="0.25">
      <c r="A771" s="2"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INDEX(products!$A$1:$G$49,MATCH('Working sheet'!$D771,products!$A$1:$A$49,0),MATCH('Working sheet'!I$1,products!$A$1:$E$1,0))</f>
        <v>Rob</v>
      </c>
      <c r="J771" t="str">
        <f t="shared" si="36"/>
        <v>Robusta</v>
      </c>
      <c r="K771" t="str">
        <f>INDEX(products!$A$1:$G$49,MATCH('Working sheet'!$D771,products!$A$1:$A$49,0),MATCH('Working sheet'!K$1,products!$A$1:$E$1,0))</f>
        <v>M</v>
      </c>
      <c r="L771" t="str">
        <f t="shared" si="37"/>
        <v>Medium</v>
      </c>
      <c r="M771" s="5">
        <f>INDEX(products!$A$1:$G$49,MATCH('Working sheet'!$D771,products!$A$1:$A$49,0),MATCH('Working sheet'!M$1,products!$A$1:$E$1,0))</f>
        <v>2.5</v>
      </c>
      <c r="N771" s="6">
        <f>INDEX(products!$A$1:$G$49,MATCH('Working sheet'!$D771,products!$A$1:$A$49,0),MATCH('Working sheet'!N$1,products!$A$1:$E$1,0))</f>
        <v>22.884999999999998</v>
      </c>
      <c r="O771" s="6">
        <f t="shared" si="38"/>
        <v>137.31</v>
      </c>
      <c r="P771" t="str">
        <f>_xlfn.XLOOKUP(Orders[[#This Row],[Customer ID]],customers!$A$1:$A$1001,customers!$I$1:$I$1001,,0)</f>
        <v>No</v>
      </c>
    </row>
    <row r="772" spans="1:16" x14ac:dyDescent="0.25">
      <c r="A772" s="2"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INDEX(products!$A$1:$G$49,MATCH('Working sheet'!$D772,products!$A$1:$A$49,0),MATCH('Working sheet'!I$1,products!$A$1:$E$1,0))</f>
        <v>Ara</v>
      </c>
      <c r="J772" t="str">
        <f t="shared" si="36"/>
        <v>Arabica</v>
      </c>
      <c r="K772" t="str">
        <f>INDEX(products!$A$1:$G$49,MATCH('Working sheet'!$D772,products!$A$1:$A$49,0),MATCH('Working sheet'!K$1,products!$A$1:$E$1,0))</f>
        <v>D</v>
      </c>
      <c r="L772" t="str">
        <f t="shared" si="37"/>
        <v>Dark</v>
      </c>
      <c r="M772" s="5">
        <f>INDEX(products!$A$1:$G$49,MATCH('Working sheet'!$D772,products!$A$1:$A$49,0),MATCH('Working sheet'!M$1,products!$A$1:$E$1,0))</f>
        <v>1</v>
      </c>
      <c r="N772" s="6">
        <f>INDEX(products!$A$1:$G$49,MATCH('Working sheet'!$D772,products!$A$1:$A$49,0),MATCH('Working sheet'!N$1,products!$A$1:$E$1,0))</f>
        <v>9.9499999999999993</v>
      </c>
      <c r="O772" s="6">
        <f t="shared" si="38"/>
        <v>9.9499999999999993</v>
      </c>
      <c r="P772" t="str">
        <f>_xlfn.XLOOKUP(Orders[[#This Row],[Customer ID]],customers!$A$1:$A$1001,customers!$I$1:$I$1001,,0)</f>
        <v>No</v>
      </c>
    </row>
    <row r="773" spans="1:16" x14ac:dyDescent="0.25">
      <c r="A773" s="2"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INDEX(products!$A$1:$G$49,MATCH('Working sheet'!$D773,products!$A$1:$A$49,0),MATCH('Working sheet'!I$1,products!$A$1:$E$1,0))</f>
        <v>Rob</v>
      </c>
      <c r="J773" t="str">
        <f t="shared" si="36"/>
        <v>Robusta</v>
      </c>
      <c r="K773" t="str">
        <f>INDEX(products!$A$1:$G$49,MATCH('Working sheet'!$D773,products!$A$1:$A$49,0),MATCH('Working sheet'!K$1,products!$A$1:$E$1,0))</f>
        <v>L</v>
      </c>
      <c r="L773" t="str">
        <f t="shared" si="37"/>
        <v>Light</v>
      </c>
      <c r="M773" s="5">
        <f>INDEX(products!$A$1:$G$49,MATCH('Working sheet'!$D773,products!$A$1:$A$49,0),MATCH('Working sheet'!M$1,products!$A$1:$E$1,0))</f>
        <v>0.5</v>
      </c>
      <c r="N773" s="6">
        <f>INDEX(products!$A$1:$G$49,MATCH('Working sheet'!$D773,products!$A$1:$A$49,0),MATCH('Working sheet'!N$1,products!$A$1:$E$1,0))</f>
        <v>7.169999999999999</v>
      </c>
      <c r="O773" s="6">
        <f t="shared" si="38"/>
        <v>21.509999999999998</v>
      </c>
      <c r="P773" t="str">
        <f>_xlfn.XLOOKUP(Orders[[#This Row],[Customer ID]],customers!$A$1:$A$1001,customers!$I$1:$I$1001,,0)</f>
        <v>No</v>
      </c>
    </row>
    <row r="774" spans="1:16" x14ac:dyDescent="0.25">
      <c r="A774" s="2"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INDEX(products!$A$1:$G$49,MATCH('Working sheet'!$D774,products!$A$1:$A$49,0),MATCH('Working sheet'!I$1,products!$A$1:$E$1,0))</f>
        <v>Exc</v>
      </c>
      <c r="J774" t="str">
        <f t="shared" si="36"/>
        <v>Excelsa</v>
      </c>
      <c r="K774" t="str">
        <f>INDEX(products!$A$1:$G$49,MATCH('Working sheet'!$D774,products!$A$1:$A$49,0),MATCH('Working sheet'!K$1,products!$A$1:$E$1,0))</f>
        <v>M</v>
      </c>
      <c r="L774" t="str">
        <f t="shared" si="37"/>
        <v>Medium</v>
      </c>
      <c r="M774" s="5">
        <f>INDEX(products!$A$1:$G$49,MATCH('Working sheet'!$D774,products!$A$1:$A$49,0),MATCH('Working sheet'!M$1,products!$A$1:$E$1,0))</f>
        <v>1</v>
      </c>
      <c r="N774" s="6">
        <f>INDEX(products!$A$1:$G$49,MATCH('Working sheet'!$D774,products!$A$1:$A$49,0),MATCH('Working sheet'!N$1,products!$A$1:$E$1,0))</f>
        <v>13.75</v>
      </c>
      <c r="O774" s="6">
        <f t="shared" si="38"/>
        <v>82.5</v>
      </c>
      <c r="P774" t="str">
        <f>_xlfn.XLOOKUP(Orders[[#This Row],[Customer ID]],customers!$A$1:$A$1001,customers!$I$1:$I$1001,,0)</f>
        <v>No</v>
      </c>
    </row>
    <row r="775" spans="1:16" x14ac:dyDescent="0.25">
      <c r="A775" s="2"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INDEX(products!$A$1:$G$49,MATCH('Working sheet'!$D775,products!$A$1:$A$49,0),MATCH('Working sheet'!I$1,products!$A$1:$E$1,0))</f>
        <v>Lib</v>
      </c>
      <c r="J775" t="str">
        <f t="shared" si="36"/>
        <v>Liberica</v>
      </c>
      <c r="K775" t="str">
        <f>INDEX(products!$A$1:$G$49,MATCH('Working sheet'!$D775,products!$A$1:$A$49,0),MATCH('Working sheet'!K$1,products!$A$1:$E$1,0))</f>
        <v>M</v>
      </c>
      <c r="L775" t="str">
        <f t="shared" si="37"/>
        <v>Medium</v>
      </c>
      <c r="M775" s="5">
        <f>INDEX(products!$A$1:$G$49,MATCH('Working sheet'!$D775,products!$A$1:$A$49,0),MATCH('Working sheet'!M$1,products!$A$1:$E$1,0))</f>
        <v>0.2</v>
      </c>
      <c r="N775" s="6">
        <f>INDEX(products!$A$1:$G$49,MATCH('Working sheet'!$D775,products!$A$1:$A$49,0),MATCH('Working sheet'!N$1,products!$A$1:$E$1,0))</f>
        <v>4.3650000000000002</v>
      </c>
      <c r="O775" s="6">
        <f t="shared" si="38"/>
        <v>8.73</v>
      </c>
      <c r="P775" t="str">
        <f>_xlfn.XLOOKUP(Orders[[#This Row],[Customer ID]],customers!$A$1:$A$1001,customers!$I$1:$I$1001,,0)</f>
        <v>No</v>
      </c>
    </row>
    <row r="776" spans="1:16" x14ac:dyDescent="0.25">
      <c r="A776" s="2"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INDEX(products!$A$1:$G$49,MATCH('Working sheet'!$D776,products!$A$1:$A$49,0),MATCH('Working sheet'!I$1,products!$A$1:$E$1,0))</f>
        <v>Rob</v>
      </c>
      <c r="J776" t="str">
        <f t="shared" si="36"/>
        <v>Robusta</v>
      </c>
      <c r="K776" t="str">
        <f>INDEX(products!$A$1:$G$49,MATCH('Working sheet'!$D776,products!$A$1:$A$49,0),MATCH('Working sheet'!K$1,products!$A$1:$E$1,0))</f>
        <v>M</v>
      </c>
      <c r="L776" t="str">
        <f t="shared" si="37"/>
        <v>Medium</v>
      </c>
      <c r="M776" s="5">
        <f>INDEX(products!$A$1:$G$49,MATCH('Working sheet'!$D776,products!$A$1:$A$49,0),MATCH('Working sheet'!M$1,products!$A$1:$E$1,0))</f>
        <v>1</v>
      </c>
      <c r="N776" s="6">
        <f>INDEX(products!$A$1:$G$49,MATCH('Working sheet'!$D776,products!$A$1:$A$49,0),MATCH('Working sheet'!N$1,products!$A$1:$E$1,0))</f>
        <v>9.9499999999999993</v>
      </c>
      <c r="O776" s="6">
        <f t="shared" si="38"/>
        <v>19.899999999999999</v>
      </c>
      <c r="P776" t="str">
        <f>_xlfn.XLOOKUP(Orders[[#This Row],[Customer ID]],customers!$A$1:$A$1001,customers!$I$1:$I$1001,,0)</f>
        <v>Yes</v>
      </c>
    </row>
    <row r="777" spans="1:16" x14ac:dyDescent="0.25">
      <c r="A777" s="2"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INDEX(products!$A$1:$G$49,MATCH('Working sheet'!$D777,products!$A$1:$A$49,0),MATCH('Working sheet'!I$1,products!$A$1:$E$1,0))</f>
        <v>Exc</v>
      </c>
      <c r="J777" t="str">
        <f t="shared" si="36"/>
        <v>Excelsa</v>
      </c>
      <c r="K777" t="str">
        <f>INDEX(products!$A$1:$G$49,MATCH('Working sheet'!$D777,products!$A$1:$A$49,0),MATCH('Working sheet'!K$1,products!$A$1:$E$1,0))</f>
        <v>L</v>
      </c>
      <c r="L777" t="str">
        <f t="shared" si="37"/>
        <v>Light</v>
      </c>
      <c r="M777" s="5">
        <f>INDEX(products!$A$1:$G$49,MATCH('Working sheet'!$D777,products!$A$1:$A$49,0),MATCH('Working sheet'!M$1,products!$A$1:$E$1,0))</f>
        <v>0.5</v>
      </c>
      <c r="N777" s="6">
        <f>INDEX(products!$A$1:$G$49,MATCH('Working sheet'!$D777,products!$A$1:$A$49,0),MATCH('Working sheet'!N$1,products!$A$1:$E$1,0))</f>
        <v>8.91</v>
      </c>
      <c r="O777" s="6">
        <f t="shared" si="38"/>
        <v>17.82</v>
      </c>
      <c r="P777" t="str">
        <f>_xlfn.XLOOKUP(Orders[[#This Row],[Customer ID]],customers!$A$1:$A$1001,customers!$I$1:$I$1001,,0)</f>
        <v>Yes</v>
      </c>
    </row>
    <row r="778" spans="1:16" x14ac:dyDescent="0.25">
      <c r="A778" s="2"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INDEX(products!$A$1:$G$49,MATCH('Working sheet'!$D778,products!$A$1:$A$49,0),MATCH('Working sheet'!I$1,products!$A$1:$E$1,0))</f>
        <v>Ara</v>
      </c>
      <c r="J778" t="str">
        <f t="shared" si="36"/>
        <v>Arabica</v>
      </c>
      <c r="K778" t="str">
        <f>INDEX(products!$A$1:$G$49,MATCH('Working sheet'!$D778,products!$A$1:$A$49,0),MATCH('Working sheet'!K$1,products!$A$1:$E$1,0))</f>
        <v>M</v>
      </c>
      <c r="L778" t="str">
        <f t="shared" si="37"/>
        <v>Medium</v>
      </c>
      <c r="M778" s="5">
        <f>INDEX(products!$A$1:$G$49,MATCH('Working sheet'!$D778,products!$A$1:$A$49,0),MATCH('Working sheet'!M$1,products!$A$1:$E$1,0))</f>
        <v>0.5</v>
      </c>
      <c r="N778" s="6">
        <f>INDEX(products!$A$1:$G$49,MATCH('Working sheet'!$D778,products!$A$1:$A$49,0),MATCH('Working sheet'!N$1,products!$A$1:$E$1,0))</f>
        <v>6.75</v>
      </c>
      <c r="O778" s="6">
        <f t="shared" si="38"/>
        <v>20.25</v>
      </c>
      <c r="P778" t="str">
        <f>_xlfn.XLOOKUP(Orders[[#This Row],[Customer ID]],customers!$A$1:$A$1001,customers!$I$1:$I$1001,,0)</f>
        <v>No</v>
      </c>
    </row>
    <row r="779" spans="1:16" x14ac:dyDescent="0.25">
      <c r="A779" s="2"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INDEX(products!$A$1:$G$49,MATCH('Working sheet'!$D779,products!$A$1:$A$49,0),MATCH('Working sheet'!I$1,products!$A$1:$E$1,0))</f>
        <v>Ara</v>
      </c>
      <c r="J779" t="str">
        <f t="shared" si="36"/>
        <v>Arabica</v>
      </c>
      <c r="K779" t="str">
        <f>INDEX(products!$A$1:$G$49,MATCH('Working sheet'!$D779,products!$A$1:$A$49,0),MATCH('Working sheet'!K$1,products!$A$1:$E$1,0))</f>
        <v>L</v>
      </c>
      <c r="L779" t="str">
        <f t="shared" si="37"/>
        <v>Light</v>
      </c>
      <c r="M779" s="5">
        <f>INDEX(products!$A$1:$G$49,MATCH('Working sheet'!$D779,products!$A$1:$A$49,0),MATCH('Working sheet'!M$1,products!$A$1:$E$1,0))</f>
        <v>2.5</v>
      </c>
      <c r="N779" s="6">
        <f>INDEX(products!$A$1:$G$49,MATCH('Working sheet'!$D779,products!$A$1:$A$49,0),MATCH('Working sheet'!N$1,products!$A$1:$E$1,0))</f>
        <v>29.784999999999997</v>
      </c>
      <c r="O779" s="6">
        <f t="shared" si="38"/>
        <v>59.569999999999993</v>
      </c>
      <c r="P779" t="str">
        <f>_xlfn.XLOOKUP(Orders[[#This Row],[Customer ID]],customers!$A$1:$A$1001,customers!$I$1:$I$1001,,0)</f>
        <v>No</v>
      </c>
    </row>
    <row r="780" spans="1:16" x14ac:dyDescent="0.25">
      <c r="A780" s="2"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INDEX(products!$A$1:$G$49,MATCH('Working sheet'!$D780,products!$A$1:$A$49,0),MATCH('Working sheet'!I$1,products!$A$1:$E$1,0))</f>
        <v>Lib</v>
      </c>
      <c r="J780" t="str">
        <f t="shared" si="36"/>
        <v>Liberica</v>
      </c>
      <c r="K780" t="str">
        <f>INDEX(products!$A$1:$G$49,MATCH('Working sheet'!$D780,products!$A$1:$A$49,0),MATCH('Working sheet'!K$1,products!$A$1:$E$1,0))</f>
        <v>L</v>
      </c>
      <c r="L780" t="str">
        <f t="shared" si="37"/>
        <v>Light</v>
      </c>
      <c r="M780" s="5">
        <f>INDEX(products!$A$1:$G$49,MATCH('Working sheet'!$D780,products!$A$1:$A$49,0),MATCH('Working sheet'!M$1,products!$A$1:$E$1,0))</f>
        <v>0.5</v>
      </c>
      <c r="N780" s="6">
        <f>INDEX(products!$A$1:$G$49,MATCH('Working sheet'!$D780,products!$A$1:$A$49,0),MATCH('Working sheet'!N$1,products!$A$1:$E$1,0))</f>
        <v>9.51</v>
      </c>
      <c r="O780" s="6">
        <f t="shared" si="38"/>
        <v>19.02</v>
      </c>
      <c r="P780" t="str">
        <f>_xlfn.XLOOKUP(Orders[[#This Row],[Customer ID]],customers!$A$1:$A$1001,customers!$I$1:$I$1001,,0)</f>
        <v>Yes</v>
      </c>
    </row>
    <row r="781" spans="1:16" x14ac:dyDescent="0.25">
      <c r="A781" s="2"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INDEX(products!$A$1:$G$49,MATCH('Working sheet'!$D781,products!$A$1:$A$49,0),MATCH('Working sheet'!I$1,products!$A$1:$E$1,0))</f>
        <v>Lib</v>
      </c>
      <c r="J781" t="str">
        <f t="shared" si="36"/>
        <v>Liberica</v>
      </c>
      <c r="K781" t="str">
        <f>INDEX(products!$A$1:$G$49,MATCH('Working sheet'!$D781,products!$A$1:$A$49,0),MATCH('Working sheet'!K$1,products!$A$1:$E$1,0))</f>
        <v>D</v>
      </c>
      <c r="L781" t="str">
        <f t="shared" si="37"/>
        <v>Dark</v>
      </c>
      <c r="M781" s="5">
        <f>INDEX(products!$A$1:$G$49,MATCH('Working sheet'!$D781,products!$A$1:$A$49,0),MATCH('Working sheet'!M$1,products!$A$1:$E$1,0))</f>
        <v>1</v>
      </c>
      <c r="N781" s="6">
        <f>INDEX(products!$A$1:$G$49,MATCH('Working sheet'!$D781,products!$A$1:$A$49,0),MATCH('Working sheet'!N$1,products!$A$1:$E$1,0))</f>
        <v>12.95</v>
      </c>
      <c r="O781" s="6">
        <f t="shared" si="38"/>
        <v>77.699999999999989</v>
      </c>
      <c r="P781" t="str">
        <f>_xlfn.XLOOKUP(Orders[[#This Row],[Customer ID]],customers!$A$1:$A$1001,customers!$I$1:$I$1001,,0)</f>
        <v>Yes</v>
      </c>
    </row>
    <row r="782" spans="1:16" x14ac:dyDescent="0.25">
      <c r="A782" s="2"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INDEX(products!$A$1:$G$49,MATCH('Working sheet'!$D782,products!$A$1:$A$49,0),MATCH('Working sheet'!I$1,products!$A$1:$E$1,0))</f>
        <v>Exc</v>
      </c>
      <c r="J782" t="str">
        <f t="shared" si="36"/>
        <v>Excelsa</v>
      </c>
      <c r="K782" t="str">
        <f>INDEX(products!$A$1:$G$49,MATCH('Working sheet'!$D782,products!$A$1:$A$49,0),MATCH('Working sheet'!K$1,products!$A$1:$E$1,0))</f>
        <v>M</v>
      </c>
      <c r="L782" t="str">
        <f t="shared" si="37"/>
        <v>Medium</v>
      </c>
      <c r="M782" s="5">
        <f>INDEX(products!$A$1:$G$49,MATCH('Working sheet'!$D782,products!$A$1:$A$49,0),MATCH('Working sheet'!M$1,products!$A$1:$E$1,0))</f>
        <v>1</v>
      </c>
      <c r="N782" s="6">
        <f>INDEX(products!$A$1:$G$49,MATCH('Working sheet'!$D782,products!$A$1:$A$49,0),MATCH('Working sheet'!N$1,products!$A$1:$E$1,0))</f>
        <v>13.75</v>
      </c>
      <c r="O782" s="6">
        <f t="shared" si="38"/>
        <v>41.25</v>
      </c>
      <c r="P782" t="str">
        <f>_xlfn.XLOOKUP(Orders[[#This Row],[Customer ID]],customers!$A$1:$A$1001,customers!$I$1:$I$1001,,0)</f>
        <v>No</v>
      </c>
    </row>
    <row r="783" spans="1:16" x14ac:dyDescent="0.25">
      <c r="A783" s="2"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INDEX(products!$A$1:$G$49,MATCH('Working sheet'!$D783,products!$A$1:$A$49,0),MATCH('Working sheet'!I$1,products!$A$1:$E$1,0))</f>
        <v>Lib</v>
      </c>
      <c r="J783" t="str">
        <f t="shared" si="36"/>
        <v>Liberica</v>
      </c>
      <c r="K783" t="str">
        <f>INDEX(products!$A$1:$G$49,MATCH('Working sheet'!$D783,products!$A$1:$A$49,0),MATCH('Working sheet'!K$1,products!$A$1:$E$1,0))</f>
        <v>L</v>
      </c>
      <c r="L783" t="str">
        <f t="shared" si="37"/>
        <v>Light</v>
      </c>
      <c r="M783" s="5">
        <f>INDEX(products!$A$1:$G$49,MATCH('Working sheet'!$D783,products!$A$1:$A$49,0),MATCH('Working sheet'!M$1,products!$A$1:$E$1,0))</f>
        <v>2.5</v>
      </c>
      <c r="N783" s="6">
        <f>INDEX(products!$A$1:$G$49,MATCH('Working sheet'!$D783,products!$A$1:$A$49,0),MATCH('Working sheet'!N$1,products!$A$1:$E$1,0))</f>
        <v>36.454999999999998</v>
      </c>
      <c r="O783" s="6">
        <f t="shared" si="38"/>
        <v>145.82</v>
      </c>
      <c r="P783" t="str">
        <f>_xlfn.XLOOKUP(Orders[[#This Row],[Customer ID]],customers!$A$1:$A$1001,customers!$I$1:$I$1001,,0)</f>
        <v>No</v>
      </c>
    </row>
    <row r="784" spans="1:16" x14ac:dyDescent="0.25">
      <c r="A784" s="2"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INDEX(products!$A$1:$G$49,MATCH('Working sheet'!$D784,products!$A$1:$A$49,0),MATCH('Working sheet'!I$1,products!$A$1:$E$1,0))</f>
        <v>Exc</v>
      </c>
      <c r="J784" t="str">
        <f t="shared" si="36"/>
        <v>Excelsa</v>
      </c>
      <c r="K784" t="str">
        <f>INDEX(products!$A$1:$G$49,MATCH('Working sheet'!$D784,products!$A$1:$A$49,0),MATCH('Working sheet'!K$1,products!$A$1:$E$1,0))</f>
        <v>L</v>
      </c>
      <c r="L784" t="str">
        <f t="shared" si="37"/>
        <v>Light</v>
      </c>
      <c r="M784" s="5">
        <f>INDEX(products!$A$1:$G$49,MATCH('Working sheet'!$D784,products!$A$1:$A$49,0),MATCH('Working sheet'!M$1,products!$A$1:$E$1,0))</f>
        <v>0.2</v>
      </c>
      <c r="N784" s="6">
        <f>INDEX(products!$A$1:$G$49,MATCH('Working sheet'!$D784,products!$A$1:$A$49,0),MATCH('Working sheet'!N$1,products!$A$1:$E$1,0))</f>
        <v>4.4550000000000001</v>
      </c>
      <c r="O784" s="6">
        <f t="shared" si="38"/>
        <v>26.73</v>
      </c>
      <c r="P784" t="str">
        <f>_xlfn.XLOOKUP(Orders[[#This Row],[Customer ID]],customers!$A$1:$A$1001,customers!$I$1:$I$1001,,0)</f>
        <v>No</v>
      </c>
    </row>
    <row r="785" spans="1:16" x14ac:dyDescent="0.25">
      <c r="A785" s="2"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INDEX(products!$A$1:$G$49,MATCH('Working sheet'!$D785,products!$A$1:$A$49,0),MATCH('Working sheet'!I$1,products!$A$1:$E$1,0))</f>
        <v>Lib</v>
      </c>
      <c r="J785" t="str">
        <f t="shared" si="36"/>
        <v>Liberica</v>
      </c>
      <c r="K785" t="str">
        <f>INDEX(products!$A$1:$G$49,MATCH('Working sheet'!$D785,products!$A$1:$A$49,0),MATCH('Working sheet'!K$1,products!$A$1:$E$1,0))</f>
        <v>M</v>
      </c>
      <c r="L785" t="str">
        <f t="shared" si="37"/>
        <v>Medium</v>
      </c>
      <c r="M785" s="5">
        <f>INDEX(products!$A$1:$G$49,MATCH('Working sheet'!$D785,products!$A$1:$A$49,0),MATCH('Working sheet'!M$1,products!$A$1:$E$1,0))</f>
        <v>0.5</v>
      </c>
      <c r="N785" s="6">
        <f>INDEX(products!$A$1:$G$49,MATCH('Working sheet'!$D785,products!$A$1:$A$49,0),MATCH('Working sheet'!N$1,products!$A$1:$E$1,0))</f>
        <v>8.73</v>
      </c>
      <c r="O785" s="6">
        <f t="shared" si="38"/>
        <v>43.650000000000006</v>
      </c>
      <c r="P785" t="str">
        <f>_xlfn.XLOOKUP(Orders[[#This Row],[Customer ID]],customers!$A$1:$A$1001,customers!$I$1:$I$1001,,0)</f>
        <v>Yes</v>
      </c>
    </row>
    <row r="786" spans="1:16" x14ac:dyDescent="0.25">
      <c r="A786" s="2"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INDEX(products!$A$1:$G$49,MATCH('Working sheet'!$D786,products!$A$1:$A$49,0),MATCH('Working sheet'!I$1,products!$A$1:$E$1,0))</f>
        <v>Lib</v>
      </c>
      <c r="J786" t="str">
        <f t="shared" si="36"/>
        <v>Liberica</v>
      </c>
      <c r="K786" t="str">
        <f>INDEX(products!$A$1:$G$49,MATCH('Working sheet'!$D786,products!$A$1:$A$49,0),MATCH('Working sheet'!K$1,products!$A$1:$E$1,0))</f>
        <v>L</v>
      </c>
      <c r="L786" t="str">
        <f t="shared" si="37"/>
        <v>Light</v>
      </c>
      <c r="M786" s="5">
        <f>INDEX(products!$A$1:$G$49,MATCH('Working sheet'!$D786,products!$A$1:$A$49,0),MATCH('Working sheet'!M$1,products!$A$1:$E$1,0))</f>
        <v>1</v>
      </c>
      <c r="N786" s="6">
        <f>INDEX(products!$A$1:$G$49,MATCH('Working sheet'!$D786,products!$A$1:$A$49,0),MATCH('Working sheet'!N$1,products!$A$1:$E$1,0))</f>
        <v>15.85</v>
      </c>
      <c r="O786" s="6">
        <f t="shared" si="38"/>
        <v>31.7</v>
      </c>
      <c r="P786" t="str">
        <f>_xlfn.XLOOKUP(Orders[[#This Row],[Customer ID]],customers!$A$1:$A$1001,customers!$I$1:$I$1001,,0)</f>
        <v>No</v>
      </c>
    </row>
    <row r="787" spans="1:16" x14ac:dyDescent="0.25">
      <c r="A787" s="2"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INDEX(products!$A$1:$G$49,MATCH('Working sheet'!$D787,products!$A$1:$A$49,0),MATCH('Working sheet'!I$1,products!$A$1:$E$1,0))</f>
        <v>Ara</v>
      </c>
      <c r="J787" t="str">
        <f t="shared" si="36"/>
        <v>Arabica</v>
      </c>
      <c r="K787" t="str">
        <f>INDEX(products!$A$1:$G$49,MATCH('Working sheet'!$D787,products!$A$1:$A$49,0),MATCH('Working sheet'!K$1,products!$A$1:$E$1,0))</f>
        <v>D</v>
      </c>
      <c r="L787" t="str">
        <f t="shared" si="37"/>
        <v>Dark</v>
      </c>
      <c r="M787" s="5">
        <f>INDEX(products!$A$1:$G$49,MATCH('Working sheet'!$D787,products!$A$1:$A$49,0),MATCH('Working sheet'!M$1,products!$A$1:$E$1,0))</f>
        <v>2.5</v>
      </c>
      <c r="N787" s="6">
        <f>INDEX(products!$A$1:$G$49,MATCH('Working sheet'!$D787,products!$A$1:$A$49,0),MATCH('Working sheet'!N$1,products!$A$1:$E$1,0))</f>
        <v>22.884999999999998</v>
      </c>
      <c r="O787" s="6">
        <f t="shared" si="38"/>
        <v>22.884999999999998</v>
      </c>
      <c r="P787" t="str">
        <f>_xlfn.XLOOKUP(Orders[[#This Row],[Customer ID]],customers!$A$1:$A$1001,customers!$I$1:$I$1001,,0)</f>
        <v>No</v>
      </c>
    </row>
    <row r="788" spans="1:16" x14ac:dyDescent="0.25">
      <c r="A788" s="2"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INDEX(products!$A$1:$G$49,MATCH('Working sheet'!$D788,products!$A$1:$A$49,0),MATCH('Working sheet'!I$1,products!$A$1:$E$1,0))</f>
        <v>Exc</v>
      </c>
      <c r="J788" t="str">
        <f t="shared" si="36"/>
        <v>Excelsa</v>
      </c>
      <c r="K788" t="str">
        <f>INDEX(products!$A$1:$G$49,MATCH('Working sheet'!$D788,products!$A$1:$A$49,0),MATCH('Working sheet'!K$1,products!$A$1:$E$1,0))</f>
        <v>D</v>
      </c>
      <c r="L788" t="str">
        <f t="shared" si="37"/>
        <v>Dark</v>
      </c>
      <c r="M788" s="5">
        <f>INDEX(products!$A$1:$G$49,MATCH('Working sheet'!$D788,products!$A$1:$A$49,0),MATCH('Working sheet'!M$1,products!$A$1:$E$1,0))</f>
        <v>2.5</v>
      </c>
      <c r="N788" s="6">
        <f>INDEX(products!$A$1:$G$49,MATCH('Working sheet'!$D788,products!$A$1:$A$49,0),MATCH('Working sheet'!N$1,products!$A$1:$E$1,0))</f>
        <v>27.945</v>
      </c>
      <c r="O788" s="6">
        <f t="shared" si="38"/>
        <v>27.945</v>
      </c>
      <c r="P788" t="str">
        <f>_xlfn.XLOOKUP(Orders[[#This Row],[Customer ID]],customers!$A$1:$A$1001,customers!$I$1:$I$1001,,0)</f>
        <v>Yes</v>
      </c>
    </row>
    <row r="789" spans="1:16" x14ac:dyDescent="0.25">
      <c r="A789" s="2"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INDEX(products!$A$1:$G$49,MATCH('Working sheet'!$D789,products!$A$1:$A$49,0),MATCH('Working sheet'!I$1,products!$A$1:$E$1,0))</f>
        <v>Exc</v>
      </c>
      <c r="J789" t="str">
        <f t="shared" si="36"/>
        <v>Excelsa</v>
      </c>
      <c r="K789" t="str">
        <f>INDEX(products!$A$1:$G$49,MATCH('Working sheet'!$D789,products!$A$1:$A$49,0),MATCH('Working sheet'!K$1,products!$A$1:$E$1,0))</f>
        <v>M</v>
      </c>
      <c r="L789" t="str">
        <f t="shared" si="37"/>
        <v>Medium</v>
      </c>
      <c r="M789" s="5">
        <f>INDEX(products!$A$1:$G$49,MATCH('Working sheet'!$D789,products!$A$1:$A$49,0),MATCH('Working sheet'!M$1,products!$A$1:$E$1,0))</f>
        <v>1</v>
      </c>
      <c r="N789" s="6">
        <f>INDEX(products!$A$1:$G$49,MATCH('Working sheet'!$D789,products!$A$1:$A$49,0),MATCH('Working sheet'!N$1,products!$A$1:$E$1,0))</f>
        <v>13.75</v>
      </c>
      <c r="O789" s="6">
        <f t="shared" si="38"/>
        <v>82.5</v>
      </c>
      <c r="P789" t="str">
        <f>_xlfn.XLOOKUP(Orders[[#This Row],[Customer ID]],customers!$A$1:$A$1001,customers!$I$1:$I$1001,,0)</f>
        <v>Yes</v>
      </c>
    </row>
    <row r="790" spans="1:16" x14ac:dyDescent="0.25">
      <c r="A790" s="2"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INDEX(products!$A$1:$G$49,MATCH('Working sheet'!$D790,products!$A$1:$A$49,0),MATCH('Working sheet'!I$1,products!$A$1:$E$1,0))</f>
        <v>Rob</v>
      </c>
      <c r="J790" t="str">
        <f t="shared" si="36"/>
        <v>Robusta</v>
      </c>
      <c r="K790" t="str">
        <f>INDEX(products!$A$1:$G$49,MATCH('Working sheet'!$D790,products!$A$1:$A$49,0),MATCH('Working sheet'!K$1,products!$A$1:$E$1,0))</f>
        <v>M</v>
      </c>
      <c r="L790" t="str">
        <f t="shared" si="37"/>
        <v>Medium</v>
      </c>
      <c r="M790" s="5">
        <f>INDEX(products!$A$1:$G$49,MATCH('Working sheet'!$D790,products!$A$1:$A$49,0),MATCH('Working sheet'!M$1,products!$A$1:$E$1,0))</f>
        <v>2.5</v>
      </c>
      <c r="N790" s="6">
        <f>INDEX(products!$A$1:$G$49,MATCH('Working sheet'!$D790,products!$A$1:$A$49,0),MATCH('Working sheet'!N$1,products!$A$1:$E$1,0))</f>
        <v>22.884999999999998</v>
      </c>
      <c r="O790" s="6">
        <f t="shared" si="38"/>
        <v>45.769999999999996</v>
      </c>
      <c r="P790" t="str">
        <f>_xlfn.XLOOKUP(Orders[[#This Row],[Customer ID]],customers!$A$1:$A$1001,customers!$I$1:$I$1001,,0)</f>
        <v>Yes</v>
      </c>
    </row>
    <row r="791" spans="1:16" x14ac:dyDescent="0.25">
      <c r="A791" s="2"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INDEX(products!$A$1:$G$49,MATCH('Working sheet'!$D791,products!$A$1:$A$49,0),MATCH('Working sheet'!I$1,products!$A$1:$E$1,0))</f>
        <v>Ara</v>
      </c>
      <c r="J791" t="str">
        <f t="shared" si="36"/>
        <v>Arabica</v>
      </c>
      <c r="K791" t="str">
        <f>INDEX(products!$A$1:$G$49,MATCH('Working sheet'!$D791,products!$A$1:$A$49,0),MATCH('Working sheet'!K$1,products!$A$1:$E$1,0))</f>
        <v>L</v>
      </c>
      <c r="L791" t="str">
        <f t="shared" si="37"/>
        <v>Light</v>
      </c>
      <c r="M791" s="5">
        <f>INDEX(products!$A$1:$G$49,MATCH('Working sheet'!$D791,products!$A$1:$A$49,0),MATCH('Working sheet'!M$1,products!$A$1:$E$1,0))</f>
        <v>1</v>
      </c>
      <c r="N791" s="6">
        <f>INDEX(products!$A$1:$G$49,MATCH('Working sheet'!$D791,products!$A$1:$A$49,0),MATCH('Working sheet'!N$1,products!$A$1:$E$1,0))</f>
        <v>12.95</v>
      </c>
      <c r="O791" s="6">
        <f t="shared" si="38"/>
        <v>77.699999999999989</v>
      </c>
      <c r="P791" t="str">
        <f>_xlfn.XLOOKUP(Orders[[#This Row],[Customer ID]],customers!$A$1:$A$1001,customers!$I$1:$I$1001,,0)</f>
        <v>No</v>
      </c>
    </row>
    <row r="792" spans="1:16" x14ac:dyDescent="0.25">
      <c r="A792" s="2"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INDEX(products!$A$1:$G$49,MATCH('Working sheet'!$D792,products!$A$1:$A$49,0),MATCH('Working sheet'!I$1,products!$A$1:$E$1,0))</f>
        <v>Ara</v>
      </c>
      <c r="J792" t="str">
        <f t="shared" si="36"/>
        <v>Arabica</v>
      </c>
      <c r="K792" t="str">
        <f>INDEX(products!$A$1:$G$49,MATCH('Working sheet'!$D792,products!$A$1:$A$49,0),MATCH('Working sheet'!K$1,products!$A$1:$E$1,0))</f>
        <v>L</v>
      </c>
      <c r="L792" t="str">
        <f t="shared" si="37"/>
        <v>Light</v>
      </c>
      <c r="M792" s="5">
        <f>INDEX(products!$A$1:$G$49,MATCH('Working sheet'!$D792,products!$A$1:$A$49,0),MATCH('Working sheet'!M$1,products!$A$1:$E$1,0))</f>
        <v>0.5</v>
      </c>
      <c r="N792" s="6">
        <f>INDEX(products!$A$1:$G$49,MATCH('Working sheet'!$D792,products!$A$1:$A$49,0),MATCH('Working sheet'!N$1,products!$A$1:$E$1,0))</f>
        <v>7.77</v>
      </c>
      <c r="O792" s="6">
        <f t="shared" si="38"/>
        <v>23.31</v>
      </c>
      <c r="P792" t="str">
        <f>_xlfn.XLOOKUP(Orders[[#This Row],[Customer ID]],customers!$A$1:$A$1001,customers!$I$1:$I$1001,,0)</f>
        <v>No</v>
      </c>
    </row>
    <row r="793" spans="1:16" x14ac:dyDescent="0.25">
      <c r="A793" s="2"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INDEX(products!$A$1:$G$49,MATCH('Working sheet'!$D793,products!$A$1:$A$49,0),MATCH('Working sheet'!I$1,products!$A$1:$E$1,0))</f>
        <v>Lib</v>
      </c>
      <c r="J793" t="str">
        <f t="shared" si="36"/>
        <v>Liberica</v>
      </c>
      <c r="K793" t="str">
        <f>INDEX(products!$A$1:$G$49,MATCH('Working sheet'!$D793,products!$A$1:$A$49,0),MATCH('Working sheet'!K$1,products!$A$1:$E$1,0))</f>
        <v>L</v>
      </c>
      <c r="L793" t="str">
        <f t="shared" si="37"/>
        <v>Light</v>
      </c>
      <c r="M793" s="5">
        <f>INDEX(products!$A$1:$G$49,MATCH('Working sheet'!$D793,products!$A$1:$A$49,0),MATCH('Working sheet'!M$1,products!$A$1:$E$1,0))</f>
        <v>0.2</v>
      </c>
      <c r="N793" s="6">
        <f>INDEX(products!$A$1:$G$49,MATCH('Working sheet'!$D793,products!$A$1:$A$49,0),MATCH('Working sheet'!N$1,products!$A$1:$E$1,0))</f>
        <v>4.7549999999999999</v>
      </c>
      <c r="O793" s="6">
        <f t="shared" si="38"/>
        <v>23.774999999999999</v>
      </c>
      <c r="P793" t="str">
        <f>_xlfn.XLOOKUP(Orders[[#This Row],[Customer ID]],customers!$A$1:$A$1001,customers!$I$1:$I$1001,,0)</f>
        <v>Yes</v>
      </c>
    </row>
    <row r="794" spans="1:16" x14ac:dyDescent="0.25">
      <c r="A794" s="2"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INDEX(products!$A$1:$G$49,MATCH('Working sheet'!$D794,products!$A$1:$A$49,0),MATCH('Working sheet'!I$1,products!$A$1:$E$1,0))</f>
        <v>Lib</v>
      </c>
      <c r="J794" t="str">
        <f t="shared" si="36"/>
        <v>Liberica</v>
      </c>
      <c r="K794" t="str">
        <f>INDEX(products!$A$1:$G$49,MATCH('Working sheet'!$D794,products!$A$1:$A$49,0),MATCH('Working sheet'!K$1,products!$A$1:$E$1,0))</f>
        <v>M</v>
      </c>
      <c r="L794" t="str">
        <f t="shared" si="37"/>
        <v>Medium</v>
      </c>
      <c r="M794" s="5">
        <f>INDEX(products!$A$1:$G$49,MATCH('Working sheet'!$D794,products!$A$1:$A$49,0),MATCH('Working sheet'!M$1,products!$A$1:$E$1,0))</f>
        <v>0.5</v>
      </c>
      <c r="N794" s="6">
        <f>INDEX(products!$A$1:$G$49,MATCH('Working sheet'!$D794,products!$A$1:$A$49,0),MATCH('Working sheet'!N$1,products!$A$1:$E$1,0))</f>
        <v>8.73</v>
      </c>
      <c r="O794" s="6">
        <f t="shared" si="38"/>
        <v>52.38</v>
      </c>
      <c r="P794" t="str">
        <f>_xlfn.XLOOKUP(Orders[[#This Row],[Customer ID]],customers!$A$1:$A$1001,customers!$I$1:$I$1001,,0)</f>
        <v>Yes</v>
      </c>
    </row>
    <row r="795" spans="1:16" x14ac:dyDescent="0.25">
      <c r="A795" s="2"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INDEX(products!$A$1:$G$49,MATCH('Working sheet'!$D795,products!$A$1:$A$49,0),MATCH('Working sheet'!I$1,products!$A$1:$E$1,0))</f>
        <v>Rob</v>
      </c>
      <c r="J795" t="str">
        <f t="shared" si="36"/>
        <v>Robusta</v>
      </c>
      <c r="K795" t="str">
        <f>INDEX(products!$A$1:$G$49,MATCH('Working sheet'!$D795,products!$A$1:$A$49,0),MATCH('Working sheet'!K$1,products!$A$1:$E$1,0))</f>
        <v>L</v>
      </c>
      <c r="L795" t="str">
        <f t="shared" si="37"/>
        <v>Light</v>
      </c>
      <c r="M795" s="5">
        <f>INDEX(products!$A$1:$G$49,MATCH('Working sheet'!$D795,products!$A$1:$A$49,0),MATCH('Working sheet'!M$1,products!$A$1:$E$1,0))</f>
        <v>0.2</v>
      </c>
      <c r="N795" s="6">
        <f>INDEX(products!$A$1:$G$49,MATCH('Working sheet'!$D795,products!$A$1:$A$49,0),MATCH('Working sheet'!N$1,products!$A$1:$E$1,0))</f>
        <v>3.5849999999999995</v>
      </c>
      <c r="O795" s="6">
        <f t="shared" si="38"/>
        <v>17.924999999999997</v>
      </c>
      <c r="P795" t="str">
        <f>_xlfn.XLOOKUP(Orders[[#This Row],[Customer ID]],customers!$A$1:$A$1001,customers!$I$1:$I$1001,,0)</f>
        <v>No</v>
      </c>
    </row>
    <row r="796" spans="1:16" x14ac:dyDescent="0.25">
      <c r="A796" s="2"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INDEX(products!$A$1:$G$49,MATCH('Working sheet'!$D796,products!$A$1:$A$49,0),MATCH('Working sheet'!I$1,products!$A$1:$E$1,0))</f>
        <v>Ara</v>
      </c>
      <c r="J796" t="str">
        <f t="shared" si="36"/>
        <v>Arabica</v>
      </c>
      <c r="K796" t="str">
        <f>INDEX(products!$A$1:$G$49,MATCH('Working sheet'!$D796,products!$A$1:$A$49,0),MATCH('Working sheet'!K$1,products!$A$1:$E$1,0))</f>
        <v>L</v>
      </c>
      <c r="L796" t="str">
        <f t="shared" si="37"/>
        <v>Light</v>
      </c>
      <c r="M796" s="5">
        <f>INDEX(products!$A$1:$G$49,MATCH('Working sheet'!$D796,products!$A$1:$A$49,0),MATCH('Working sheet'!M$1,products!$A$1:$E$1,0))</f>
        <v>2.5</v>
      </c>
      <c r="N796" s="6">
        <f>INDEX(products!$A$1:$G$49,MATCH('Working sheet'!$D796,products!$A$1:$A$49,0),MATCH('Working sheet'!N$1,products!$A$1:$E$1,0))</f>
        <v>29.784999999999997</v>
      </c>
      <c r="O796" s="6">
        <f t="shared" si="38"/>
        <v>148.92499999999998</v>
      </c>
      <c r="P796" t="str">
        <f>_xlfn.XLOOKUP(Orders[[#This Row],[Customer ID]],customers!$A$1:$A$1001,customers!$I$1:$I$1001,,0)</f>
        <v>No</v>
      </c>
    </row>
    <row r="797" spans="1:16" x14ac:dyDescent="0.25">
      <c r="A797" s="2"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INDEX(products!$A$1:$G$49,MATCH('Working sheet'!$D797,products!$A$1:$A$49,0),MATCH('Working sheet'!I$1,products!$A$1:$E$1,0))</f>
        <v>Rob</v>
      </c>
      <c r="J797" t="str">
        <f t="shared" si="36"/>
        <v>Robusta</v>
      </c>
      <c r="K797" t="str">
        <f>INDEX(products!$A$1:$G$49,MATCH('Working sheet'!$D797,products!$A$1:$A$49,0),MATCH('Working sheet'!K$1,products!$A$1:$E$1,0))</f>
        <v>L</v>
      </c>
      <c r="L797" t="str">
        <f t="shared" si="37"/>
        <v>Light</v>
      </c>
      <c r="M797" s="5">
        <f>INDEX(products!$A$1:$G$49,MATCH('Working sheet'!$D797,products!$A$1:$A$49,0),MATCH('Working sheet'!M$1,products!$A$1:$E$1,0))</f>
        <v>0.5</v>
      </c>
      <c r="N797" s="6">
        <f>INDEX(products!$A$1:$G$49,MATCH('Working sheet'!$D797,products!$A$1:$A$49,0),MATCH('Working sheet'!N$1,products!$A$1:$E$1,0))</f>
        <v>7.169999999999999</v>
      </c>
      <c r="O797" s="6">
        <f t="shared" si="38"/>
        <v>28.679999999999996</v>
      </c>
      <c r="P797" t="str">
        <f>_xlfn.XLOOKUP(Orders[[#This Row],[Customer ID]],customers!$A$1:$A$1001,customers!$I$1:$I$1001,,0)</f>
        <v>No</v>
      </c>
    </row>
    <row r="798" spans="1:16" x14ac:dyDescent="0.25">
      <c r="A798" s="2"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INDEX(products!$A$1:$G$49,MATCH('Working sheet'!$D798,products!$A$1:$A$49,0),MATCH('Working sheet'!I$1,products!$A$1:$E$1,0))</f>
        <v>Lib</v>
      </c>
      <c r="J798" t="str">
        <f t="shared" si="36"/>
        <v>Liberica</v>
      </c>
      <c r="K798" t="str">
        <f>INDEX(products!$A$1:$G$49,MATCH('Working sheet'!$D798,products!$A$1:$A$49,0),MATCH('Working sheet'!K$1,products!$A$1:$E$1,0))</f>
        <v>L</v>
      </c>
      <c r="L798" t="str">
        <f t="shared" si="37"/>
        <v>Light</v>
      </c>
      <c r="M798" s="5">
        <f>INDEX(products!$A$1:$G$49,MATCH('Working sheet'!$D798,products!$A$1:$A$49,0),MATCH('Working sheet'!M$1,products!$A$1:$E$1,0))</f>
        <v>0.5</v>
      </c>
      <c r="N798" s="6">
        <f>INDEX(products!$A$1:$G$49,MATCH('Working sheet'!$D798,products!$A$1:$A$49,0),MATCH('Working sheet'!N$1,products!$A$1:$E$1,0))</f>
        <v>9.51</v>
      </c>
      <c r="O798" s="6">
        <f t="shared" si="38"/>
        <v>9.51</v>
      </c>
      <c r="P798" t="str">
        <f>_xlfn.XLOOKUP(Orders[[#This Row],[Customer ID]],customers!$A$1:$A$1001,customers!$I$1:$I$1001,,0)</f>
        <v>No</v>
      </c>
    </row>
    <row r="799" spans="1:16" x14ac:dyDescent="0.25">
      <c r="A799" s="2"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INDEX(products!$A$1:$G$49,MATCH('Working sheet'!$D799,products!$A$1:$A$49,0),MATCH('Working sheet'!I$1,products!$A$1:$E$1,0))</f>
        <v>Ara</v>
      </c>
      <c r="J799" t="str">
        <f t="shared" si="36"/>
        <v>Arabica</v>
      </c>
      <c r="K799" t="str">
        <f>INDEX(products!$A$1:$G$49,MATCH('Working sheet'!$D799,products!$A$1:$A$49,0),MATCH('Working sheet'!K$1,products!$A$1:$E$1,0))</f>
        <v>L</v>
      </c>
      <c r="L799" t="str">
        <f t="shared" si="37"/>
        <v>Light</v>
      </c>
      <c r="M799" s="5">
        <f>INDEX(products!$A$1:$G$49,MATCH('Working sheet'!$D799,products!$A$1:$A$49,0),MATCH('Working sheet'!M$1,products!$A$1:$E$1,0))</f>
        <v>0.5</v>
      </c>
      <c r="N799" s="6">
        <f>INDEX(products!$A$1:$G$49,MATCH('Working sheet'!$D799,products!$A$1:$A$49,0),MATCH('Working sheet'!N$1,products!$A$1:$E$1,0))</f>
        <v>7.77</v>
      </c>
      <c r="O799" s="6">
        <f t="shared" si="38"/>
        <v>31.08</v>
      </c>
      <c r="P799" t="str">
        <f>_xlfn.XLOOKUP(Orders[[#This Row],[Customer ID]],customers!$A$1:$A$1001,customers!$I$1:$I$1001,,0)</f>
        <v>No</v>
      </c>
    </row>
    <row r="800" spans="1:16" x14ac:dyDescent="0.25">
      <c r="A800" s="2"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INDEX(products!$A$1:$G$49,MATCH('Working sheet'!$D800,products!$A$1:$A$49,0),MATCH('Working sheet'!I$1,products!$A$1:$E$1,0))</f>
        <v>Rob</v>
      </c>
      <c r="J800" t="str">
        <f t="shared" si="36"/>
        <v>Robusta</v>
      </c>
      <c r="K800" t="str">
        <f>INDEX(products!$A$1:$G$49,MATCH('Working sheet'!$D800,products!$A$1:$A$49,0),MATCH('Working sheet'!K$1,products!$A$1:$E$1,0))</f>
        <v>D</v>
      </c>
      <c r="L800" t="str">
        <f t="shared" si="37"/>
        <v>Dark</v>
      </c>
      <c r="M800" s="5">
        <f>INDEX(products!$A$1:$G$49,MATCH('Working sheet'!$D800,products!$A$1:$A$49,0),MATCH('Working sheet'!M$1,products!$A$1:$E$1,0))</f>
        <v>0.2</v>
      </c>
      <c r="N800" s="6">
        <f>INDEX(products!$A$1:$G$49,MATCH('Working sheet'!$D800,products!$A$1:$A$49,0),MATCH('Working sheet'!N$1,products!$A$1:$E$1,0))</f>
        <v>2.6849999999999996</v>
      </c>
      <c r="O800" s="6">
        <f t="shared" si="38"/>
        <v>8.0549999999999997</v>
      </c>
      <c r="P800" t="str">
        <f>_xlfn.XLOOKUP(Orders[[#This Row],[Customer ID]],customers!$A$1:$A$1001,customers!$I$1:$I$1001,,0)</f>
        <v>Yes</v>
      </c>
    </row>
    <row r="801" spans="1:16" x14ac:dyDescent="0.25">
      <c r="A801" s="2"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INDEX(products!$A$1:$G$49,MATCH('Working sheet'!$D801,products!$A$1:$A$49,0),MATCH('Working sheet'!I$1,products!$A$1:$E$1,0))</f>
        <v>Exc</v>
      </c>
      <c r="J801" t="str">
        <f t="shared" si="36"/>
        <v>Excelsa</v>
      </c>
      <c r="K801" t="str">
        <f>INDEX(products!$A$1:$G$49,MATCH('Working sheet'!$D801,products!$A$1:$A$49,0),MATCH('Working sheet'!K$1,products!$A$1:$E$1,0))</f>
        <v>D</v>
      </c>
      <c r="L801" t="str">
        <f t="shared" si="37"/>
        <v>Dark</v>
      </c>
      <c r="M801" s="5">
        <f>INDEX(products!$A$1:$G$49,MATCH('Working sheet'!$D801,products!$A$1:$A$49,0),MATCH('Working sheet'!M$1,products!$A$1:$E$1,0))</f>
        <v>1</v>
      </c>
      <c r="N801" s="6">
        <f>INDEX(products!$A$1:$G$49,MATCH('Working sheet'!$D801,products!$A$1:$A$49,0),MATCH('Working sheet'!N$1,products!$A$1:$E$1,0))</f>
        <v>12.15</v>
      </c>
      <c r="O801" s="6">
        <f t="shared" si="38"/>
        <v>36.450000000000003</v>
      </c>
      <c r="P801" t="str">
        <f>_xlfn.XLOOKUP(Orders[[#This Row],[Customer ID]],customers!$A$1:$A$1001,customers!$I$1:$I$1001,,0)</f>
        <v>Yes</v>
      </c>
    </row>
    <row r="802" spans="1:16" x14ac:dyDescent="0.25">
      <c r="A802" s="2"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INDEX(products!$A$1:$G$49,MATCH('Working sheet'!$D802,products!$A$1:$A$49,0),MATCH('Working sheet'!I$1,products!$A$1:$E$1,0))</f>
        <v>Rob</v>
      </c>
      <c r="J802" t="str">
        <f t="shared" si="36"/>
        <v>Robusta</v>
      </c>
      <c r="K802" t="str">
        <f>INDEX(products!$A$1:$G$49,MATCH('Working sheet'!$D802,products!$A$1:$A$49,0),MATCH('Working sheet'!K$1,products!$A$1:$E$1,0))</f>
        <v>D</v>
      </c>
      <c r="L802" t="str">
        <f t="shared" si="37"/>
        <v>Dark</v>
      </c>
      <c r="M802" s="5">
        <f>INDEX(products!$A$1:$G$49,MATCH('Working sheet'!$D802,products!$A$1:$A$49,0),MATCH('Working sheet'!M$1,products!$A$1:$E$1,0))</f>
        <v>0.2</v>
      </c>
      <c r="N802" s="6">
        <f>INDEX(products!$A$1:$G$49,MATCH('Working sheet'!$D802,products!$A$1:$A$49,0),MATCH('Working sheet'!N$1,products!$A$1:$E$1,0))</f>
        <v>2.6849999999999996</v>
      </c>
      <c r="O802" s="6">
        <f t="shared" si="38"/>
        <v>16.11</v>
      </c>
      <c r="P802" t="str">
        <f>_xlfn.XLOOKUP(Orders[[#This Row],[Customer ID]],customers!$A$1:$A$1001,customers!$I$1:$I$1001,,0)</f>
        <v>No</v>
      </c>
    </row>
    <row r="803" spans="1:16" x14ac:dyDescent="0.25">
      <c r="A803" s="2"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INDEX(products!$A$1:$G$49,MATCH('Working sheet'!$D803,products!$A$1:$A$49,0),MATCH('Working sheet'!I$1,products!$A$1:$E$1,0))</f>
        <v>Rob</v>
      </c>
      <c r="J803" t="str">
        <f t="shared" si="36"/>
        <v>Robusta</v>
      </c>
      <c r="K803" t="str">
        <f>INDEX(products!$A$1:$G$49,MATCH('Working sheet'!$D803,products!$A$1:$A$49,0),MATCH('Working sheet'!K$1,products!$A$1:$E$1,0))</f>
        <v>D</v>
      </c>
      <c r="L803" t="str">
        <f t="shared" si="37"/>
        <v>Dark</v>
      </c>
      <c r="M803" s="5">
        <f>INDEX(products!$A$1:$G$49,MATCH('Working sheet'!$D803,products!$A$1:$A$49,0),MATCH('Working sheet'!M$1,products!$A$1:$E$1,0))</f>
        <v>2.5</v>
      </c>
      <c r="N803" s="6">
        <f>INDEX(products!$A$1:$G$49,MATCH('Working sheet'!$D803,products!$A$1:$A$49,0),MATCH('Working sheet'!N$1,products!$A$1:$E$1,0))</f>
        <v>20.584999999999997</v>
      </c>
      <c r="O803" s="6">
        <f t="shared" si="38"/>
        <v>41.169999999999995</v>
      </c>
      <c r="P803" t="str">
        <f>_xlfn.XLOOKUP(Orders[[#This Row],[Customer ID]],customers!$A$1:$A$1001,customers!$I$1:$I$1001,,0)</f>
        <v>Yes</v>
      </c>
    </row>
    <row r="804" spans="1:16" x14ac:dyDescent="0.25">
      <c r="A804" s="2"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INDEX(products!$A$1:$G$49,MATCH('Working sheet'!$D804,products!$A$1:$A$49,0),MATCH('Working sheet'!I$1,products!$A$1:$E$1,0))</f>
        <v>Rob</v>
      </c>
      <c r="J804" t="str">
        <f t="shared" si="36"/>
        <v>Robusta</v>
      </c>
      <c r="K804" t="str">
        <f>INDEX(products!$A$1:$G$49,MATCH('Working sheet'!$D804,products!$A$1:$A$49,0),MATCH('Working sheet'!K$1,products!$A$1:$E$1,0))</f>
        <v>D</v>
      </c>
      <c r="L804" t="str">
        <f t="shared" si="37"/>
        <v>Dark</v>
      </c>
      <c r="M804" s="5">
        <f>INDEX(products!$A$1:$G$49,MATCH('Working sheet'!$D804,products!$A$1:$A$49,0),MATCH('Working sheet'!M$1,products!$A$1:$E$1,0))</f>
        <v>0.2</v>
      </c>
      <c r="N804" s="6">
        <f>INDEX(products!$A$1:$G$49,MATCH('Working sheet'!$D804,products!$A$1:$A$49,0),MATCH('Working sheet'!N$1,products!$A$1:$E$1,0))</f>
        <v>2.6849999999999996</v>
      </c>
      <c r="O804" s="6">
        <f t="shared" si="38"/>
        <v>10.739999999999998</v>
      </c>
      <c r="P804" t="str">
        <f>_xlfn.XLOOKUP(Orders[[#This Row],[Customer ID]],customers!$A$1:$A$1001,customers!$I$1:$I$1001,,0)</f>
        <v>No</v>
      </c>
    </row>
    <row r="805" spans="1:16" x14ac:dyDescent="0.25">
      <c r="A805" s="2"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INDEX(products!$A$1:$G$49,MATCH('Working sheet'!$D805,products!$A$1:$A$49,0),MATCH('Working sheet'!I$1,products!$A$1:$E$1,0))</f>
        <v>Exc</v>
      </c>
      <c r="J805" t="str">
        <f t="shared" si="36"/>
        <v>Excelsa</v>
      </c>
      <c r="K805" t="str">
        <f>INDEX(products!$A$1:$G$49,MATCH('Working sheet'!$D805,products!$A$1:$A$49,0),MATCH('Working sheet'!K$1,products!$A$1:$E$1,0))</f>
        <v>M</v>
      </c>
      <c r="L805" t="str">
        <f t="shared" si="37"/>
        <v>Medium</v>
      </c>
      <c r="M805" s="5">
        <f>INDEX(products!$A$1:$G$49,MATCH('Working sheet'!$D805,products!$A$1:$A$49,0),MATCH('Working sheet'!M$1,products!$A$1:$E$1,0))</f>
        <v>2.5</v>
      </c>
      <c r="N805" s="6">
        <f>INDEX(products!$A$1:$G$49,MATCH('Working sheet'!$D805,products!$A$1:$A$49,0),MATCH('Working sheet'!N$1,products!$A$1:$E$1,0))</f>
        <v>31.624999999999996</v>
      </c>
      <c r="O805" s="6">
        <f t="shared" si="38"/>
        <v>126.49999999999999</v>
      </c>
      <c r="P805" t="str">
        <f>_xlfn.XLOOKUP(Orders[[#This Row],[Customer ID]],customers!$A$1:$A$1001,customers!$I$1:$I$1001,,0)</f>
        <v>No</v>
      </c>
    </row>
    <row r="806" spans="1:16" x14ac:dyDescent="0.25">
      <c r="A806" s="2"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INDEX(products!$A$1:$G$49,MATCH('Working sheet'!$D806,products!$A$1:$A$49,0),MATCH('Working sheet'!I$1,products!$A$1:$E$1,0))</f>
        <v>Rob</v>
      </c>
      <c r="J806" t="str">
        <f t="shared" si="36"/>
        <v>Robusta</v>
      </c>
      <c r="K806" t="str">
        <f>INDEX(products!$A$1:$G$49,MATCH('Working sheet'!$D806,products!$A$1:$A$49,0),MATCH('Working sheet'!K$1,products!$A$1:$E$1,0))</f>
        <v>L</v>
      </c>
      <c r="L806" t="str">
        <f t="shared" si="37"/>
        <v>Light</v>
      </c>
      <c r="M806" s="5">
        <f>INDEX(products!$A$1:$G$49,MATCH('Working sheet'!$D806,products!$A$1:$A$49,0),MATCH('Working sheet'!M$1,products!$A$1:$E$1,0))</f>
        <v>1</v>
      </c>
      <c r="N806" s="6">
        <f>INDEX(products!$A$1:$G$49,MATCH('Working sheet'!$D806,products!$A$1:$A$49,0),MATCH('Working sheet'!N$1,products!$A$1:$E$1,0))</f>
        <v>11.95</v>
      </c>
      <c r="O806" s="6">
        <f t="shared" si="38"/>
        <v>23.9</v>
      </c>
      <c r="P806" t="str">
        <f>_xlfn.XLOOKUP(Orders[[#This Row],[Customer ID]],customers!$A$1:$A$1001,customers!$I$1:$I$1001,,0)</f>
        <v>No</v>
      </c>
    </row>
    <row r="807" spans="1:16" x14ac:dyDescent="0.25">
      <c r="A807" s="2"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INDEX(products!$A$1:$G$49,MATCH('Working sheet'!$D807,products!$A$1:$A$49,0),MATCH('Working sheet'!I$1,products!$A$1:$E$1,0))</f>
        <v>Rob</v>
      </c>
      <c r="J807" t="str">
        <f t="shared" si="36"/>
        <v>Robusta</v>
      </c>
      <c r="K807" t="str">
        <f>INDEX(products!$A$1:$G$49,MATCH('Working sheet'!$D807,products!$A$1:$A$49,0),MATCH('Working sheet'!K$1,products!$A$1:$E$1,0))</f>
        <v>M</v>
      </c>
      <c r="L807" t="str">
        <f t="shared" si="37"/>
        <v>Medium</v>
      </c>
      <c r="M807" s="5">
        <f>INDEX(products!$A$1:$G$49,MATCH('Working sheet'!$D807,products!$A$1:$A$49,0),MATCH('Working sheet'!M$1,products!$A$1:$E$1,0))</f>
        <v>0.5</v>
      </c>
      <c r="N807" s="6">
        <f>INDEX(products!$A$1:$G$49,MATCH('Working sheet'!$D807,products!$A$1:$A$49,0),MATCH('Working sheet'!N$1,products!$A$1:$E$1,0))</f>
        <v>5.97</v>
      </c>
      <c r="O807" s="6">
        <f t="shared" si="38"/>
        <v>5.97</v>
      </c>
      <c r="P807" t="str">
        <f>_xlfn.XLOOKUP(Orders[[#This Row],[Customer ID]],customers!$A$1:$A$1001,customers!$I$1:$I$1001,,0)</f>
        <v>No</v>
      </c>
    </row>
    <row r="808" spans="1:16" x14ac:dyDescent="0.25">
      <c r="A808" s="2"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INDEX(products!$A$1:$G$49,MATCH('Working sheet'!$D808,products!$A$1:$A$49,0),MATCH('Working sheet'!I$1,products!$A$1:$E$1,0))</f>
        <v>Lib</v>
      </c>
      <c r="J808" t="str">
        <f t="shared" si="36"/>
        <v>Liberica</v>
      </c>
      <c r="K808" t="str">
        <f>INDEX(products!$A$1:$G$49,MATCH('Working sheet'!$D808,products!$A$1:$A$49,0),MATCH('Working sheet'!K$1,products!$A$1:$E$1,0))</f>
        <v>D</v>
      </c>
      <c r="L808" t="str">
        <f t="shared" si="37"/>
        <v>Dark</v>
      </c>
      <c r="M808" s="5">
        <f>INDEX(products!$A$1:$G$49,MATCH('Working sheet'!$D808,products!$A$1:$A$49,0),MATCH('Working sheet'!M$1,products!$A$1:$E$1,0))</f>
        <v>0.2</v>
      </c>
      <c r="N808" s="6">
        <f>INDEX(products!$A$1:$G$49,MATCH('Working sheet'!$D808,products!$A$1:$A$49,0),MATCH('Working sheet'!N$1,products!$A$1:$E$1,0))</f>
        <v>3.8849999999999998</v>
      </c>
      <c r="O808" s="6">
        <f t="shared" si="38"/>
        <v>7.77</v>
      </c>
      <c r="P808" t="str">
        <f>_xlfn.XLOOKUP(Orders[[#This Row],[Customer ID]],customers!$A$1:$A$1001,customers!$I$1:$I$1001,,0)</f>
        <v>Yes</v>
      </c>
    </row>
    <row r="809" spans="1:16" x14ac:dyDescent="0.25">
      <c r="A809" s="2"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INDEX(products!$A$1:$G$49,MATCH('Working sheet'!$D809,products!$A$1:$A$49,0),MATCH('Working sheet'!I$1,products!$A$1:$E$1,0))</f>
        <v>Lib</v>
      </c>
      <c r="J809" t="str">
        <f t="shared" si="36"/>
        <v>Liberica</v>
      </c>
      <c r="K809" t="str">
        <f>INDEX(products!$A$1:$G$49,MATCH('Working sheet'!$D809,products!$A$1:$A$49,0),MATCH('Working sheet'!K$1,products!$A$1:$E$1,0))</f>
        <v>D</v>
      </c>
      <c r="L809" t="str">
        <f t="shared" si="37"/>
        <v>Dark</v>
      </c>
      <c r="M809" s="5">
        <f>INDEX(products!$A$1:$G$49,MATCH('Working sheet'!$D809,products!$A$1:$A$49,0),MATCH('Working sheet'!M$1,products!$A$1:$E$1,0))</f>
        <v>0.5</v>
      </c>
      <c r="N809" s="6">
        <f>INDEX(products!$A$1:$G$49,MATCH('Working sheet'!$D809,products!$A$1:$A$49,0),MATCH('Working sheet'!N$1,products!$A$1:$E$1,0))</f>
        <v>7.77</v>
      </c>
      <c r="O809" s="6">
        <f t="shared" si="38"/>
        <v>23.31</v>
      </c>
      <c r="P809" t="str">
        <f>_xlfn.XLOOKUP(Orders[[#This Row],[Customer ID]],customers!$A$1:$A$1001,customers!$I$1:$I$1001,,0)</f>
        <v>No</v>
      </c>
    </row>
    <row r="810" spans="1:16" x14ac:dyDescent="0.25">
      <c r="A810" s="2"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INDEX(products!$A$1:$G$49,MATCH('Working sheet'!$D810,products!$A$1:$A$49,0),MATCH('Working sheet'!I$1,products!$A$1:$E$1,0))</f>
        <v>Rob</v>
      </c>
      <c r="J810" t="str">
        <f t="shared" si="36"/>
        <v>Robusta</v>
      </c>
      <c r="K810" t="str">
        <f>INDEX(products!$A$1:$G$49,MATCH('Working sheet'!$D810,products!$A$1:$A$49,0),MATCH('Working sheet'!K$1,products!$A$1:$E$1,0))</f>
        <v>L</v>
      </c>
      <c r="L810" t="str">
        <f t="shared" si="37"/>
        <v>Light</v>
      </c>
      <c r="M810" s="5">
        <f>INDEX(products!$A$1:$G$49,MATCH('Working sheet'!$D810,products!$A$1:$A$49,0),MATCH('Working sheet'!M$1,products!$A$1:$E$1,0))</f>
        <v>2.5</v>
      </c>
      <c r="N810" s="6">
        <f>INDEX(products!$A$1:$G$49,MATCH('Working sheet'!$D810,products!$A$1:$A$49,0),MATCH('Working sheet'!N$1,products!$A$1:$E$1,0))</f>
        <v>27.484999999999996</v>
      </c>
      <c r="O810" s="6">
        <f t="shared" si="38"/>
        <v>137.42499999999998</v>
      </c>
      <c r="P810" t="str">
        <f>_xlfn.XLOOKUP(Orders[[#This Row],[Customer ID]],customers!$A$1:$A$1001,customers!$I$1:$I$1001,,0)</f>
        <v>No</v>
      </c>
    </row>
    <row r="811" spans="1:16" x14ac:dyDescent="0.25">
      <c r="A811" s="2"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INDEX(products!$A$1:$G$49,MATCH('Working sheet'!$D811,products!$A$1:$A$49,0),MATCH('Working sheet'!I$1,products!$A$1:$E$1,0))</f>
        <v>Rob</v>
      </c>
      <c r="J811" t="str">
        <f t="shared" si="36"/>
        <v>Robusta</v>
      </c>
      <c r="K811" t="str">
        <f>INDEX(products!$A$1:$G$49,MATCH('Working sheet'!$D811,products!$A$1:$A$49,0),MATCH('Working sheet'!K$1,products!$A$1:$E$1,0))</f>
        <v>D</v>
      </c>
      <c r="L811" t="str">
        <f t="shared" si="37"/>
        <v>Dark</v>
      </c>
      <c r="M811" s="5">
        <f>INDEX(products!$A$1:$G$49,MATCH('Working sheet'!$D811,products!$A$1:$A$49,0),MATCH('Working sheet'!M$1,products!$A$1:$E$1,0))</f>
        <v>0.2</v>
      </c>
      <c r="N811" s="6">
        <f>INDEX(products!$A$1:$G$49,MATCH('Working sheet'!$D811,products!$A$1:$A$49,0),MATCH('Working sheet'!N$1,products!$A$1:$E$1,0))</f>
        <v>2.6849999999999996</v>
      </c>
      <c r="O811" s="6">
        <f t="shared" si="38"/>
        <v>8.0549999999999997</v>
      </c>
      <c r="P811" t="str">
        <f>_xlfn.XLOOKUP(Orders[[#This Row],[Customer ID]],customers!$A$1:$A$1001,customers!$I$1:$I$1001,,0)</f>
        <v>Yes</v>
      </c>
    </row>
    <row r="812" spans="1:16" x14ac:dyDescent="0.25">
      <c r="A812" s="2"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INDEX(products!$A$1:$G$49,MATCH('Working sheet'!$D812,products!$A$1:$A$49,0),MATCH('Working sheet'!I$1,products!$A$1:$E$1,0))</f>
        <v>Lib</v>
      </c>
      <c r="J812" t="str">
        <f t="shared" si="36"/>
        <v>Liberica</v>
      </c>
      <c r="K812" t="str">
        <f>INDEX(products!$A$1:$G$49,MATCH('Working sheet'!$D812,products!$A$1:$A$49,0),MATCH('Working sheet'!K$1,products!$A$1:$E$1,0))</f>
        <v>L</v>
      </c>
      <c r="L812" t="str">
        <f t="shared" si="37"/>
        <v>Light</v>
      </c>
      <c r="M812" s="5">
        <f>INDEX(products!$A$1:$G$49,MATCH('Working sheet'!$D812,products!$A$1:$A$49,0),MATCH('Working sheet'!M$1,products!$A$1:$E$1,0))</f>
        <v>0.5</v>
      </c>
      <c r="N812" s="6">
        <f>INDEX(products!$A$1:$G$49,MATCH('Working sheet'!$D812,products!$A$1:$A$49,0),MATCH('Working sheet'!N$1,products!$A$1:$E$1,0))</f>
        <v>9.51</v>
      </c>
      <c r="O812" s="6">
        <f t="shared" si="38"/>
        <v>28.53</v>
      </c>
      <c r="P812" t="str">
        <f>_xlfn.XLOOKUP(Orders[[#This Row],[Customer ID]],customers!$A$1:$A$1001,customers!$I$1:$I$1001,,0)</f>
        <v>No</v>
      </c>
    </row>
    <row r="813" spans="1:16" x14ac:dyDescent="0.25">
      <c r="A813" s="2"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INDEX(products!$A$1:$G$49,MATCH('Working sheet'!$D813,products!$A$1:$A$49,0),MATCH('Working sheet'!I$1,products!$A$1:$E$1,0))</f>
        <v>Ara</v>
      </c>
      <c r="J813" t="str">
        <f t="shared" si="36"/>
        <v>Arabica</v>
      </c>
      <c r="K813" t="str">
        <f>INDEX(products!$A$1:$G$49,MATCH('Working sheet'!$D813,products!$A$1:$A$49,0),MATCH('Working sheet'!K$1,products!$A$1:$E$1,0))</f>
        <v>M</v>
      </c>
      <c r="L813" t="str">
        <f t="shared" si="37"/>
        <v>Medium</v>
      </c>
      <c r="M813" s="5">
        <f>INDEX(products!$A$1:$G$49,MATCH('Working sheet'!$D813,products!$A$1:$A$49,0),MATCH('Working sheet'!M$1,products!$A$1:$E$1,0))</f>
        <v>1</v>
      </c>
      <c r="N813" s="6">
        <f>INDEX(products!$A$1:$G$49,MATCH('Working sheet'!$D813,products!$A$1:$A$49,0),MATCH('Working sheet'!N$1,products!$A$1:$E$1,0))</f>
        <v>11.25</v>
      </c>
      <c r="O813" s="6">
        <f t="shared" si="38"/>
        <v>67.5</v>
      </c>
      <c r="P813" t="str">
        <f>_xlfn.XLOOKUP(Orders[[#This Row],[Customer ID]],customers!$A$1:$A$1001,customers!$I$1:$I$1001,,0)</f>
        <v>Yes</v>
      </c>
    </row>
    <row r="814" spans="1:16" x14ac:dyDescent="0.25">
      <c r="A814" s="2"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INDEX(products!$A$1:$G$49,MATCH('Working sheet'!$D814,products!$A$1:$A$49,0),MATCH('Working sheet'!I$1,products!$A$1:$E$1,0))</f>
        <v>Lib</v>
      </c>
      <c r="J814" t="str">
        <f t="shared" si="36"/>
        <v>Liberica</v>
      </c>
      <c r="K814" t="str">
        <f>INDEX(products!$A$1:$G$49,MATCH('Working sheet'!$D814,products!$A$1:$A$49,0),MATCH('Working sheet'!K$1,products!$A$1:$E$1,0))</f>
        <v>D</v>
      </c>
      <c r="L814" t="str">
        <f t="shared" si="37"/>
        <v>Dark</v>
      </c>
      <c r="M814" s="5">
        <f>INDEX(products!$A$1:$G$49,MATCH('Working sheet'!$D814,products!$A$1:$A$49,0),MATCH('Working sheet'!M$1,products!$A$1:$E$1,0))</f>
        <v>2.5</v>
      </c>
      <c r="N814" s="6">
        <f>INDEX(products!$A$1:$G$49,MATCH('Working sheet'!$D814,products!$A$1:$A$49,0),MATCH('Working sheet'!N$1,products!$A$1:$E$1,0))</f>
        <v>29.784999999999997</v>
      </c>
      <c r="O814" s="6">
        <f t="shared" si="38"/>
        <v>178.70999999999998</v>
      </c>
      <c r="P814" t="str">
        <f>_xlfn.XLOOKUP(Orders[[#This Row],[Customer ID]],customers!$A$1:$A$1001,customers!$I$1:$I$1001,,0)</f>
        <v>Yes</v>
      </c>
    </row>
    <row r="815" spans="1:16" x14ac:dyDescent="0.25">
      <c r="A815" s="2"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INDEX(products!$A$1:$G$49,MATCH('Working sheet'!$D815,products!$A$1:$A$49,0),MATCH('Working sheet'!I$1,products!$A$1:$E$1,0))</f>
        <v>Exc</v>
      </c>
      <c r="J815" t="str">
        <f t="shared" si="36"/>
        <v>Excelsa</v>
      </c>
      <c r="K815" t="str">
        <f>INDEX(products!$A$1:$G$49,MATCH('Working sheet'!$D815,products!$A$1:$A$49,0),MATCH('Working sheet'!K$1,products!$A$1:$E$1,0))</f>
        <v>M</v>
      </c>
      <c r="L815" t="str">
        <f t="shared" si="37"/>
        <v>Medium</v>
      </c>
      <c r="M815" s="5">
        <f>INDEX(products!$A$1:$G$49,MATCH('Working sheet'!$D815,products!$A$1:$A$49,0),MATCH('Working sheet'!M$1,products!$A$1:$E$1,0))</f>
        <v>2.5</v>
      </c>
      <c r="N815" s="6">
        <f>INDEX(products!$A$1:$G$49,MATCH('Working sheet'!$D815,products!$A$1:$A$49,0),MATCH('Working sheet'!N$1,products!$A$1:$E$1,0))</f>
        <v>31.624999999999996</v>
      </c>
      <c r="O815" s="6">
        <f t="shared" si="38"/>
        <v>31.624999999999996</v>
      </c>
      <c r="P815" t="str">
        <f>_xlfn.XLOOKUP(Orders[[#This Row],[Customer ID]],customers!$A$1:$A$1001,customers!$I$1:$I$1001,,0)</f>
        <v>Yes</v>
      </c>
    </row>
    <row r="816" spans="1:16" x14ac:dyDescent="0.25">
      <c r="A816" s="2"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INDEX(products!$A$1:$G$49,MATCH('Working sheet'!$D816,products!$A$1:$A$49,0),MATCH('Working sheet'!I$1,products!$A$1:$E$1,0))</f>
        <v>Exc</v>
      </c>
      <c r="J816" t="str">
        <f t="shared" si="36"/>
        <v>Excelsa</v>
      </c>
      <c r="K816" t="str">
        <f>INDEX(products!$A$1:$G$49,MATCH('Working sheet'!$D816,products!$A$1:$A$49,0),MATCH('Working sheet'!K$1,products!$A$1:$E$1,0))</f>
        <v>L</v>
      </c>
      <c r="L816" t="str">
        <f t="shared" si="37"/>
        <v>Light</v>
      </c>
      <c r="M816" s="5">
        <f>INDEX(products!$A$1:$G$49,MATCH('Working sheet'!$D816,products!$A$1:$A$49,0),MATCH('Working sheet'!M$1,products!$A$1:$E$1,0))</f>
        <v>0.2</v>
      </c>
      <c r="N816" s="6">
        <f>INDEX(products!$A$1:$G$49,MATCH('Working sheet'!$D816,products!$A$1:$A$49,0),MATCH('Working sheet'!N$1,products!$A$1:$E$1,0))</f>
        <v>4.4550000000000001</v>
      </c>
      <c r="O816" s="6">
        <f t="shared" si="38"/>
        <v>8.91</v>
      </c>
      <c r="P816" t="str">
        <f>_xlfn.XLOOKUP(Orders[[#This Row],[Customer ID]],customers!$A$1:$A$1001,customers!$I$1:$I$1001,,0)</f>
        <v>No</v>
      </c>
    </row>
    <row r="817" spans="1:16" x14ac:dyDescent="0.25">
      <c r="A817" s="2"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INDEX(products!$A$1:$G$49,MATCH('Working sheet'!$D817,products!$A$1:$A$49,0),MATCH('Working sheet'!I$1,products!$A$1:$E$1,0))</f>
        <v>Rob</v>
      </c>
      <c r="J817" t="str">
        <f t="shared" si="36"/>
        <v>Robusta</v>
      </c>
      <c r="K817" t="str">
        <f>INDEX(products!$A$1:$G$49,MATCH('Working sheet'!$D817,products!$A$1:$A$49,0),MATCH('Working sheet'!K$1,products!$A$1:$E$1,0))</f>
        <v>M</v>
      </c>
      <c r="L817" t="str">
        <f t="shared" si="37"/>
        <v>Medium</v>
      </c>
      <c r="M817" s="5">
        <f>INDEX(products!$A$1:$G$49,MATCH('Working sheet'!$D817,products!$A$1:$A$49,0),MATCH('Working sheet'!M$1,products!$A$1:$E$1,0))</f>
        <v>0.5</v>
      </c>
      <c r="N817" s="6">
        <f>INDEX(products!$A$1:$G$49,MATCH('Working sheet'!$D817,products!$A$1:$A$49,0),MATCH('Working sheet'!N$1,products!$A$1:$E$1,0))</f>
        <v>5.97</v>
      </c>
      <c r="O817" s="6">
        <f t="shared" si="38"/>
        <v>35.82</v>
      </c>
      <c r="P817" t="str">
        <f>_xlfn.XLOOKUP(Orders[[#This Row],[Customer ID]],customers!$A$1:$A$1001,customers!$I$1:$I$1001,,0)</f>
        <v>No</v>
      </c>
    </row>
    <row r="818" spans="1:16" x14ac:dyDescent="0.25">
      <c r="A818" s="2"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INDEX(products!$A$1:$G$49,MATCH('Working sheet'!$D818,products!$A$1:$A$49,0),MATCH('Working sheet'!I$1,products!$A$1:$E$1,0))</f>
        <v>Lib</v>
      </c>
      <c r="J818" t="str">
        <f t="shared" si="36"/>
        <v>Liberica</v>
      </c>
      <c r="K818" t="str">
        <f>INDEX(products!$A$1:$G$49,MATCH('Working sheet'!$D818,products!$A$1:$A$49,0),MATCH('Working sheet'!K$1,products!$A$1:$E$1,0))</f>
        <v>L</v>
      </c>
      <c r="L818" t="str">
        <f t="shared" si="37"/>
        <v>Light</v>
      </c>
      <c r="M818" s="5">
        <f>INDEX(products!$A$1:$G$49,MATCH('Working sheet'!$D818,products!$A$1:$A$49,0),MATCH('Working sheet'!M$1,products!$A$1:$E$1,0))</f>
        <v>0.5</v>
      </c>
      <c r="N818" s="6">
        <f>INDEX(products!$A$1:$G$49,MATCH('Working sheet'!$D818,products!$A$1:$A$49,0),MATCH('Working sheet'!N$1,products!$A$1:$E$1,0))</f>
        <v>9.51</v>
      </c>
      <c r="O818" s="6">
        <f t="shared" si="38"/>
        <v>38.04</v>
      </c>
      <c r="P818" t="str">
        <f>_xlfn.XLOOKUP(Orders[[#This Row],[Customer ID]],customers!$A$1:$A$1001,customers!$I$1:$I$1001,,0)</f>
        <v>No</v>
      </c>
    </row>
    <row r="819" spans="1:16" x14ac:dyDescent="0.25">
      <c r="A819" s="2"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INDEX(products!$A$1:$G$49,MATCH('Working sheet'!$D819,products!$A$1:$A$49,0),MATCH('Working sheet'!I$1,products!$A$1:$E$1,0))</f>
        <v>Lib</v>
      </c>
      <c r="J819" t="str">
        <f t="shared" si="36"/>
        <v>Liberica</v>
      </c>
      <c r="K819" t="str">
        <f>INDEX(products!$A$1:$G$49,MATCH('Working sheet'!$D819,products!$A$1:$A$49,0),MATCH('Working sheet'!K$1,products!$A$1:$E$1,0))</f>
        <v>D</v>
      </c>
      <c r="L819" t="str">
        <f t="shared" si="37"/>
        <v>Dark</v>
      </c>
      <c r="M819" s="5">
        <f>INDEX(products!$A$1:$G$49,MATCH('Working sheet'!$D819,products!$A$1:$A$49,0),MATCH('Working sheet'!M$1,products!$A$1:$E$1,0))</f>
        <v>0.5</v>
      </c>
      <c r="N819" s="6">
        <f>INDEX(products!$A$1:$G$49,MATCH('Working sheet'!$D819,products!$A$1:$A$49,0),MATCH('Working sheet'!N$1,products!$A$1:$E$1,0))</f>
        <v>7.77</v>
      </c>
      <c r="O819" s="6">
        <f t="shared" si="38"/>
        <v>15.54</v>
      </c>
      <c r="P819" t="str">
        <f>_xlfn.XLOOKUP(Orders[[#This Row],[Customer ID]],customers!$A$1:$A$1001,customers!$I$1:$I$1001,,0)</f>
        <v>No</v>
      </c>
    </row>
    <row r="820" spans="1:16" x14ac:dyDescent="0.25">
      <c r="A820" s="2"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INDEX(products!$A$1:$G$49,MATCH('Working sheet'!$D820,products!$A$1:$A$49,0),MATCH('Working sheet'!I$1,products!$A$1:$E$1,0))</f>
        <v>Lib</v>
      </c>
      <c r="J820" t="str">
        <f t="shared" si="36"/>
        <v>Liberica</v>
      </c>
      <c r="K820" t="str">
        <f>INDEX(products!$A$1:$G$49,MATCH('Working sheet'!$D820,products!$A$1:$A$49,0),MATCH('Working sheet'!K$1,products!$A$1:$E$1,0))</f>
        <v>L</v>
      </c>
      <c r="L820" t="str">
        <f t="shared" si="37"/>
        <v>Light</v>
      </c>
      <c r="M820" s="5">
        <f>INDEX(products!$A$1:$G$49,MATCH('Working sheet'!$D820,products!$A$1:$A$49,0),MATCH('Working sheet'!M$1,products!$A$1:$E$1,0))</f>
        <v>1</v>
      </c>
      <c r="N820" s="6">
        <f>INDEX(products!$A$1:$G$49,MATCH('Working sheet'!$D820,products!$A$1:$A$49,0),MATCH('Working sheet'!N$1,products!$A$1:$E$1,0))</f>
        <v>15.85</v>
      </c>
      <c r="O820" s="6">
        <f t="shared" si="38"/>
        <v>79.25</v>
      </c>
      <c r="P820" t="str">
        <f>_xlfn.XLOOKUP(Orders[[#This Row],[Customer ID]],customers!$A$1:$A$1001,customers!$I$1:$I$1001,,0)</f>
        <v>No</v>
      </c>
    </row>
    <row r="821" spans="1:16" x14ac:dyDescent="0.25">
      <c r="A821" s="2"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INDEX(products!$A$1:$G$49,MATCH('Working sheet'!$D821,products!$A$1:$A$49,0),MATCH('Working sheet'!I$1,products!$A$1:$E$1,0))</f>
        <v>Lib</v>
      </c>
      <c r="J821" t="str">
        <f t="shared" si="36"/>
        <v>Liberica</v>
      </c>
      <c r="K821" t="str">
        <f>INDEX(products!$A$1:$G$49,MATCH('Working sheet'!$D821,products!$A$1:$A$49,0),MATCH('Working sheet'!K$1,products!$A$1:$E$1,0))</f>
        <v>L</v>
      </c>
      <c r="L821" t="str">
        <f t="shared" si="37"/>
        <v>Light</v>
      </c>
      <c r="M821" s="5">
        <f>INDEX(products!$A$1:$G$49,MATCH('Working sheet'!$D821,products!$A$1:$A$49,0),MATCH('Working sheet'!M$1,products!$A$1:$E$1,0))</f>
        <v>0.2</v>
      </c>
      <c r="N821" s="6">
        <f>INDEX(products!$A$1:$G$49,MATCH('Working sheet'!$D821,products!$A$1:$A$49,0),MATCH('Working sheet'!N$1,products!$A$1:$E$1,0))</f>
        <v>4.7549999999999999</v>
      </c>
      <c r="O821" s="6">
        <f t="shared" si="38"/>
        <v>4.7549999999999999</v>
      </c>
      <c r="P821" t="str">
        <f>_xlfn.XLOOKUP(Orders[[#This Row],[Customer ID]],customers!$A$1:$A$1001,customers!$I$1:$I$1001,,0)</f>
        <v>Yes</v>
      </c>
    </row>
    <row r="822" spans="1:16" x14ac:dyDescent="0.25">
      <c r="A822" s="2"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INDEX(products!$A$1:$G$49,MATCH('Working sheet'!$D822,products!$A$1:$A$49,0),MATCH('Working sheet'!I$1,products!$A$1:$E$1,0))</f>
        <v>Exc</v>
      </c>
      <c r="J822" t="str">
        <f t="shared" si="36"/>
        <v>Excelsa</v>
      </c>
      <c r="K822" t="str">
        <f>INDEX(products!$A$1:$G$49,MATCH('Working sheet'!$D822,products!$A$1:$A$49,0),MATCH('Working sheet'!K$1,products!$A$1:$E$1,0))</f>
        <v>M</v>
      </c>
      <c r="L822" t="str">
        <f t="shared" si="37"/>
        <v>Medium</v>
      </c>
      <c r="M822" s="5">
        <f>INDEX(products!$A$1:$G$49,MATCH('Working sheet'!$D822,products!$A$1:$A$49,0),MATCH('Working sheet'!M$1,products!$A$1:$E$1,0))</f>
        <v>1</v>
      </c>
      <c r="N822" s="6">
        <f>INDEX(products!$A$1:$G$49,MATCH('Working sheet'!$D822,products!$A$1:$A$49,0),MATCH('Working sheet'!N$1,products!$A$1:$E$1,0))</f>
        <v>13.75</v>
      </c>
      <c r="O822" s="6">
        <f t="shared" si="38"/>
        <v>55</v>
      </c>
      <c r="P822" t="str">
        <f>_xlfn.XLOOKUP(Orders[[#This Row],[Customer ID]],customers!$A$1:$A$1001,customers!$I$1:$I$1001,,0)</f>
        <v>Yes</v>
      </c>
    </row>
    <row r="823" spans="1:16" x14ac:dyDescent="0.25">
      <c r="A823" s="2"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INDEX(products!$A$1:$G$49,MATCH('Working sheet'!$D823,products!$A$1:$A$49,0),MATCH('Working sheet'!I$1,products!$A$1:$E$1,0))</f>
        <v>Rob</v>
      </c>
      <c r="J823" t="str">
        <f t="shared" si="36"/>
        <v>Robusta</v>
      </c>
      <c r="K823" t="str">
        <f>INDEX(products!$A$1:$G$49,MATCH('Working sheet'!$D823,products!$A$1:$A$49,0),MATCH('Working sheet'!K$1,products!$A$1:$E$1,0))</f>
        <v>D</v>
      </c>
      <c r="L823" t="str">
        <f t="shared" si="37"/>
        <v>Dark</v>
      </c>
      <c r="M823" s="5">
        <f>INDEX(products!$A$1:$G$49,MATCH('Working sheet'!$D823,products!$A$1:$A$49,0),MATCH('Working sheet'!M$1,products!$A$1:$E$1,0))</f>
        <v>0.5</v>
      </c>
      <c r="N823" s="6">
        <f>INDEX(products!$A$1:$G$49,MATCH('Working sheet'!$D823,products!$A$1:$A$49,0),MATCH('Working sheet'!N$1,products!$A$1:$E$1,0))</f>
        <v>5.3699999999999992</v>
      </c>
      <c r="O823" s="6">
        <f t="shared" si="38"/>
        <v>26.849999999999994</v>
      </c>
      <c r="P823" t="str">
        <f>_xlfn.XLOOKUP(Orders[[#This Row],[Customer ID]],customers!$A$1:$A$1001,customers!$I$1:$I$1001,,0)</f>
        <v>No</v>
      </c>
    </row>
    <row r="824" spans="1:16" x14ac:dyDescent="0.25">
      <c r="A824" s="2"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INDEX(products!$A$1:$G$49,MATCH('Working sheet'!$D824,products!$A$1:$A$49,0),MATCH('Working sheet'!I$1,products!$A$1:$E$1,0))</f>
        <v>Exc</v>
      </c>
      <c r="J824" t="str">
        <f t="shared" si="36"/>
        <v>Excelsa</v>
      </c>
      <c r="K824" t="str">
        <f>INDEX(products!$A$1:$G$49,MATCH('Working sheet'!$D824,products!$A$1:$A$49,0),MATCH('Working sheet'!K$1,products!$A$1:$E$1,0))</f>
        <v>L</v>
      </c>
      <c r="L824" t="str">
        <f t="shared" si="37"/>
        <v>Light</v>
      </c>
      <c r="M824" s="5">
        <f>INDEX(products!$A$1:$G$49,MATCH('Working sheet'!$D824,products!$A$1:$A$49,0),MATCH('Working sheet'!M$1,products!$A$1:$E$1,0))</f>
        <v>2.5</v>
      </c>
      <c r="N824" s="6">
        <f>INDEX(products!$A$1:$G$49,MATCH('Working sheet'!$D824,products!$A$1:$A$49,0),MATCH('Working sheet'!N$1,products!$A$1:$E$1,0))</f>
        <v>34.154999999999994</v>
      </c>
      <c r="O824" s="6">
        <f t="shared" si="38"/>
        <v>136.61999999999998</v>
      </c>
      <c r="P824" t="str">
        <f>_xlfn.XLOOKUP(Orders[[#This Row],[Customer ID]],customers!$A$1:$A$1001,customers!$I$1:$I$1001,,0)</f>
        <v>No</v>
      </c>
    </row>
    <row r="825" spans="1:16" x14ac:dyDescent="0.25">
      <c r="A825" s="2"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INDEX(products!$A$1:$G$49,MATCH('Working sheet'!$D825,products!$A$1:$A$49,0),MATCH('Working sheet'!I$1,products!$A$1:$E$1,0))</f>
        <v>Lib</v>
      </c>
      <c r="J825" t="str">
        <f t="shared" si="36"/>
        <v>Liberica</v>
      </c>
      <c r="K825" t="str">
        <f>INDEX(products!$A$1:$G$49,MATCH('Working sheet'!$D825,products!$A$1:$A$49,0),MATCH('Working sheet'!K$1,products!$A$1:$E$1,0))</f>
        <v>L</v>
      </c>
      <c r="L825" t="str">
        <f t="shared" si="37"/>
        <v>Light</v>
      </c>
      <c r="M825" s="5">
        <f>INDEX(products!$A$1:$G$49,MATCH('Working sheet'!$D825,products!$A$1:$A$49,0),MATCH('Working sheet'!M$1,products!$A$1:$E$1,0))</f>
        <v>1</v>
      </c>
      <c r="N825" s="6">
        <f>INDEX(products!$A$1:$G$49,MATCH('Working sheet'!$D825,products!$A$1:$A$49,0),MATCH('Working sheet'!N$1,products!$A$1:$E$1,0))</f>
        <v>15.85</v>
      </c>
      <c r="O825" s="6">
        <f t="shared" si="38"/>
        <v>47.55</v>
      </c>
      <c r="P825" t="str">
        <f>_xlfn.XLOOKUP(Orders[[#This Row],[Customer ID]],customers!$A$1:$A$1001,customers!$I$1:$I$1001,,0)</f>
        <v>Yes</v>
      </c>
    </row>
    <row r="826" spans="1:16" x14ac:dyDescent="0.25">
      <c r="A826" s="2"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INDEX(products!$A$1:$G$49,MATCH('Working sheet'!$D826,products!$A$1:$A$49,0),MATCH('Working sheet'!I$1,products!$A$1:$E$1,0))</f>
        <v>Ara</v>
      </c>
      <c r="J826" t="str">
        <f t="shared" si="36"/>
        <v>Arabica</v>
      </c>
      <c r="K826" t="str">
        <f>INDEX(products!$A$1:$G$49,MATCH('Working sheet'!$D826,products!$A$1:$A$49,0),MATCH('Working sheet'!K$1,products!$A$1:$E$1,0))</f>
        <v>M</v>
      </c>
      <c r="L826" t="str">
        <f t="shared" si="37"/>
        <v>Medium</v>
      </c>
      <c r="M826" s="5">
        <f>INDEX(products!$A$1:$G$49,MATCH('Working sheet'!$D826,products!$A$1:$A$49,0),MATCH('Working sheet'!M$1,products!$A$1:$E$1,0))</f>
        <v>0.2</v>
      </c>
      <c r="N826" s="6">
        <f>INDEX(products!$A$1:$G$49,MATCH('Working sheet'!$D826,products!$A$1:$A$49,0),MATCH('Working sheet'!N$1,products!$A$1:$E$1,0))</f>
        <v>3.375</v>
      </c>
      <c r="O826" s="6">
        <f t="shared" si="38"/>
        <v>16.875</v>
      </c>
      <c r="P826" t="str">
        <f>_xlfn.XLOOKUP(Orders[[#This Row],[Customer ID]],customers!$A$1:$A$1001,customers!$I$1:$I$1001,,0)</f>
        <v>Yes</v>
      </c>
    </row>
    <row r="827" spans="1:16" x14ac:dyDescent="0.25">
      <c r="A827" s="2"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INDEX(products!$A$1:$G$49,MATCH('Working sheet'!$D827,products!$A$1:$A$49,0),MATCH('Working sheet'!I$1,products!$A$1:$E$1,0))</f>
        <v>Ara</v>
      </c>
      <c r="J827" t="str">
        <f t="shared" si="36"/>
        <v>Arabica</v>
      </c>
      <c r="K827" t="str">
        <f>INDEX(products!$A$1:$G$49,MATCH('Working sheet'!$D827,products!$A$1:$A$49,0),MATCH('Working sheet'!K$1,products!$A$1:$E$1,0))</f>
        <v>D</v>
      </c>
      <c r="L827" t="str">
        <f t="shared" si="37"/>
        <v>Dark</v>
      </c>
      <c r="M827" s="5">
        <f>INDEX(products!$A$1:$G$49,MATCH('Working sheet'!$D827,products!$A$1:$A$49,0),MATCH('Working sheet'!M$1,products!$A$1:$E$1,0))</f>
        <v>1</v>
      </c>
      <c r="N827" s="6">
        <f>INDEX(products!$A$1:$G$49,MATCH('Working sheet'!$D827,products!$A$1:$A$49,0),MATCH('Working sheet'!N$1,products!$A$1:$E$1,0))</f>
        <v>9.9499999999999993</v>
      </c>
      <c r="O827" s="6">
        <f t="shared" si="38"/>
        <v>29.849999999999998</v>
      </c>
      <c r="P827" t="str">
        <f>_xlfn.XLOOKUP(Orders[[#This Row],[Customer ID]],customers!$A$1:$A$1001,customers!$I$1:$I$1001,,0)</f>
        <v>Yes</v>
      </c>
    </row>
    <row r="828" spans="1:16" x14ac:dyDescent="0.25">
      <c r="A828" s="2"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INDEX(products!$A$1:$G$49,MATCH('Working sheet'!$D828,products!$A$1:$A$49,0),MATCH('Working sheet'!I$1,products!$A$1:$E$1,0))</f>
        <v>Exc</v>
      </c>
      <c r="J828" t="str">
        <f t="shared" si="36"/>
        <v>Excelsa</v>
      </c>
      <c r="K828" t="str">
        <f>INDEX(products!$A$1:$G$49,MATCH('Working sheet'!$D828,products!$A$1:$A$49,0),MATCH('Working sheet'!K$1,products!$A$1:$E$1,0))</f>
        <v>M</v>
      </c>
      <c r="L828" t="str">
        <f t="shared" si="37"/>
        <v>Medium</v>
      </c>
      <c r="M828" s="5">
        <f>INDEX(products!$A$1:$G$49,MATCH('Working sheet'!$D828,products!$A$1:$A$49,0),MATCH('Working sheet'!M$1,products!$A$1:$E$1,0))</f>
        <v>0.5</v>
      </c>
      <c r="N828" s="6">
        <f>INDEX(products!$A$1:$G$49,MATCH('Working sheet'!$D828,products!$A$1:$A$49,0),MATCH('Working sheet'!N$1,products!$A$1:$E$1,0))</f>
        <v>8.25</v>
      </c>
      <c r="O828" s="6">
        <f t="shared" si="38"/>
        <v>41.25</v>
      </c>
      <c r="P828" t="str">
        <f>_xlfn.XLOOKUP(Orders[[#This Row],[Customer ID]],customers!$A$1:$A$1001,customers!$I$1:$I$1001,,0)</f>
        <v>Yes</v>
      </c>
    </row>
    <row r="829" spans="1:16" x14ac:dyDescent="0.25">
      <c r="A829" s="2"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INDEX(products!$A$1:$G$49,MATCH('Working sheet'!$D829,products!$A$1:$A$49,0),MATCH('Working sheet'!I$1,products!$A$1:$E$1,0))</f>
        <v>Exc</v>
      </c>
      <c r="J829" t="str">
        <f t="shared" si="36"/>
        <v>Excelsa</v>
      </c>
      <c r="K829" t="str">
        <f>INDEX(products!$A$1:$G$49,MATCH('Working sheet'!$D829,products!$A$1:$A$49,0),MATCH('Working sheet'!K$1,products!$A$1:$E$1,0))</f>
        <v>M</v>
      </c>
      <c r="L829" t="str">
        <f t="shared" si="37"/>
        <v>Medium</v>
      </c>
      <c r="M829" s="5">
        <f>INDEX(products!$A$1:$G$49,MATCH('Working sheet'!$D829,products!$A$1:$A$49,0),MATCH('Working sheet'!M$1,products!$A$1:$E$1,0))</f>
        <v>0.2</v>
      </c>
      <c r="N829" s="6">
        <f>INDEX(products!$A$1:$G$49,MATCH('Working sheet'!$D829,products!$A$1:$A$49,0),MATCH('Working sheet'!N$1,products!$A$1:$E$1,0))</f>
        <v>4.125</v>
      </c>
      <c r="O829" s="6">
        <f t="shared" si="38"/>
        <v>20.625</v>
      </c>
      <c r="P829" t="str">
        <f>_xlfn.XLOOKUP(Orders[[#This Row],[Customer ID]],customers!$A$1:$A$1001,customers!$I$1:$I$1001,,0)</f>
        <v>No</v>
      </c>
    </row>
    <row r="830" spans="1:16" x14ac:dyDescent="0.25">
      <c r="A830" s="2"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INDEX(products!$A$1:$G$49,MATCH('Working sheet'!$D830,products!$A$1:$A$49,0),MATCH('Working sheet'!I$1,products!$A$1:$E$1,0))</f>
        <v>Ara</v>
      </c>
      <c r="J830" t="str">
        <f t="shared" si="36"/>
        <v>Arabica</v>
      </c>
      <c r="K830" t="str">
        <f>INDEX(products!$A$1:$G$49,MATCH('Working sheet'!$D830,products!$A$1:$A$49,0),MATCH('Working sheet'!K$1,products!$A$1:$E$1,0))</f>
        <v>D</v>
      </c>
      <c r="L830" t="str">
        <f t="shared" si="37"/>
        <v>Dark</v>
      </c>
      <c r="M830" s="5">
        <f>INDEX(products!$A$1:$G$49,MATCH('Working sheet'!$D830,products!$A$1:$A$49,0),MATCH('Working sheet'!M$1,products!$A$1:$E$1,0))</f>
        <v>2.5</v>
      </c>
      <c r="N830" s="6">
        <f>INDEX(products!$A$1:$G$49,MATCH('Working sheet'!$D830,products!$A$1:$A$49,0),MATCH('Working sheet'!N$1,products!$A$1:$E$1,0))</f>
        <v>22.884999999999998</v>
      </c>
      <c r="O830" s="6">
        <f t="shared" si="38"/>
        <v>137.31</v>
      </c>
      <c r="P830" t="str">
        <f>_xlfn.XLOOKUP(Orders[[#This Row],[Customer ID]],customers!$A$1:$A$1001,customers!$I$1:$I$1001,,0)</f>
        <v>Yes</v>
      </c>
    </row>
    <row r="831" spans="1:16" x14ac:dyDescent="0.25">
      <c r="A831" s="2"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INDEX(products!$A$1:$G$49,MATCH('Working sheet'!$D831,products!$A$1:$A$49,0),MATCH('Working sheet'!I$1,products!$A$1:$E$1,0))</f>
        <v>Ara</v>
      </c>
      <c r="J831" t="str">
        <f t="shared" si="36"/>
        <v>Arabica</v>
      </c>
      <c r="K831" t="str">
        <f>INDEX(products!$A$1:$G$49,MATCH('Working sheet'!$D831,products!$A$1:$A$49,0),MATCH('Working sheet'!K$1,products!$A$1:$E$1,0))</f>
        <v>D</v>
      </c>
      <c r="L831" t="str">
        <f t="shared" si="37"/>
        <v>Dark</v>
      </c>
      <c r="M831" s="5">
        <f>INDEX(products!$A$1:$G$49,MATCH('Working sheet'!$D831,products!$A$1:$A$49,0),MATCH('Working sheet'!M$1,products!$A$1:$E$1,0))</f>
        <v>0.2</v>
      </c>
      <c r="N831" s="6">
        <f>INDEX(products!$A$1:$G$49,MATCH('Working sheet'!$D831,products!$A$1:$A$49,0),MATCH('Working sheet'!N$1,products!$A$1:$E$1,0))</f>
        <v>2.9849999999999999</v>
      </c>
      <c r="O831" s="6">
        <f t="shared" si="38"/>
        <v>2.9849999999999999</v>
      </c>
      <c r="P831" t="str">
        <f>_xlfn.XLOOKUP(Orders[[#This Row],[Customer ID]],customers!$A$1:$A$1001,customers!$I$1:$I$1001,,0)</f>
        <v>No</v>
      </c>
    </row>
    <row r="832" spans="1:16" x14ac:dyDescent="0.25">
      <c r="A832" s="2"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INDEX(products!$A$1:$G$49,MATCH('Working sheet'!$D832,products!$A$1:$A$49,0),MATCH('Working sheet'!I$1,products!$A$1:$E$1,0))</f>
        <v>Exc</v>
      </c>
      <c r="J832" t="str">
        <f t="shared" si="36"/>
        <v>Excelsa</v>
      </c>
      <c r="K832" t="str">
        <f>INDEX(products!$A$1:$G$49,MATCH('Working sheet'!$D832,products!$A$1:$A$49,0),MATCH('Working sheet'!K$1,products!$A$1:$E$1,0))</f>
        <v>M</v>
      </c>
      <c r="L832" t="str">
        <f t="shared" si="37"/>
        <v>Medium</v>
      </c>
      <c r="M832" s="5">
        <f>INDEX(products!$A$1:$G$49,MATCH('Working sheet'!$D832,products!$A$1:$A$49,0),MATCH('Working sheet'!M$1,products!$A$1:$E$1,0))</f>
        <v>1</v>
      </c>
      <c r="N832" s="6">
        <f>INDEX(products!$A$1:$G$49,MATCH('Working sheet'!$D832,products!$A$1:$A$49,0),MATCH('Working sheet'!N$1,products!$A$1:$E$1,0))</f>
        <v>13.75</v>
      </c>
      <c r="O832" s="6">
        <f t="shared" si="38"/>
        <v>27.5</v>
      </c>
      <c r="P832" t="str">
        <f>_xlfn.XLOOKUP(Orders[[#This Row],[Customer ID]],customers!$A$1:$A$1001,customers!$I$1:$I$1001,,0)</f>
        <v>No</v>
      </c>
    </row>
    <row r="833" spans="1:16" x14ac:dyDescent="0.25">
      <c r="A833" s="2"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INDEX(products!$A$1:$G$49,MATCH('Working sheet'!$D833,products!$A$1:$A$49,0),MATCH('Working sheet'!I$1,products!$A$1:$E$1,0))</f>
        <v>Ara</v>
      </c>
      <c r="J833" t="str">
        <f t="shared" si="36"/>
        <v>Arabica</v>
      </c>
      <c r="K833" t="str">
        <f>INDEX(products!$A$1:$G$49,MATCH('Working sheet'!$D833,products!$A$1:$A$49,0),MATCH('Working sheet'!K$1,products!$A$1:$E$1,0))</f>
        <v>D</v>
      </c>
      <c r="L833" t="str">
        <f t="shared" si="37"/>
        <v>Dark</v>
      </c>
      <c r="M833" s="5">
        <f>INDEX(products!$A$1:$G$49,MATCH('Working sheet'!$D833,products!$A$1:$A$49,0),MATCH('Working sheet'!M$1,products!$A$1:$E$1,0))</f>
        <v>0.2</v>
      </c>
      <c r="N833" s="6">
        <f>INDEX(products!$A$1:$G$49,MATCH('Working sheet'!$D833,products!$A$1:$A$49,0),MATCH('Working sheet'!N$1,products!$A$1:$E$1,0))</f>
        <v>2.9849999999999999</v>
      </c>
      <c r="O833" s="6">
        <f t="shared" si="38"/>
        <v>5.97</v>
      </c>
      <c r="P833" t="str">
        <f>_xlfn.XLOOKUP(Orders[[#This Row],[Customer ID]],customers!$A$1:$A$1001,customers!$I$1:$I$1001,,0)</f>
        <v>No</v>
      </c>
    </row>
    <row r="834" spans="1:16" x14ac:dyDescent="0.25">
      <c r="A834" s="2"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INDEX(products!$A$1:$G$49,MATCH('Working sheet'!$D834,products!$A$1:$A$49,0),MATCH('Working sheet'!I$1,products!$A$1:$E$1,0))</f>
        <v>Rob</v>
      </c>
      <c r="J834" t="str">
        <f t="shared" ref="J834:J897" si="39">IF(I834="Rob","Robusta",IF(I834="Exc","Excelsa",IF(I834="Ara","Arabica",IF(I834="Lib","Liberica"))))</f>
        <v>Robusta</v>
      </c>
      <c r="K834" t="str">
        <f>INDEX(products!$A$1:$G$49,MATCH('Working sheet'!$D834,products!$A$1:$A$49,0),MATCH('Working sheet'!K$1,products!$A$1:$E$1,0))</f>
        <v>M</v>
      </c>
      <c r="L834" t="str">
        <f t="shared" ref="L834:L897" si="40">IF(K834="L","Light",IF(K834="M","Medium",IF(K834="D","Dark")))</f>
        <v>Medium</v>
      </c>
      <c r="M834" s="5">
        <f>INDEX(products!$A$1:$G$49,MATCH('Working sheet'!$D834,products!$A$1:$A$49,0),MATCH('Working sheet'!M$1,products!$A$1:$E$1,0))</f>
        <v>1</v>
      </c>
      <c r="N834" s="6">
        <f>INDEX(products!$A$1:$G$49,MATCH('Working sheet'!$D834,products!$A$1:$A$49,0),MATCH('Working sheet'!N$1,products!$A$1:$E$1,0))</f>
        <v>9.9499999999999993</v>
      </c>
      <c r="O834" s="6">
        <f t="shared" ref="O834:O897" si="41">N834*E834</f>
        <v>59.699999999999996</v>
      </c>
      <c r="P834" t="str">
        <f>_xlfn.XLOOKUP(Orders[[#This Row],[Customer ID]],customers!$A$1:$A$1001,customers!$I$1:$I$1001,,0)</f>
        <v>No</v>
      </c>
    </row>
    <row r="835" spans="1:16" x14ac:dyDescent="0.25">
      <c r="A835" s="2"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INDEX(products!$A$1:$G$49,MATCH('Working sheet'!$D835,products!$A$1:$A$49,0),MATCH('Working sheet'!I$1,products!$A$1:$E$1,0))</f>
        <v>Rob</v>
      </c>
      <c r="J835" t="str">
        <f t="shared" si="39"/>
        <v>Robusta</v>
      </c>
      <c r="K835" t="str">
        <f>INDEX(products!$A$1:$G$49,MATCH('Working sheet'!$D835,products!$A$1:$A$49,0),MATCH('Working sheet'!K$1,products!$A$1:$E$1,0))</f>
        <v>D</v>
      </c>
      <c r="L835" t="str">
        <f t="shared" si="40"/>
        <v>Dark</v>
      </c>
      <c r="M835" s="5">
        <f>INDEX(products!$A$1:$G$49,MATCH('Working sheet'!$D835,products!$A$1:$A$49,0),MATCH('Working sheet'!M$1,products!$A$1:$E$1,0))</f>
        <v>2.5</v>
      </c>
      <c r="N835" s="6">
        <f>INDEX(products!$A$1:$G$49,MATCH('Working sheet'!$D835,products!$A$1:$A$49,0),MATCH('Working sheet'!N$1,products!$A$1:$E$1,0))</f>
        <v>20.584999999999997</v>
      </c>
      <c r="O835" s="6">
        <f t="shared" si="41"/>
        <v>82.339999999999989</v>
      </c>
      <c r="P835" t="str">
        <f>_xlfn.XLOOKUP(Orders[[#This Row],[Customer ID]],customers!$A$1:$A$1001,customers!$I$1:$I$1001,,0)</f>
        <v>Yes</v>
      </c>
    </row>
    <row r="836" spans="1:16" x14ac:dyDescent="0.25">
      <c r="A836" s="2"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INDEX(products!$A$1:$G$49,MATCH('Working sheet'!$D836,products!$A$1:$A$49,0),MATCH('Working sheet'!I$1,products!$A$1:$E$1,0))</f>
        <v>Ara</v>
      </c>
      <c r="J836" t="str">
        <f t="shared" si="39"/>
        <v>Arabica</v>
      </c>
      <c r="K836" t="str">
        <f>INDEX(products!$A$1:$G$49,MATCH('Working sheet'!$D836,products!$A$1:$A$49,0),MATCH('Working sheet'!K$1,products!$A$1:$E$1,0))</f>
        <v>D</v>
      </c>
      <c r="L836" t="str">
        <f t="shared" si="40"/>
        <v>Dark</v>
      </c>
      <c r="M836" s="5">
        <f>INDEX(products!$A$1:$G$49,MATCH('Working sheet'!$D836,products!$A$1:$A$49,0),MATCH('Working sheet'!M$1,products!$A$1:$E$1,0))</f>
        <v>2.5</v>
      </c>
      <c r="N836" s="6">
        <f>INDEX(products!$A$1:$G$49,MATCH('Working sheet'!$D836,products!$A$1:$A$49,0),MATCH('Working sheet'!N$1,products!$A$1:$E$1,0))</f>
        <v>22.884999999999998</v>
      </c>
      <c r="O836" s="6">
        <f t="shared" si="41"/>
        <v>22.884999999999998</v>
      </c>
      <c r="P836" t="str">
        <f>_xlfn.XLOOKUP(Orders[[#This Row],[Customer ID]],customers!$A$1:$A$1001,customers!$I$1:$I$1001,,0)</f>
        <v>No</v>
      </c>
    </row>
    <row r="837" spans="1:16" x14ac:dyDescent="0.25">
      <c r="A837" s="2"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INDEX(products!$A$1:$G$49,MATCH('Working sheet'!$D837,products!$A$1:$A$49,0),MATCH('Working sheet'!I$1,products!$A$1:$E$1,0))</f>
        <v>Exc</v>
      </c>
      <c r="J837" t="str">
        <f t="shared" si="39"/>
        <v>Excelsa</v>
      </c>
      <c r="K837" t="str">
        <f>INDEX(products!$A$1:$G$49,MATCH('Working sheet'!$D837,products!$A$1:$A$49,0),MATCH('Working sheet'!K$1,products!$A$1:$E$1,0))</f>
        <v>L</v>
      </c>
      <c r="L837" t="str">
        <f t="shared" si="40"/>
        <v>Light</v>
      </c>
      <c r="M837" s="5">
        <f>INDEX(products!$A$1:$G$49,MATCH('Working sheet'!$D837,products!$A$1:$A$49,0),MATCH('Working sheet'!M$1,products!$A$1:$E$1,0))</f>
        <v>0.5</v>
      </c>
      <c r="N837" s="6">
        <f>INDEX(products!$A$1:$G$49,MATCH('Working sheet'!$D837,products!$A$1:$A$49,0),MATCH('Working sheet'!N$1,products!$A$1:$E$1,0))</f>
        <v>8.91</v>
      </c>
      <c r="O837" s="6">
        <f t="shared" si="41"/>
        <v>8.91</v>
      </c>
      <c r="P837" t="str">
        <f>_xlfn.XLOOKUP(Orders[[#This Row],[Customer ID]],customers!$A$1:$A$1001,customers!$I$1:$I$1001,,0)</f>
        <v>Yes</v>
      </c>
    </row>
    <row r="838" spans="1:16" x14ac:dyDescent="0.25">
      <c r="A838" s="2"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INDEX(products!$A$1:$G$49,MATCH('Working sheet'!$D838,products!$A$1:$A$49,0),MATCH('Working sheet'!I$1,products!$A$1:$E$1,0))</f>
        <v>Ara</v>
      </c>
      <c r="J838" t="str">
        <f t="shared" si="39"/>
        <v>Arabica</v>
      </c>
      <c r="K838" t="str">
        <f>INDEX(products!$A$1:$G$49,MATCH('Working sheet'!$D838,products!$A$1:$A$49,0),MATCH('Working sheet'!K$1,products!$A$1:$E$1,0))</f>
        <v>D</v>
      </c>
      <c r="L838" t="str">
        <f t="shared" si="40"/>
        <v>Dark</v>
      </c>
      <c r="M838" s="5">
        <f>INDEX(products!$A$1:$G$49,MATCH('Working sheet'!$D838,products!$A$1:$A$49,0),MATCH('Working sheet'!M$1,products!$A$1:$E$1,0))</f>
        <v>0.2</v>
      </c>
      <c r="N838" s="6">
        <f>INDEX(products!$A$1:$G$49,MATCH('Working sheet'!$D838,products!$A$1:$A$49,0),MATCH('Working sheet'!N$1,products!$A$1:$E$1,0))</f>
        <v>2.9849999999999999</v>
      </c>
      <c r="O838" s="6">
        <f t="shared" si="41"/>
        <v>11.94</v>
      </c>
      <c r="P838" t="str">
        <f>_xlfn.XLOOKUP(Orders[[#This Row],[Customer ID]],customers!$A$1:$A$1001,customers!$I$1:$I$1001,,0)</f>
        <v>No</v>
      </c>
    </row>
    <row r="839" spans="1:16" x14ac:dyDescent="0.25">
      <c r="A839" s="2"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INDEX(products!$A$1:$G$49,MATCH('Working sheet'!$D839,products!$A$1:$A$49,0),MATCH('Working sheet'!I$1,products!$A$1:$E$1,0))</f>
        <v>Lib</v>
      </c>
      <c r="J839" t="str">
        <f t="shared" si="39"/>
        <v>Liberica</v>
      </c>
      <c r="K839" t="str">
        <f>INDEX(products!$A$1:$G$49,MATCH('Working sheet'!$D839,products!$A$1:$A$49,0),MATCH('Working sheet'!K$1,products!$A$1:$E$1,0))</f>
        <v>M</v>
      </c>
      <c r="L839" t="str">
        <f t="shared" si="40"/>
        <v>Medium</v>
      </c>
      <c r="M839" s="5">
        <f>INDEX(products!$A$1:$G$49,MATCH('Working sheet'!$D839,products!$A$1:$A$49,0),MATCH('Working sheet'!M$1,products!$A$1:$E$1,0))</f>
        <v>2.5</v>
      </c>
      <c r="N839" s="6">
        <f>INDEX(products!$A$1:$G$49,MATCH('Working sheet'!$D839,products!$A$1:$A$49,0),MATCH('Working sheet'!N$1,products!$A$1:$E$1,0))</f>
        <v>33.464999999999996</v>
      </c>
      <c r="O839" s="6">
        <f t="shared" si="41"/>
        <v>100.39499999999998</v>
      </c>
      <c r="P839" t="str">
        <f>_xlfn.XLOOKUP(Orders[[#This Row],[Customer ID]],customers!$A$1:$A$1001,customers!$I$1:$I$1001,,0)</f>
        <v>No</v>
      </c>
    </row>
    <row r="840" spans="1:16" x14ac:dyDescent="0.25">
      <c r="A840" s="2"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INDEX(products!$A$1:$G$49,MATCH('Working sheet'!$D840,products!$A$1:$A$49,0),MATCH('Working sheet'!I$1,products!$A$1:$E$1,0))</f>
        <v>Ara</v>
      </c>
      <c r="J840" t="str">
        <f t="shared" si="39"/>
        <v>Arabica</v>
      </c>
      <c r="K840" t="str">
        <f>INDEX(products!$A$1:$G$49,MATCH('Working sheet'!$D840,products!$A$1:$A$49,0),MATCH('Working sheet'!K$1,products!$A$1:$E$1,0))</f>
        <v>D</v>
      </c>
      <c r="L840" t="str">
        <f t="shared" si="40"/>
        <v>Dark</v>
      </c>
      <c r="M840" s="5">
        <f>INDEX(products!$A$1:$G$49,MATCH('Working sheet'!$D840,products!$A$1:$A$49,0),MATCH('Working sheet'!M$1,products!$A$1:$E$1,0))</f>
        <v>2.5</v>
      </c>
      <c r="N840" s="6">
        <f>INDEX(products!$A$1:$G$49,MATCH('Working sheet'!$D840,products!$A$1:$A$49,0),MATCH('Working sheet'!N$1,products!$A$1:$E$1,0))</f>
        <v>22.884999999999998</v>
      </c>
      <c r="O840" s="6">
        <f t="shared" si="41"/>
        <v>114.42499999999998</v>
      </c>
      <c r="P840" t="str">
        <f>_xlfn.XLOOKUP(Orders[[#This Row],[Customer ID]],customers!$A$1:$A$1001,customers!$I$1:$I$1001,,0)</f>
        <v>No</v>
      </c>
    </row>
    <row r="841" spans="1:16" x14ac:dyDescent="0.25">
      <c r="A841" s="2"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INDEX(products!$A$1:$G$49,MATCH('Working sheet'!$D841,products!$A$1:$A$49,0),MATCH('Working sheet'!I$1,products!$A$1:$E$1,0))</f>
        <v>Exc</v>
      </c>
      <c r="J841" t="str">
        <f t="shared" si="39"/>
        <v>Excelsa</v>
      </c>
      <c r="K841" t="str">
        <f>INDEX(products!$A$1:$G$49,MATCH('Working sheet'!$D841,products!$A$1:$A$49,0),MATCH('Working sheet'!K$1,products!$A$1:$E$1,0))</f>
        <v>M</v>
      </c>
      <c r="L841" t="str">
        <f t="shared" si="40"/>
        <v>Medium</v>
      </c>
      <c r="M841" s="5">
        <f>INDEX(products!$A$1:$G$49,MATCH('Working sheet'!$D841,products!$A$1:$A$49,0),MATCH('Working sheet'!M$1,products!$A$1:$E$1,0))</f>
        <v>0.5</v>
      </c>
      <c r="N841" s="6">
        <f>INDEX(products!$A$1:$G$49,MATCH('Working sheet'!$D841,products!$A$1:$A$49,0),MATCH('Working sheet'!N$1,products!$A$1:$E$1,0))</f>
        <v>8.25</v>
      </c>
      <c r="O841" s="6">
        <f t="shared" si="41"/>
        <v>41.25</v>
      </c>
      <c r="P841" t="str">
        <f>_xlfn.XLOOKUP(Orders[[#This Row],[Customer ID]],customers!$A$1:$A$1001,customers!$I$1:$I$1001,,0)</f>
        <v>No</v>
      </c>
    </row>
    <row r="842" spans="1:16" x14ac:dyDescent="0.25">
      <c r="A842" s="2"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INDEX(products!$A$1:$G$49,MATCH('Working sheet'!$D842,products!$A$1:$A$49,0),MATCH('Working sheet'!I$1,products!$A$1:$E$1,0))</f>
        <v>Rob</v>
      </c>
      <c r="J842" t="str">
        <f t="shared" si="39"/>
        <v>Robusta</v>
      </c>
      <c r="K842" t="str">
        <f>INDEX(products!$A$1:$G$49,MATCH('Working sheet'!$D842,products!$A$1:$A$49,0),MATCH('Working sheet'!K$1,products!$A$1:$E$1,0))</f>
        <v>L</v>
      </c>
      <c r="L842" t="str">
        <f t="shared" si="40"/>
        <v>Light</v>
      </c>
      <c r="M842" s="5">
        <f>INDEX(products!$A$1:$G$49,MATCH('Working sheet'!$D842,products!$A$1:$A$49,0),MATCH('Working sheet'!M$1,products!$A$1:$E$1,0))</f>
        <v>0.5</v>
      </c>
      <c r="N842" s="6">
        <f>INDEX(products!$A$1:$G$49,MATCH('Working sheet'!$D842,products!$A$1:$A$49,0),MATCH('Working sheet'!N$1,products!$A$1:$E$1,0))</f>
        <v>7.169999999999999</v>
      </c>
      <c r="O842" s="6">
        <f t="shared" si="41"/>
        <v>28.679999999999996</v>
      </c>
      <c r="P842" t="str">
        <f>_xlfn.XLOOKUP(Orders[[#This Row],[Customer ID]],customers!$A$1:$A$1001,customers!$I$1:$I$1001,,0)</f>
        <v>Yes</v>
      </c>
    </row>
    <row r="843" spans="1:16" x14ac:dyDescent="0.25">
      <c r="A843" s="2"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INDEX(products!$A$1:$G$49,MATCH('Working sheet'!$D843,products!$A$1:$A$49,0),MATCH('Working sheet'!I$1,products!$A$1:$E$1,0))</f>
        <v>Lib</v>
      </c>
      <c r="J843" t="str">
        <f t="shared" si="39"/>
        <v>Liberica</v>
      </c>
      <c r="K843" t="str">
        <f>INDEX(products!$A$1:$G$49,MATCH('Working sheet'!$D843,products!$A$1:$A$49,0),MATCH('Working sheet'!K$1,products!$A$1:$E$1,0))</f>
        <v>M</v>
      </c>
      <c r="L843" t="str">
        <f t="shared" si="40"/>
        <v>Medium</v>
      </c>
      <c r="M843" s="5">
        <f>INDEX(products!$A$1:$G$49,MATCH('Working sheet'!$D843,products!$A$1:$A$49,0),MATCH('Working sheet'!M$1,products!$A$1:$E$1,0))</f>
        <v>0.2</v>
      </c>
      <c r="N843" s="6">
        <f>INDEX(products!$A$1:$G$49,MATCH('Working sheet'!$D843,products!$A$1:$A$49,0),MATCH('Working sheet'!N$1,products!$A$1:$E$1,0))</f>
        <v>4.3650000000000002</v>
      </c>
      <c r="O843" s="6">
        <f t="shared" si="41"/>
        <v>4.3650000000000002</v>
      </c>
      <c r="P843" t="str">
        <f>_xlfn.XLOOKUP(Orders[[#This Row],[Customer ID]],customers!$A$1:$A$1001,customers!$I$1:$I$1001,,0)</f>
        <v>No</v>
      </c>
    </row>
    <row r="844" spans="1:16" x14ac:dyDescent="0.25">
      <c r="A844" s="2"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INDEX(products!$A$1:$G$49,MATCH('Working sheet'!$D844,products!$A$1:$A$49,0),MATCH('Working sheet'!I$1,products!$A$1:$E$1,0))</f>
        <v>Exc</v>
      </c>
      <c r="J844" t="str">
        <f t="shared" si="39"/>
        <v>Excelsa</v>
      </c>
      <c r="K844" t="str">
        <f>INDEX(products!$A$1:$G$49,MATCH('Working sheet'!$D844,products!$A$1:$A$49,0),MATCH('Working sheet'!K$1,products!$A$1:$E$1,0))</f>
        <v>M</v>
      </c>
      <c r="L844" t="str">
        <f t="shared" si="40"/>
        <v>Medium</v>
      </c>
      <c r="M844" s="5">
        <f>INDEX(products!$A$1:$G$49,MATCH('Working sheet'!$D844,products!$A$1:$A$49,0),MATCH('Working sheet'!M$1,products!$A$1:$E$1,0))</f>
        <v>0.2</v>
      </c>
      <c r="N844" s="6">
        <f>INDEX(products!$A$1:$G$49,MATCH('Working sheet'!$D844,products!$A$1:$A$49,0),MATCH('Working sheet'!N$1,products!$A$1:$E$1,0))</f>
        <v>4.125</v>
      </c>
      <c r="O844" s="6">
        <f t="shared" si="41"/>
        <v>8.25</v>
      </c>
      <c r="P844" t="str">
        <f>_xlfn.XLOOKUP(Orders[[#This Row],[Customer ID]],customers!$A$1:$A$1001,customers!$I$1:$I$1001,,0)</f>
        <v>Yes</v>
      </c>
    </row>
    <row r="845" spans="1:16" x14ac:dyDescent="0.25">
      <c r="A845" s="2"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INDEX(products!$A$1:$G$49,MATCH('Working sheet'!$D845,products!$A$1:$A$49,0),MATCH('Working sheet'!I$1,products!$A$1:$E$1,0))</f>
        <v>Exc</v>
      </c>
      <c r="J845" t="str">
        <f t="shared" si="39"/>
        <v>Excelsa</v>
      </c>
      <c r="K845" t="str">
        <f>INDEX(products!$A$1:$G$49,MATCH('Working sheet'!$D845,products!$A$1:$A$49,0),MATCH('Working sheet'!K$1,products!$A$1:$E$1,0))</f>
        <v>M</v>
      </c>
      <c r="L845" t="str">
        <f t="shared" si="40"/>
        <v>Medium</v>
      </c>
      <c r="M845" s="5">
        <f>INDEX(products!$A$1:$G$49,MATCH('Working sheet'!$D845,products!$A$1:$A$49,0),MATCH('Working sheet'!M$1,products!$A$1:$E$1,0))</f>
        <v>0.2</v>
      </c>
      <c r="N845" s="6">
        <f>INDEX(products!$A$1:$G$49,MATCH('Working sheet'!$D845,products!$A$1:$A$49,0),MATCH('Working sheet'!N$1,products!$A$1:$E$1,0))</f>
        <v>4.125</v>
      </c>
      <c r="O845" s="6">
        <f t="shared" si="41"/>
        <v>8.25</v>
      </c>
      <c r="P845" t="str">
        <f>_xlfn.XLOOKUP(Orders[[#This Row],[Customer ID]],customers!$A$1:$A$1001,customers!$I$1:$I$1001,,0)</f>
        <v>Yes</v>
      </c>
    </row>
    <row r="846" spans="1:16" x14ac:dyDescent="0.25">
      <c r="A846" s="2"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INDEX(products!$A$1:$G$49,MATCH('Working sheet'!$D846,products!$A$1:$A$49,0),MATCH('Working sheet'!I$1,products!$A$1:$E$1,0))</f>
        <v>Ara</v>
      </c>
      <c r="J846" t="str">
        <f t="shared" si="39"/>
        <v>Arabica</v>
      </c>
      <c r="K846" t="str">
        <f>INDEX(products!$A$1:$G$49,MATCH('Working sheet'!$D846,products!$A$1:$A$49,0),MATCH('Working sheet'!K$1,products!$A$1:$E$1,0))</f>
        <v>D</v>
      </c>
      <c r="L846" t="str">
        <f t="shared" si="40"/>
        <v>Dark</v>
      </c>
      <c r="M846" s="5">
        <f>INDEX(products!$A$1:$G$49,MATCH('Working sheet'!$D846,products!$A$1:$A$49,0),MATCH('Working sheet'!M$1,products!$A$1:$E$1,0))</f>
        <v>0.5</v>
      </c>
      <c r="N846" s="6">
        <f>INDEX(products!$A$1:$G$49,MATCH('Working sheet'!$D846,products!$A$1:$A$49,0),MATCH('Working sheet'!N$1,products!$A$1:$E$1,0))</f>
        <v>5.97</v>
      </c>
      <c r="O846" s="6">
        <f t="shared" si="41"/>
        <v>35.82</v>
      </c>
      <c r="P846" t="str">
        <f>_xlfn.XLOOKUP(Orders[[#This Row],[Customer ID]],customers!$A$1:$A$1001,customers!$I$1:$I$1001,,0)</f>
        <v>Yes</v>
      </c>
    </row>
    <row r="847" spans="1:16" x14ac:dyDescent="0.25">
      <c r="A847" s="2"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INDEX(products!$A$1:$G$49,MATCH('Working sheet'!$D847,products!$A$1:$A$49,0),MATCH('Working sheet'!I$1,products!$A$1:$E$1,0))</f>
        <v>Exc</v>
      </c>
      <c r="J847" t="str">
        <f t="shared" si="39"/>
        <v>Excelsa</v>
      </c>
      <c r="K847" t="str">
        <f>INDEX(products!$A$1:$G$49,MATCH('Working sheet'!$D847,products!$A$1:$A$49,0),MATCH('Working sheet'!K$1,products!$A$1:$E$1,0))</f>
        <v>D</v>
      </c>
      <c r="L847" t="str">
        <f t="shared" si="40"/>
        <v>Dark</v>
      </c>
      <c r="M847" s="5">
        <f>INDEX(products!$A$1:$G$49,MATCH('Working sheet'!$D847,products!$A$1:$A$49,0),MATCH('Working sheet'!M$1,products!$A$1:$E$1,0))</f>
        <v>2.5</v>
      </c>
      <c r="N847" s="6">
        <f>INDEX(products!$A$1:$G$49,MATCH('Working sheet'!$D847,products!$A$1:$A$49,0),MATCH('Working sheet'!N$1,products!$A$1:$E$1,0))</f>
        <v>27.945</v>
      </c>
      <c r="O847" s="6">
        <f t="shared" si="41"/>
        <v>167.67000000000002</v>
      </c>
      <c r="P847" t="str">
        <f>_xlfn.XLOOKUP(Orders[[#This Row],[Customer ID]],customers!$A$1:$A$1001,customers!$I$1:$I$1001,,0)</f>
        <v>No</v>
      </c>
    </row>
    <row r="848" spans="1:16" x14ac:dyDescent="0.25">
      <c r="A848" s="2"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INDEX(products!$A$1:$G$49,MATCH('Working sheet'!$D848,products!$A$1:$A$49,0),MATCH('Working sheet'!I$1,products!$A$1:$E$1,0))</f>
        <v>Ara</v>
      </c>
      <c r="J848" t="str">
        <f t="shared" si="39"/>
        <v>Arabica</v>
      </c>
      <c r="K848" t="str">
        <f>INDEX(products!$A$1:$G$49,MATCH('Working sheet'!$D848,products!$A$1:$A$49,0),MATCH('Working sheet'!K$1,products!$A$1:$E$1,0))</f>
        <v>M</v>
      </c>
      <c r="L848" t="str">
        <f t="shared" si="40"/>
        <v>Medium</v>
      </c>
      <c r="M848" s="5">
        <f>INDEX(products!$A$1:$G$49,MATCH('Working sheet'!$D848,products!$A$1:$A$49,0),MATCH('Working sheet'!M$1,products!$A$1:$E$1,0))</f>
        <v>2.5</v>
      </c>
      <c r="N848" s="6">
        <f>INDEX(products!$A$1:$G$49,MATCH('Working sheet'!$D848,products!$A$1:$A$49,0),MATCH('Working sheet'!N$1,products!$A$1:$E$1,0))</f>
        <v>25.874999999999996</v>
      </c>
      <c r="O848" s="6">
        <f t="shared" si="41"/>
        <v>51.749999999999993</v>
      </c>
      <c r="P848" t="str">
        <f>_xlfn.XLOOKUP(Orders[[#This Row],[Customer ID]],customers!$A$1:$A$1001,customers!$I$1:$I$1001,,0)</f>
        <v>Yes</v>
      </c>
    </row>
    <row r="849" spans="1:16" x14ac:dyDescent="0.25">
      <c r="A849" s="2"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INDEX(products!$A$1:$G$49,MATCH('Working sheet'!$D849,products!$A$1:$A$49,0),MATCH('Working sheet'!I$1,products!$A$1:$E$1,0))</f>
        <v>Ara</v>
      </c>
      <c r="J849" t="str">
        <f t="shared" si="39"/>
        <v>Arabica</v>
      </c>
      <c r="K849" t="str">
        <f>INDEX(products!$A$1:$G$49,MATCH('Working sheet'!$D849,products!$A$1:$A$49,0),MATCH('Working sheet'!K$1,products!$A$1:$E$1,0))</f>
        <v>D</v>
      </c>
      <c r="L849" t="str">
        <f t="shared" si="40"/>
        <v>Dark</v>
      </c>
      <c r="M849" s="5">
        <f>INDEX(products!$A$1:$G$49,MATCH('Working sheet'!$D849,products!$A$1:$A$49,0),MATCH('Working sheet'!M$1,products!$A$1:$E$1,0))</f>
        <v>0.2</v>
      </c>
      <c r="N849" s="6">
        <f>INDEX(products!$A$1:$G$49,MATCH('Working sheet'!$D849,products!$A$1:$A$49,0),MATCH('Working sheet'!N$1,products!$A$1:$E$1,0))</f>
        <v>2.9849999999999999</v>
      </c>
      <c r="O849" s="6">
        <f t="shared" si="41"/>
        <v>8.9550000000000001</v>
      </c>
      <c r="P849" t="str">
        <f>_xlfn.XLOOKUP(Orders[[#This Row],[Customer ID]],customers!$A$1:$A$1001,customers!$I$1:$I$1001,,0)</f>
        <v>Yes</v>
      </c>
    </row>
    <row r="850" spans="1:16" x14ac:dyDescent="0.25">
      <c r="A850" s="2"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INDEX(products!$A$1:$G$49,MATCH('Working sheet'!$D850,products!$A$1:$A$49,0),MATCH('Working sheet'!I$1,products!$A$1:$E$1,0))</f>
        <v>Exc</v>
      </c>
      <c r="J850" t="str">
        <f t="shared" si="39"/>
        <v>Excelsa</v>
      </c>
      <c r="K850" t="str">
        <f>INDEX(products!$A$1:$G$49,MATCH('Working sheet'!$D850,products!$A$1:$A$49,0),MATCH('Working sheet'!K$1,products!$A$1:$E$1,0))</f>
        <v>L</v>
      </c>
      <c r="L850" t="str">
        <f t="shared" si="40"/>
        <v>Light</v>
      </c>
      <c r="M850" s="5">
        <f>INDEX(products!$A$1:$G$49,MATCH('Working sheet'!$D850,products!$A$1:$A$49,0),MATCH('Working sheet'!M$1,products!$A$1:$E$1,0))</f>
        <v>0.5</v>
      </c>
      <c r="N850" s="6">
        <f>INDEX(products!$A$1:$G$49,MATCH('Working sheet'!$D850,products!$A$1:$A$49,0),MATCH('Working sheet'!N$1,products!$A$1:$E$1,0))</f>
        <v>8.91</v>
      </c>
      <c r="O850" s="6">
        <f t="shared" si="41"/>
        <v>53.46</v>
      </c>
      <c r="P850" t="str">
        <f>_xlfn.XLOOKUP(Orders[[#This Row],[Customer ID]],customers!$A$1:$A$1001,customers!$I$1:$I$1001,,0)</f>
        <v>No</v>
      </c>
    </row>
    <row r="851" spans="1:16" x14ac:dyDescent="0.25">
      <c r="A851" s="2"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INDEX(products!$A$1:$G$49,MATCH('Working sheet'!$D851,products!$A$1:$A$49,0),MATCH('Working sheet'!I$1,products!$A$1:$E$1,0))</f>
        <v>Ara</v>
      </c>
      <c r="J851" t="str">
        <f t="shared" si="39"/>
        <v>Arabica</v>
      </c>
      <c r="K851" t="str">
        <f>INDEX(products!$A$1:$G$49,MATCH('Working sheet'!$D851,products!$A$1:$A$49,0),MATCH('Working sheet'!K$1,products!$A$1:$E$1,0))</f>
        <v>L</v>
      </c>
      <c r="L851" t="str">
        <f t="shared" si="40"/>
        <v>Light</v>
      </c>
      <c r="M851" s="5">
        <f>INDEX(products!$A$1:$G$49,MATCH('Working sheet'!$D851,products!$A$1:$A$49,0),MATCH('Working sheet'!M$1,products!$A$1:$E$1,0))</f>
        <v>0.2</v>
      </c>
      <c r="N851" s="6">
        <f>INDEX(products!$A$1:$G$49,MATCH('Working sheet'!$D851,products!$A$1:$A$49,0),MATCH('Working sheet'!N$1,products!$A$1:$E$1,0))</f>
        <v>3.8849999999999998</v>
      </c>
      <c r="O851" s="6">
        <f t="shared" si="41"/>
        <v>23.31</v>
      </c>
      <c r="P851" t="str">
        <f>_xlfn.XLOOKUP(Orders[[#This Row],[Customer ID]],customers!$A$1:$A$1001,customers!$I$1:$I$1001,,0)</f>
        <v>Yes</v>
      </c>
    </row>
    <row r="852" spans="1:16" x14ac:dyDescent="0.25">
      <c r="A852" s="2"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INDEX(products!$A$1:$G$49,MATCH('Working sheet'!$D852,products!$A$1:$A$49,0),MATCH('Working sheet'!I$1,products!$A$1:$E$1,0))</f>
        <v>Ara</v>
      </c>
      <c r="J852" t="str">
        <f t="shared" si="39"/>
        <v>Arabica</v>
      </c>
      <c r="K852" t="str">
        <f>INDEX(products!$A$1:$G$49,MATCH('Working sheet'!$D852,products!$A$1:$A$49,0),MATCH('Working sheet'!K$1,products!$A$1:$E$1,0))</f>
        <v>M</v>
      </c>
      <c r="L852" t="str">
        <f t="shared" si="40"/>
        <v>Medium</v>
      </c>
      <c r="M852" s="5">
        <f>INDEX(products!$A$1:$G$49,MATCH('Working sheet'!$D852,products!$A$1:$A$49,0),MATCH('Working sheet'!M$1,products!$A$1:$E$1,0))</f>
        <v>0.2</v>
      </c>
      <c r="N852" s="6">
        <f>INDEX(products!$A$1:$G$49,MATCH('Working sheet'!$D852,products!$A$1:$A$49,0),MATCH('Working sheet'!N$1,products!$A$1:$E$1,0))</f>
        <v>3.375</v>
      </c>
      <c r="O852" s="6">
        <f t="shared" si="41"/>
        <v>6.75</v>
      </c>
      <c r="P852" t="str">
        <f>_xlfn.XLOOKUP(Orders[[#This Row],[Customer ID]],customers!$A$1:$A$1001,customers!$I$1:$I$1001,,0)</f>
        <v>Yes</v>
      </c>
    </row>
    <row r="853" spans="1:16" x14ac:dyDescent="0.25">
      <c r="A853" s="2"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INDEX(products!$A$1:$G$49,MATCH('Working sheet'!$D853,products!$A$1:$A$49,0),MATCH('Working sheet'!I$1,products!$A$1:$E$1,0))</f>
        <v>Lib</v>
      </c>
      <c r="J853" t="str">
        <f t="shared" si="39"/>
        <v>Liberica</v>
      </c>
      <c r="K853" t="str">
        <f>INDEX(products!$A$1:$G$49,MATCH('Working sheet'!$D853,products!$A$1:$A$49,0),MATCH('Working sheet'!K$1,products!$A$1:$E$1,0))</f>
        <v>D</v>
      </c>
      <c r="L853" t="str">
        <f t="shared" si="40"/>
        <v>Dark</v>
      </c>
      <c r="M853" s="5">
        <f>INDEX(products!$A$1:$G$49,MATCH('Working sheet'!$D853,products!$A$1:$A$49,0),MATCH('Working sheet'!M$1,products!$A$1:$E$1,0))</f>
        <v>0.5</v>
      </c>
      <c r="N853" s="6">
        <f>INDEX(products!$A$1:$G$49,MATCH('Working sheet'!$D853,products!$A$1:$A$49,0),MATCH('Working sheet'!N$1,products!$A$1:$E$1,0))</f>
        <v>7.77</v>
      </c>
      <c r="O853" s="6">
        <f t="shared" si="41"/>
        <v>7.77</v>
      </c>
      <c r="P853" t="str">
        <f>_xlfn.XLOOKUP(Orders[[#This Row],[Customer ID]],customers!$A$1:$A$1001,customers!$I$1:$I$1001,,0)</f>
        <v>Yes</v>
      </c>
    </row>
    <row r="854" spans="1:16" x14ac:dyDescent="0.25">
      <c r="A854" s="2"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INDEX(products!$A$1:$G$49,MATCH('Working sheet'!$D854,products!$A$1:$A$49,0),MATCH('Working sheet'!I$1,products!$A$1:$E$1,0))</f>
        <v>Lib</v>
      </c>
      <c r="J854" t="str">
        <f t="shared" si="39"/>
        <v>Liberica</v>
      </c>
      <c r="K854" t="str">
        <f>INDEX(products!$A$1:$G$49,MATCH('Working sheet'!$D854,products!$A$1:$A$49,0),MATCH('Working sheet'!K$1,products!$A$1:$E$1,0))</f>
        <v>D</v>
      </c>
      <c r="L854" t="str">
        <f t="shared" si="40"/>
        <v>Dark</v>
      </c>
      <c r="M854" s="5">
        <f>INDEX(products!$A$1:$G$49,MATCH('Working sheet'!$D854,products!$A$1:$A$49,0),MATCH('Working sheet'!M$1,products!$A$1:$E$1,0))</f>
        <v>2.5</v>
      </c>
      <c r="N854" s="6">
        <f>INDEX(products!$A$1:$G$49,MATCH('Working sheet'!$D854,products!$A$1:$A$49,0),MATCH('Working sheet'!N$1,products!$A$1:$E$1,0))</f>
        <v>29.784999999999997</v>
      </c>
      <c r="O854" s="6">
        <f t="shared" si="41"/>
        <v>119.13999999999999</v>
      </c>
      <c r="P854" t="str">
        <f>_xlfn.XLOOKUP(Orders[[#This Row],[Customer ID]],customers!$A$1:$A$1001,customers!$I$1:$I$1001,,0)</f>
        <v>Yes</v>
      </c>
    </row>
    <row r="855" spans="1:16" x14ac:dyDescent="0.25">
      <c r="A855" s="2"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INDEX(products!$A$1:$G$49,MATCH('Working sheet'!$D855,products!$A$1:$A$49,0),MATCH('Working sheet'!I$1,products!$A$1:$E$1,0))</f>
        <v>Ara</v>
      </c>
      <c r="J855" t="str">
        <f t="shared" si="39"/>
        <v>Arabica</v>
      </c>
      <c r="K855" t="str">
        <f>INDEX(products!$A$1:$G$49,MATCH('Working sheet'!$D855,products!$A$1:$A$49,0),MATCH('Working sheet'!K$1,products!$A$1:$E$1,0))</f>
        <v>D</v>
      </c>
      <c r="L855" t="str">
        <f t="shared" si="40"/>
        <v>Dark</v>
      </c>
      <c r="M855" s="5">
        <f>INDEX(products!$A$1:$G$49,MATCH('Working sheet'!$D855,products!$A$1:$A$49,0),MATCH('Working sheet'!M$1,products!$A$1:$E$1,0))</f>
        <v>1</v>
      </c>
      <c r="N855" s="6">
        <f>INDEX(products!$A$1:$G$49,MATCH('Working sheet'!$D855,products!$A$1:$A$49,0),MATCH('Working sheet'!N$1,products!$A$1:$E$1,0))</f>
        <v>9.9499999999999993</v>
      </c>
      <c r="O855" s="6">
        <f t="shared" si="41"/>
        <v>19.899999999999999</v>
      </c>
      <c r="P855" t="str">
        <f>_xlfn.XLOOKUP(Orders[[#This Row],[Customer ID]],customers!$A$1:$A$1001,customers!$I$1:$I$1001,,0)</f>
        <v>No</v>
      </c>
    </row>
    <row r="856" spans="1:16" x14ac:dyDescent="0.25">
      <c r="A856" s="2"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INDEX(products!$A$1:$G$49,MATCH('Working sheet'!$D856,products!$A$1:$A$49,0),MATCH('Working sheet'!I$1,products!$A$1:$E$1,0))</f>
        <v>Rob</v>
      </c>
      <c r="J856" t="str">
        <f t="shared" si="39"/>
        <v>Robusta</v>
      </c>
      <c r="K856" t="str">
        <f>INDEX(products!$A$1:$G$49,MATCH('Working sheet'!$D856,products!$A$1:$A$49,0),MATCH('Working sheet'!K$1,products!$A$1:$E$1,0))</f>
        <v>L</v>
      </c>
      <c r="L856" t="str">
        <f t="shared" si="40"/>
        <v>Light</v>
      </c>
      <c r="M856" s="5">
        <f>INDEX(products!$A$1:$G$49,MATCH('Working sheet'!$D856,products!$A$1:$A$49,0),MATCH('Working sheet'!M$1,products!$A$1:$E$1,0))</f>
        <v>0.5</v>
      </c>
      <c r="N856" s="6">
        <f>INDEX(products!$A$1:$G$49,MATCH('Working sheet'!$D856,products!$A$1:$A$49,0),MATCH('Working sheet'!N$1,products!$A$1:$E$1,0))</f>
        <v>7.169999999999999</v>
      </c>
      <c r="O856" s="6">
        <f t="shared" si="41"/>
        <v>35.849999999999994</v>
      </c>
      <c r="P856" t="str">
        <f>_xlfn.XLOOKUP(Orders[[#This Row],[Customer ID]],customers!$A$1:$A$1001,customers!$I$1:$I$1001,,0)</f>
        <v>Yes</v>
      </c>
    </row>
    <row r="857" spans="1:16" x14ac:dyDescent="0.25">
      <c r="A857" s="2"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INDEX(products!$A$1:$G$49,MATCH('Working sheet'!$D857,products!$A$1:$A$49,0),MATCH('Working sheet'!I$1,products!$A$1:$E$1,0))</f>
        <v>Lib</v>
      </c>
      <c r="J857" t="str">
        <f t="shared" si="39"/>
        <v>Liberica</v>
      </c>
      <c r="K857" t="str">
        <f>INDEX(products!$A$1:$G$49,MATCH('Working sheet'!$D857,products!$A$1:$A$49,0),MATCH('Working sheet'!K$1,products!$A$1:$E$1,0))</f>
        <v>D</v>
      </c>
      <c r="L857" t="str">
        <f t="shared" si="40"/>
        <v>Dark</v>
      </c>
      <c r="M857" s="5">
        <f>INDEX(products!$A$1:$G$49,MATCH('Working sheet'!$D857,products!$A$1:$A$49,0),MATCH('Working sheet'!M$1,products!$A$1:$E$1,0))</f>
        <v>2.5</v>
      </c>
      <c r="N857" s="6">
        <f>INDEX(products!$A$1:$G$49,MATCH('Working sheet'!$D857,products!$A$1:$A$49,0),MATCH('Working sheet'!N$1,products!$A$1:$E$1,0))</f>
        <v>29.784999999999997</v>
      </c>
      <c r="O857" s="6">
        <f t="shared" si="41"/>
        <v>89.35499999999999</v>
      </c>
      <c r="P857" t="str">
        <f>_xlfn.XLOOKUP(Orders[[#This Row],[Customer ID]],customers!$A$1:$A$1001,customers!$I$1:$I$1001,,0)</f>
        <v>No</v>
      </c>
    </row>
    <row r="858" spans="1:16" x14ac:dyDescent="0.25">
      <c r="A858" s="2"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INDEX(products!$A$1:$G$49,MATCH('Working sheet'!$D858,products!$A$1:$A$49,0),MATCH('Working sheet'!I$1,products!$A$1:$E$1,0))</f>
        <v>Lib</v>
      </c>
      <c r="J858" t="str">
        <f t="shared" si="39"/>
        <v>Liberica</v>
      </c>
      <c r="K858" t="str">
        <f>INDEX(products!$A$1:$G$49,MATCH('Working sheet'!$D858,products!$A$1:$A$49,0),MATCH('Working sheet'!K$1,products!$A$1:$E$1,0))</f>
        <v>M</v>
      </c>
      <c r="L858" t="str">
        <f t="shared" si="40"/>
        <v>Medium</v>
      </c>
      <c r="M858" s="5">
        <f>INDEX(products!$A$1:$G$49,MATCH('Working sheet'!$D858,products!$A$1:$A$49,0),MATCH('Working sheet'!M$1,products!$A$1:$E$1,0))</f>
        <v>0.2</v>
      </c>
      <c r="N858" s="6">
        <f>INDEX(products!$A$1:$G$49,MATCH('Working sheet'!$D858,products!$A$1:$A$49,0),MATCH('Working sheet'!N$1,products!$A$1:$E$1,0))</f>
        <v>4.3650000000000002</v>
      </c>
      <c r="O858" s="6">
        <f t="shared" si="41"/>
        <v>8.73</v>
      </c>
      <c r="P858" t="str">
        <f>_xlfn.XLOOKUP(Orders[[#This Row],[Customer ID]],customers!$A$1:$A$1001,customers!$I$1:$I$1001,,0)</f>
        <v>Yes</v>
      </c>
    </row>
    <row r="859" spans="1:16" x14ac:dyDescent="0.25">
      <c r="A859" s="2"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INDEX(products!$A$1:$G$49,MATCH('Working sheet'!$D859,products!$A$1:$A$49,0),MATCH('Working sheet'!I$1,products!$A$1:$E$1,0))</f>
        <v>Rob</v>
      </c>
      <c r="J859" t="str">
        <f t="shared" si="39"/>
        <v>Robusta</v>
      </c>
      <c r="K859" t="str">
        <f>INDEX(products!$A$1:$G$49,MATCH('Working sheet'!$D859,products!$A$1:$A$49,0),MATCH('Working sheet'!K$1,products!$A$1:$E$1,0))</f>
        <v>L</v>
      </c>
      <c r="L859" t="str">
        <f t="shared" si="40"/>
        <v>Light</v>
      </c>
      <c r="M859" s="5">
        <f>INDEX(products!$A$1:$G$49,MATCH('Working sheet'!$D859,products!$A$1:$A$49,0),MATCH('Working sheet'!M$1,products!$A$1:$E$1,0))</f>
        <v>2.5</v>
      </c>
      <c r="N859" s="6">
        <f>INDEX(products!$A$1:$G$49,MATCH('Working sheet'!$D859,products!$A$1:$A$49,0),MATCH('Working sheet'!N$1,products!$A$1:$E$1,0))</f>
        <v>27.484999999999996</v>
      </c>
      <c r="O859" s="6">
        <f t="shared" si="41"/>
        <v>137.42499999999998</v>
      </c>
      <c r="P859" t="str">
        <f>_xlfn.XLOOKUP(Orders[[#This Row],[Customer ID]],customers!$A$1:$A$1001,customers!$I$1:$I$1001,,0)</f>
        <v>No</v>
      </c>
    </row>
    <row r="860" spans="1:16" x14ac:dyDescent="0.25">
      <c r="A860" s="2"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INDEX(products!$A$1:$G$49,MATCH('Working sheet'!$D860,products!$A$1:$A$49,0),MATCH('Working sheet'!I$1,products!$A$1:$E$1,0))</f>
        <v>Lib</v>
      </c>
      <c r="J860" t="str">
        <f t="shared" si="39"/>
        <v>Liberica</v>
      </c>
      <c r="K860" t="str">
        <f>INDEX(products!$A$1:$G$49,MATCH('Working sheet'!$D860,products!$A$1:$A$49,0),MATCH('Working sheet'!K$1,products!$A$1:$E$1,0))</f>
        <v>M</v>
      </c>
      <c r="L860" t="str">
        <f t="shared" si="40"/>
        <v>Medium</v>
      </c>
      <c r="M860" s="5">
        <f>INDEX(products!$A$1:$G$49,MATCH('Working sheet'!$D860,products!$A$1:$A$49,0),MATCH('Working sheet'!M$1,products!$A$1:$E$1,0))</f>
        <v>0.5</v>
      </c>
      <c r="N860" s="6">
        <f>INDEX(products!$A$1:$G$49,MATCH('Working sheet'!$D860,products!$A$1:$A$49,0),MATCH('Working sheet'!N$1,products!$A$1:$E$1,0))</f>
        <v>8.73</v>
      </c>
      <c r="O860" s="6">
        <f t="shared" si="41"/>
        <v>34.92</v>
      </c>
      <c r="P860" t="str">
        <f>_xlfn.XLOOKUP(Orders[[#This Row],[Customer ID]],customers!$A$1:$A$1001,customers!$I$1:$I$1001,,0)</f>
        <v>No</v>
      </c>
    </row>
    <row r="861" spans="1:16" x14ac:dyDescent="0.25">
      <c r="A861" s="2"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INDEX(products!$A$1:$G$49,MATCH('Working sheet'!$D861,products!$A$1:$A$49,0),MATCH('Working sheet'!I$1,products!$A$1:$E$1,0))</f>
        <v>Ara</v>
      </c>
      <c r="J861" t="str">
        <f t="shared" si="39"/>
        <v>Arabica</v>
      </c>
      <c r="K861" t="str">
        <f>INDEX(products!$A$1:$G$49,MATCH('Working sheet'!$D861,products!$A$1:$A$49,0),MATCH('Working sheet'!K$1,products!$A$1:$E$1,0))</f>
        <v>L</v>
      </c>
      <c r="L861" t="str">
        <f t="shared" si="40"/>
        <v>Light</v>
      </c>
      <c r="M861" s="5">
        <f>INDEX(products!$A$1:$G$49,MATCH('Working sheet'!$D861,products!$A$1:$A$49,0),MATCH('Working sheet'!M$1,products!$A$1:$E$1,0))</f>
        <v>2.5</v>
      </c>
      <c r="N861" s="6">
        <f>INDEX(products!$A$1:$G$49,MATCH('Working sheet'!$D861,products!$A$1:$A$49,0),MATCH('Working sheet'!N$1,products!$A$1:$E$1,0))</f>
        <v>29.784999999999997</v>
      </c>
      <c r="O861" s="6">
        <f t="shared" si="41"/>
        <v>178.70999999999998</v>
      </c>
      <c r="P861" t="str">
        <f>_xlfn.XLOOKUP(Orders[[#This Row],[Customer ID]],customers!$A$1:$A$1001,customers!$I$1:$I$1001,,0)</f>
        <v>No</v>
      </c>
    </row>
    <row r="862" spans="1:16" x14ac:dyDescent="0.25">
      <c r="A862" s="2"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INDEX(products!$A$1:$G$49,MATCH('Working sheet'!$D862,products!$A$1:$A$49,0),MATCH('Working sheet'!I$1,products!$A$1:$E$1,0))</f>
        <v>Ara</v>
      </c>
      <c r="J862" t="str">
        <f t="shared" si="39"/>
        <v>Arabica</v>
      </c>
      <c r="K862" t="str">
        <f>INDEX(products!$A$1:$G$49,MATCH('Working sheet'!$D862,products!$A$1:$A$49,0),MATCH('Working sheet'!K$1,products!$A$1:$E$1,0))</f>
        <v>M</v>
      </c>
      <c r="L862" t="str">
        <f t="shared" si="40"/>
        <v>Medium</v>
      </c>
      <c r="M862" s="5">
        <f>INDEX(products!$A$1:$G$49,MATCH('Working sheet'!$D862,products!$A$1:$A$49,0),MATCH('Working sheet'!M$1,products!$A$1:$E$1,0))</f>
        <v>2.5</v>
      </c>
      <c r="N862" s="6">
        <f>INDEX(products!$A$1:$G$49,MATCH('Working sheet'!$D862,products!$A$1:$A$49,0),MATCH('Working sheet'!N$1,products!$A$1:$E$1,0))</f>
        <v>25.874999999999996</v>
      </c>
      <c r="O862" s="6">
        <f t="shared" si="41"/>
        <v>25.874999999999996</v>
      </c>
      <c r="P862" t="str">
        <f>_xlfn.XLOOKUP(Orders[[#This Row],[Customer ID]],customers!$A$1:$A$1001,customers!$I$1:$I$1001,,0)</f>
        <v>No</v>
      </c>
    </row>
    <row r="863" spans="1:16" x14ac:dyDescent="0.25">
      <c r="A863" s="2"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INDEX(products!$A$1:$G$49,MATCH('Working sheet'!$D863,products!$A$1:$A$49,0),MATCH('Working sheet'!I$1,products!$A$1:$E$1,0))</f>
        <v>Lib</v>
      </c>
      <c r="J863" t="str">
        <f t="shared" si="39"/>
        <v>Liberica</v>
      </c>
      <c r="K863" t="str">
        <f>INDEX(products!$A$1:$G$49,MATCH('Working sheet'!$D863,products!$A$1:$A$49,0),MATCH('Working sheet'!K$1,products!$A$1:$E$1,0))</f>
        <v>D</v>
      </c>
      <c r="L863" t="str">
        <f t="shared" si="40"/>
        <v>Dark</v>
      </c>
      <c r="M863" s="5">
        <f>INDEX(products!$A$1:$G$49,MATCH('Working sheet'!$D863,products!$A$1:$A$49,0),MATCH('Working sheet'!M$1,products!$A$1:$E$1,0))</f>
        <v>1</v>
      </c>
      <c r="N863" s="6">
        <f>INDEX(products!$A$1:$G$49,MATCH('Working sheet'!$D863,products!$A$1:$A$49,0),MATCH('Working sheet'!N$1,products!$A$1:$E$1,0))</f>
        <v>12.95</v>
      </c>
      <c r="O863" s="6">
        <f t="shared" si="41"/>
        <v>77.699999999999989</v>
      </c>
      <c r="P863" t="str">
        <f>_xlfn.XLOOKUP(Orders[[#This Row],[Customer ID]],customers!$A$1:$A$1001,customers!$I$1:$I$1001,,0)</f>
        <v>Yes</v>
      </c>
    </row>
    <row r="864" spans="1:16" x14ac:dyDescent="0.25">
      <c r="A864" s="2"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INDEX(products!$A$1:$G$49,MATCH('Working sheet'!$D864,products!$A$1:$A$49,0),MATCH('Working sheet'!I$1,products!$A$1:$E$1,0))</f>
        <v>Rob</v>
      </c>
      <c r="J864" t="str">
        <f t="shared" si="39"/>
        <v>Robusta</v>
      </c>
      <c r="K864" t="str">
        <f>INDEX(products!$A$1:$G$49,MATCH('Working sheet'!$D864,products!$A$1:$A$49,0),MATCH('Working sheet'!K$1,products!$A$1:$E$1,0))</f>
        <v>M</v>
      </c>
      <c r="L864" t="str">
        <f t="shared" si="40"/>
        <v>Medium</v>
      </c>
      <c r="M864" s="5">
        <f>INDEX(products!$A$1:$G$49,MATCH('Working sheet'!$D864,products!$A$1:$A$49,0),MATCH('Working sheet'!M$1,products!$A$1:$E$1,0))</f>
        <v>1</v>
      </c>
      <c r="N864" s="6">
        <f>INDEX(products!$A$1:$G$49,MATCH('Working sheet'!$D864,products!$A$1:$A$49,0),MATCH('Working sheet'!N$1,products!$A$1:$E$1,0))</f>
        <v>9.9499999999999993</v>
      </c>
      <c r="O864" s="6">
        <f t="shared" si="41"/>
        <v>9.9499999999999993</v>
      </c>
      <c r="P864" t="str">
        <f>_xlfn.XLOOKUP(Orders[[#This Row],[Customer ID]],customers!$A$1:$A$1001,customers!$I$1:$I$1001,,0)</f>
        <v>Yes</v>
      </c>
    </row>
    <row r="865" spans="1:16" x14ac:dyDescent="0.25">
      <c r="A865" s="2"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INDEX(products!$A$1:$G$49,MATCH('Working sheet'!$D865,products!$A$1:$A$49,0),MATCH('Working sheet'!I$1,products!$A$1:$E$1,0))</f>
        <v>Lib</v>
      </c>
      <c r="J865" t="str">
        <f t="shared" si="39"/>
        <v>Liberica</v>
      </c>
      <c r="K865" t="str">
        <f>INDEX(products!$A$1:$G$49,MATCH('Working sheet'!$D865,products!$A$1:$A$49,0),MATCH('Working sheet'!K$1,products!$A$1:$E$1,0))</f>
        <v>M</v>
      </c>
      <c r="L865" t="str">
        <f t="shared" si="40"/>
        <v>Medium</v>
      </c>
      <c r="M865" s="5">
        <f>INDEX(products!$A$1:$G$49,MATCH('Working sheet'!$D865,products!$A$1:$A$49,0),MATCH('Working sheet'!M$1,products!$A$1:$E$1,0))</f>
        <v>1</v>
      </c>
      <c r="N865" s="6">
        <f>INDEX(products!$A$1:$G$49,MATCH('Working sheet'!$D865,products!$A$1:$A$49,0),MATCH('Working sheet'!N$1,products!$A$1:$E$1,0))</f>
        <v>14.55</v>
      </c>
      <c r="O865" s="6">
        <f t="shared" si="41"/>
        <v>29.1</v>
      </c>
      <c r="P865" t="str">
        <f>_xlfn.XLOOKUP(Orders[[#This Row],[Customer ID]],customers!$A$1:$A$1001,customers!$I$1:$I$1001,,0)</f>
        <v>Yes</v>
      </c>
    </row>
    <row r="866" spans="1:16" x14ac:dyDescent="0.25">
      <c r="A866" s="2"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INDEX(products!$A$1:$G$49,MATCH('Working sheet'!$D866,products!$A$1:$A$49,0),MATCH('Working sheet'!I$1,products!$A$1:$E$1,0))</f>
        <v>Rob</v>
      </c>
      <c r="J866" t="str">
        <f t="shared" si="39"/>
        <v>Robusta</v>
      </c>
      <c r="K866" t="str">
        <f>INDEX(products!$A$1:$G$49,MATCH('Working sheet'!$D866,products!$A$1:$A$49,0),MATCH('Working sheet'!K$1,products!$A$1:$E$1,0))</f>
        <v>L</v>
      </c>
      <c r="L866" t="str">
        <f t="shared" si="40"/>
        <v>Light</v>
      </c>
      <c r="M866" s="5">
        <f>INDEX(products!$A$1:$G$49,MATCH('Working sheet'!$D866,products!$A$1:$A$49,0),MATCH('Working sheet'!M$1,products!$A$1:$E$1,0))</f>
        <v>0.2</v>
      </c>
      <c r="N866" s="6">
        <f>INDEX(products!$A$1:$G$49,MATCH('Working sheet'!$D866,products!$A$1:$A$49,0),MATCH('Working sheet'!N$1,products!$A$1:$E$1,0))</f>
        <v>3.5849999999999995</v>
      </c>
      <c r="O866" s="6">
        <f t="shared" si="41"/>
        <v>21.509999999999998</v>
      </c>
      <c r="P866" t="str">
        <f>_xlfn.XLOOKUP(Orders[[#This Row],[Customer ID]],customers!$A$1:$A$1001,customers!$I$1:$I$1001,,0)</f>
        <v>No</v>
      </c>
    </row>
    <row r="867" spans="1:16" x14ac:dyDescent="0.25">
      <c r="A867" s="2"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INDEX(products!$A$1:$G$49,MATCH('Working sheet'!$D867,products!$A$1:$A$49,0),MATCH('Working sheet'!I$1,products!$A$1:$E$1,0))</f>
        <v>Ara</v>
      </c>
      <c r="J867" t="str">
        <f t="shared" si="39"/>
        <v>Arabica</v>
      </c>
      <c r="K867" t="str">
        <f>INDEX(products!$A$1:$G$49,MATCH('Working sheet'!$D867,products!$A$1:$A$49,0),MATCH('Working sheet'!K$1,products!$A$1:$E$1,0))</f>
        <v>M</v>
      </c>
      <c r="L867" t="str">
        <f t="shared" si="40"/>
        <v>Medium</v>
      </c>
      <c r="M867" s="5">
        <f>INDEX(products!$A$1:$G$49,MATCH('Working sheet'!$D867,products!$A$1:$A$49,0),MATCH('Working sheet'!M$1,products!$A$1:$E$1,0))</f>
        <v>0.5</v>
      </c>
      <c r="N867" s="6">
        <f>INDEX(products!$A$1:$G$49,MATCH('Working sheet'!$D867,products!$A$1:$A$49,0),MATCH('Working sheet'!N$1,products!$A$1:$E$1,0))</f>
        <v>6.75</v>
      </c>
      <c r="O867" s="6">
        <f t="shared" si="41"/>
        <v>6.75</v>
      </c>
      <c r="P867" t="str">
        <f>_xlfn.XLOOKUP(Orders[[#This Row],[Customer ID]],customers!$A$1:$A$1001,customers!$I$1:$I$1001,,0)</f>
        <v>Yes</v>
      </c>
    </row>
    <row r="868" spans="1:16" x14ac:dyDescent="0.25">
      <c r="A868" s="2"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INDEX(products!$A$1:$G$49,MATCH('Working sheet'!$D868,products!$A$1:$A$49,0),MATCH('Working sheet'!I$1,products!$A$1:$E$1,0))</f>
        <v>Ara</v>
      </c>
      <c r="J868" t="str">
        <f t="shared" si="39"/>
        <v>Arabica</v>
      </c>
      <c r="K868" t="str">
        <f>INDEX(products!$A$1:$G$49,MATCH('Working sheet'!$D868,products!$A$1:$A$49,0),MATCH('Working sheet'!K$1,products!$A$1:$E$1,0))</f>
        <v>D</v>
      </c>
      <c r="L868" t="str">
        <f t="shared" si="40"/>
        <v>Dark</v>
      </c>
      <c r="M868" s="5">
        <f>INDEX(products!$A$1:$G$49,MATCH('Working sheet'!$D868,products!$A$1:$A$49,0),MATCH('Working sheet'!M$1,products!$A$1:$E$1,0))</f>
        <v>0.5</v>
      </c>
      <c r="N868" s="6">
        <f>INDEX(products!$A$1:$G$49,MATCH('Working sheet'!$D868,products!$A$1:$A$49,0),MATCH('Working sheet'!N$1,products!$A$1:$E$1,0))</f>
        <v>5.97</v>
      </c>
      <c r="O868" s="6">
        <f t="shared" si="41"/>
        <v>17.91</v>
      </c>
      <c r="P868" t="str">
        <f>_xlfn.XLOOKUP(Orders[[#This Row],[Customer ID]],customers!$A$1:$A$1001,customers!$I$1:$I$1001,,0)</f>
        <v>No</v>
      </c>
    </row>
    <row r="869" spans="1:16" x14ac:dyDescent="0.25">
      <c r="A869" s="2"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INDEX(products!$A$1:$G$49,MATCH('Working sheet'!$D869,products!$A$1:$A$49,0),MATCH('Working sheet'!I$1,products!$A$1:$E$1,0))</f>
        <v>Ara</v>
      </c>
      <c r="J869" t="str">
        <f t="shared" si="39"/>
        <v>Arabica</v>
      </c>
      <c r="K869" t="str">
        <f>INDEX(products!$A$1:$G$49,MATCH('Working sheet'!$D869,products!$A$1:$A$49,0),MATCH('Working sheet'!K$1,products!$A$1:$E$1,0))</f>
        <v>L</v>
      </c>
      <c r="L869" t="str">
        <f t="shared" si="40"/>
        <v>Light</v>
      </c>
      <c r="M869" s="5">
        <f>INDEX(products!$A$1:$G$49,MATCH('Working sheet'!$D869,products!$A$1:$A$49,0),MATCH('Working sheet'!M$1,products!$A$1:$E$1,0))</f>
        <v>2.5</v>
      </c>
      <c r="N869" s="6">
        <f>INDEX(products!$A$1:$G$49,MATCH('Working sheet'!$D869,products!$A$1:$A$49,0),MATCH('Working sheet'!N$1,products!$A$1:$E$1,0))</f>
        <v>29.784999999999997</v>
      </c>
      <c r="O869" s="6">
        <f t="shared" si="41"/>
        <v>29.784999999999997</v>
      </c>
      <c r="P869" t="str">
        <f>_xlfn.XLOOKUP(Orders[[#This Row],[Customer ID]],customers!$A$1:$A$1001,customers!$I$1:$I$1001,,0)</f>
        <v>Yes</v>
      </c>
    </row>
    <row r="870" spans="1:16" x14ac:dyDescent="0.25">
      <c r="A870" s="2"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INDEX(products!$A$1:$G$49,MATCH('Working sheet'!$D870,products!$A$1:$A$49,0),MATCH('Working sheet'!I$1,products!$A$1:$E$1,0))</f>
        <v>Exc</v>
      </c>
      <c r="J870" t="str">
        <f t="shared" si="39"/>
        <v>Excelsa</v>
      </c>
      <c r="K870" t="str">
        <f>INDEX(products!$A$1:$G$49,MATCH('Working sheet'!$D870,products!$A$1:$A$49,0),MATCH('Working sheet'!K$1,products!$A$1:$E$1,0))</f>
        <v>M</v>
      </c>
      <c r="L870" t="str">
        <f t="shared" si="40"/>
        <v>Medium</v>
      </c>
      <c r="M870" s="5">
        <f>INDEX(products!$A$1:$G$49,MATCH('Working sheet'!$D870,products!$A$1:$A$49,0),MATCH('Working sheet'!M$1,products!$A$1:$E$1,0))</f>
        <v>0.5</v>
      </c>
      <c r="N870" s="6">
        <f>INDEX(products!$A$1:$G$49,MATCH('Working sheet'!$D870,products!$A$1:$A$49,0),MATCH('Working sheet'!N$1,products!$A$1:$E$1,0))</f>
        <v>8.25</v>
      </c>
      <c r="O870" s="6">
        <f t="shared" si="41"/>
        <v>41.25</v>
      </c>
      <c r="P870" t="str">
        <f>_xlfn.XLOOKUP(Orders[[#This Row],[Customer ID]],customers!$A$1:$A$1001,customers!$I$1:$I$1001,,0)</f>
        <v>Yes</v>
      </c>
    </row>
    <row r="871" spans="1:16" x14ac:dyDescent="0.25">
      <c r="A871" s="2"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INDEX(products!$A$1:$G$49,MATCH('Working sheet'!$D871,products!$A$1:$A$49,0),MATCH('Working sheet'!I$1,products!$A$1:$E$1,0))</f>
        <v>Rob</v>
      </c>
      <c r="J871" t="str">
        <f t="shared" si="39"/>
        <v>Robusta</v>
      </c>
      <c r="K871" t="str">
        <f>INDEX(products!$A$1:$G$49,MATCH('Working sheet'!$D871,products!$A$1:$A$49,0),MATCH('Working sheet'!K$1,products!$A$1:$E$1,0))</f>
        <v>M</v>
      </c>
      <c r="L871" t="str">
        <f t="shared" si="40"/>
        <v>Medium</v>
      </c>
      <c r="M871" s="5">
        <f>INDEX(products!$A$1:$G$49,MATCH('Working sheet'!$D871,products!$A$1:$A$49,0),MATCH('Working sheet'!M$1,products!$A$1:$E$1,0))</f>
        <v>0.5</v>
      </c>
      <c r="N871" s="6">
        <f>INDEX(products!$A$1:$G$49,MATCH('Working sheet'!$D871,products!$A$1:$A$49,0),MATCH('Working sheet'!N$1,products!$A$1:$E$1,0))</f>
        <v>5.97</v>
      </c>
      <c r="O871" s="6">
        <f t="shared" si="41"/>
        <v>17.91</v>
      </c>
      <c r="P871" t="str">
        <f>_xlfn.XLOOKUP(Orders[[#This Row],[Customer ID]],customers!$A$1:$A$1001,customers!$I$1:$I$1001,,0)</f>
        <v>Yes</v>
      </c>
    </row>
    <row r="872" spans="1:16" x14ac:dyDescent="0.25">
      <c r="A872" s="2"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INDEX(products!$A$1:$G$49,MATCH('Working sheet'!$D872,products!$A$1:$A$49,0),MATCH('Working sheet'!I$1,products!$A$1:$E$1,0))</f>
        <v>Exc</v>
      </c>
      <c r="J872" t="str">
        <f t="shared" si="39"/>
        <v>Excelsa</v>
      </c>
      <c r="K872" t="str">
        <f>INDEX(products!$A$1:$G$49,MATCH('Working sheet'!$D872,products!$A$1:$A$49,0),MATCH('Working sheet'!K$1,products!$A$1:$E$1,0))</f>
        <v>D</v>
      </c>
      <c r="L872" t="str">
        <f t="shared" si="40"/>
        <v>Dark</v>
      </c>
      <c r="M872" s="5">
        <f>INDEX(products!$A$1:$G$49,MATCH('Working sheet'!$D872,products!$A$1:$A$49,0),MATCH('Working sheet'!M$1,products!$A$1:$E$1,0))</f>
        <v>0.5</v>
      </c>
      <c r="N872" s="6">
        <f>INDEX(products!$A$1:$G$49,MATCH('Working sheet'!$D872,products!$A$1:$A$49,0),MATCH('Working sheet'!N$1,products!$A$1:$E$1,0))</f>
        <v>7.29</v>
      </c>
      <c r="O872" s="6">
        <f t="shared" si="41"/>
        <v>7.29</v>
      </c>
      <c r="P872" t="str">
        <f>_xlfn.XLOOKUP(Orders[[#This Row],[Customer ID]],customers!$A$1:$A$1001,customers!$I$1:$I$1001,,0)</f>
        <v>Yes</v>
      </c>
    </row>
    <row r="873" spans="1:16" x14ac:dyDescent="0.25">
      <c r="A873" s="2"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INDEX(products!$A$1:$G$49,MATCH('Working sheet'!$D873,products!$A$1:$A$49,0),MATCH('Working sheet'!I$1,products!$A$1:$E$1,0))</f>
        <v>Exc</v>
      </c>
      <c r="J873" t="str">
        <f t="shared" si="39"/>
        <v>Excelsa</v>
      </c>
      <c r="K873" t="str">
        <f>INDEX(products!$A$1:$G$49,MATCH('Working sheet'!$D873,products!$A$1:$A$49,0),MATCH('Working sheet'!K$1,products!$A$1:$E$1,0))</f>
        <v>L</v>
      </c>
      <c r="L873" t="str">
        <f t="shared" si="40"/>
        <v>Light</v>
      </c>
      <c r="M873" s="5">
        <f>INDEX(products!$A$1:$G$49,MATCH('Working sheet'!$D873,products!$A$1:$A$49,0),MATCH('Working sheet'!M$1,products!$A$1:$E$1,0))</f>
        <v>1</v>
      </c>
      <c r="N873" s="6">
        <f>INDEX(products!$A$1:$G$49,MATCH('Working sheet'!$D873,products!$A$1:$A$49,0),MATCH('Working sheet'!N$1,products!$A$1:$E$1,0))</f>
        <v>14.85</v>
      </c>
      <c r="O873" s="6">
        <f t="shared" si="41"/>
        <v>29.7</v>
      </c>
      <c r="P873" t="str">
        <f>_xlfn.XLOOKUP(Orders[[#This Row],[Customer ID]],customers!$A$1:$A$1001,customers!$I$1:$I$1001,,0)</f>
        <v>Yes</v>
      </c>
    </row>
    <row r="874" spans="1:16" x14ac:dyDescent="0.25">
      <c r="A874" s="2"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INDEX(products!$A$1:$G$49,MATCH('Working sheet'!$D874,products!$A$1:$A$49,0),MATCH('Working sheet'!I$1,products!$A$1:$E$1,0))</f>
        <v>Ara</v>
      </c>
      <c r="J874" t="str">
        <f t="shared" si="39"/>
        <v>Arabica</v>
      </c>
      <c r="K874" t="str">
        <f>INDEX(products!$A$1:$G$49,MATCH('Working sheet'!$D874,products!$A$1:$A$49,0),MATCH('Working sheet'!K$1,products!$A$1:$E$1,0))</f>
        <v>M</v>
      </c>
      <c r="L874" t="str">
        <f t="shared" si="40"/>
        <v>Medium</v>
      </c>
      <c r="M874" s="5">
        <f>INDEX(products!$A$1:$G$49,MATCH('Working sheet'!$D874,products!$A$1:$A$49,0),MATCH('Working sheet'!M$1,products!$A$1:$E$1,0))</f>
        <v>1</v>
      </c>
      <c r="N874" s="6">
        <f>INDEX(products!$A$1:$G$49,MATCH('Working sheet'!$D874,products!$A$1:$A$49,0),MATCH('Working sheet'!N$1,products!$A$1:$E$1,0))</f>
        <v>11.25</v>
      </c>
      <c r="O874" s="6">
        <f t="shared" si="41"/>
        <v>22.5</v>
      </c>
      <c r="P874" t="str">
        <f>_xlfn.XLOOKUP(Orders[[#This Row],[Customer ID]],customers!$A$1:$A$1001,customers!$I$1:$I$1001,,0)</f>
        <v>No</v>
      </c>
    </row>
    <row r="875" spans="1:16" x14ac:dyDescent="0.25">
      <c r="A875" s="2"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INDEX(products!$A$1:$G$49,MATCH('Working sheet'!$D875,products!$A$1:$A$49,0),MATCH('Working sheet'!I$1,products!$A$1:$E$1,0))</f>
        <v>Rob</v>
      </c>
      <c r="J875" t="str">
        <f t="shared" si="39"/>
        <v>Robusta</v>
      </c>
      <c r="K875" t="str">
        <f>INDEX(products!$A$1:$G$49,MATCH('Working sheet'!$D875,products!$A$1:$A$49,0),MATCH('Working sheet'!K$1,products!$A$1:$E$1,0))</f>
        <v>M</v>
      </c>
      <c r="L875" t="str">
        <f t="shared" si="40"/>
        <v>Medium</v>
      </c>
      <c r="M875" s="5">
        <f>INDEX(products!$A$1:$G$49,MATCH('Working sheet'!$D875,products!$A$1:$A$49,0),MATCH('Working sheet'!M$1,products!$A$1:$E$1,0))</f>
        <v>0.2</v>
      </c>
      <c r="N875" s="6">
        <f>INDEX(products!$A$1:$G$49,MATCH('Working sheet'!$D875,products!$A$1:$A$49,0),MATCH('Working sheet'!N$1,products!$A$1:$E$1,0))</f>
        <v>2.9849999999999999</v>
      </c>
      <c r="O875" s="6">
        <f t="shared" si="41"/>
        <v>11.94</v>
      </c>
      <c r="P875" t="str">
        <f>_xlfn.XLOOKUP(Orders[[#This Row],[Customer ID]],customers!$A$1:$A$1001,customers!$I$1:$I$1001,,0)</f>
        <v>Yes</v>
      </c>
    </row>
    <row r="876" spans="1:16" x14ac:dyDescent="0.25">
      <c r="A876" s="2"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INDEX(products!$A$1:$G$49,MATCH('Working sheet'!$D876,products!$A$1:$A$49,0),MATCH('Working sheet'!I$1,products!$A$1:$E$1,0))</f>
        <v>Ara</v>
      </c>
      <c r="J876" t="str">
        <f t="shared" si="39"/>
        <v>Arabica</v>
      </c>
      <c r="K876" t="str">
        <f>INDEX(products!$A$1:$G$49,MATCH('Working sheet'!$D876,products!$A$1:$A$49,0),MATCH('Working sheet'!K$1,products!$A$1:$E$1,0))</f>
        <v>L</v>
      </c>
      <c r="L876" t="str">
        <f t="shared" si="40"/>
        <v>Light</v>
      </c>
      <c r="M876" s="5">
        <f>INDEX(products!$A$1:$G$49,MATCH('Working sheet'!$D876,products!$A$1:$A$49,0),MATCH('Working sheet'!M$1,products!$A$1:$E$1,0))</f>
        <v>1</v>
      </c>
      <c r="N876" s="6">
        <f>INDEX(products!$A$1:$G$49,MATCH('Working sheet'!$D876,products!$A$1:$A$49,0),MATCH('Working sheet'!N$1,products!$A$1:$E$1,0))</f>
        <v>12.95</v>
      </c>
      <c r="O876" s="6">
        <f t="shared" si="41"/>
        <v>25.9</v>
      </c>
      <c r="P876" t="str">
        <f>_xlfn.XLOOKUP(Orders[[#This Row],[Customer ID]],customers!$A$1:$A$1001,customers!$I$1:$I$1001,,0)</f>
        <v>No</v>
      </c>
    </row>
    <row r="877" spans="1:16" x14ac:dyDescent="0.25">
      <c r="A877" s="2"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INDEX(products!$A$1:$G$49,MATCH('Working sheet'!$D877,products!$A$1:$A$49,0),MATCH('Working sheet'!I$1,products!$A$1:$E$1,0))</f>
        <v>Lib</v>
      </c>
      <c r="J877" t="str">
        <f t="shared" si="39"/>
        <v>Liberica</v>
      </c>
      <c r="K877" t="str">
        <f>INDEX(products!$A$1:$G$49,MATCH('Working sheet'!$D877,products!$A$1:$A$49,0),MATCH('Working sheet'!K$1,products!$A$1:$E$1,0))</f>
        <v>M</v>
      </c>
      <c r="L877" t="str">
        <f t="shared" si="40"/>
        <v>Medium</v>
      </c>
      <c r="M877" s="5">
        <f>INDEX(products!$A$1:$G$49,MATCH('Working sheet'!$D877,products!$A$1:$A$49,0),MATCH('Working sheet'!M$1,products!$A$1:$E$1,0))</f>
        <v>0.5</v>
      </c>
      <c r="N877" s="6">
        <f>INDEX(products!$A$1:$G$49,MATCH('Working sheet'!$D877,products!$A$1:$A$49,0),MATCH('Working sheet'!N$1,products!$A$1:$E$1,0))</f>
        <v>8.73</v>
      </c>
      <c r="O877" s="6">
        <f t="shared" si="41"/>
        <v>43.650000000000006</v>
      </c>
      <c r="P877" t="str">
        <f>_xlfn.XLOOKUP(Orders[[#This Row],[Customer ID]],customers!$A$1:$A$1001,customers!$I$1:$I$1001,,0)</f>
        <v>No</v>
      </c>
    </row>
    <row r="878" spans="1:16" x14ac:dyDescent="0.25">
      <c r="A878" s="2"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INDEX(products!$A$1:$G$49,MATCH('Working sheet'!$D878,products!$A$1:$A$49,0),MATCH('Working sheet'!I$1,products!$A$1:$E$1,0))</f>
        <v>Ara</v>
      </c>
      <c r="J878" t="str">
        <f t="shared" si="39"/>
        <v>Arabica</v>
      </c>
      <c r="K878" t="str">
        <f>INDEX(products!$A$1:$G$49,MATCH('Working sheet'!$D878,products!$A$1:$A$49,0),MATCH('Working sheet'!K$1,products!$A$1:$E$1,0))</f>
        <v>L</v>
      </c>
      <c r="L878" t="str">
        <f t="shared" si="40"/>
        <v>Light</v>
      </c>
      <c r="M878" s="5">
        <f>INDEX(products!$A$1:$G$49,MATCH('Working sheet'!$D878,products!$A$1:$A$49,0),MATCH('Working sheet'!M$1,products!$A$1:$E$1,0))</f>
        <v>0.5</v>
      </c>
      <c r="N878" s="6">
        <f>INDEX(products!$A$1:$G$49,MATCH('Working sheet'!$D878,products!$A$1:$A$49,0),MATCH('Working sheet'!N$1,products!$A$1:$E$1,0))</f>
        <v>7.77</v>
      </c>
      <c r="O878" s="6">
        <f t="shared" si="41"/>
        <v>46.62</v>
      </c>
      <c r="P878" t="str">
        <f>_xlfn.XLOOKUP(Orders[[#This Row],[Customer ID]],customers!$A$1:$A$1001,customers!$I$1:$I$1001,,0)</f>
        <v>No</v>
      </c>
    </row>
    <row r="879" spans="1:16" x14ac:dyDescent="0.25">
      <c r="A879" s="2"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INDEX(products!$A$1:$G$49,MATCH('Working sheet'!$D879,products!$A$1:$A$49,0),MATCH('Working sheet'!I$1,products!$A$1:$E$1,0))</f>
        <v>Lib</v>
      </c>
      <c r="J879" t="str">
        <f t="shared" si="39"/>
        <v>Liberica</v>
      </c>
      <c r="K879" t="str">
        <f>INDEX(products!$A$1:$G$49,MATCH('Working sheet'!$D879,products!$A$1:$A$49,0),MATCH('Working sheet'!K$1,products!$A$1:$E$1,0))</f>
        <v>L</v>
      </c>
      <c r="L879" t="str">
        <f t="shared" si="40"/>
        <v>Light</v>
      </c>
      <c r="M879" s="5">
        <f>INDEX(products!$A$1:$G$49,MATCH('Working sheet'!$D879,products!$A$1:$A$49,0),MATCH('Working sheet'!M$1,products!$A$1:$E$1,0))</f>
        <v>0.5</v>
      </c>
      <c r="N879" s="6">
        <f>INDEX(products!$A$1:$G$49,MATCH('Working sheet'!$D879,products!$A$1:$A$49,0),MATCH('Working sheet'!N$1,products!$A$1:$E$1,0))</f>
        <v>9.51</v>
      </c>
      <c r="O879" s="6">
        <f t="shared" si="41"/>
        <v>28.53</v>
      </c>
      <c r="P879" t="str">
        <f>_xlfn.XLOOKUP(Orders[[#This Row],[Customer ID]],customers!$A$1:$A$1001,customers!$I$1:$I$1001,,0)</f>
        <v>No</v>
      </c>
    </row>
    <row r="880" spans="1:16" x14ac:dyDescent="0.25">
      <c r="A880" s="2"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INDEX(products!$A$1:$G$49,MATCH('Working sheet'!$D880,products!$A$1:$A$49,0),MATCH('Working sheet'!I$1,products!$A$1:$E$1,0))</f>
        <v>Rob</v>
      </c>
      <c r="J880" t="str">
        <f t="shared" si="39"/>
        <v>Robusta</v>
      </c>
      <c r="K880" t="str">
        <f>INDEX(products!$A$1:$G$49,MATCH('Working sheet'!$D880,products!$A$1:$A$49,0),MATCH('Working sheet'!K$1,products!$A$1:$E$1,0))</f>
        <v>L</v>
      </c>
      <c r="L880" t="str">
        <f t="shared" si="40"/>
        <v>Light</v>
      </c>
      <c r="M880" s="5">
        <f>INDEX(products!$A$1:$G$49,MATCH('Working sheet'!$D880,products!$A$1:$A$49,0),MATCH('Working sheet'!M$1,products!$A$1:$E$1,0))</f>
        <v>2.5</v>
      </c>
      <c r="N880" s="6">
        <f>INDEX(products!$A$1:$G$49,MATCH('Working sheet'!$D880,products!$A$1:$A$49,0),MATCH('Working sheet'!N$1,products!$A$1:$E$1,0))</f>
        <v>27.484999999999996</v>
      </c>
      <c r="O880" s="6">
        <f t="shared" si="41"/>
        <v>27.484999999999996</v>
      </c>
      <c r="P880" t="str">
        <f>_xlfn.XLOOKUP(Orders[[#This Row],[Customer ID]],customers!$A$1:$A$1001,customers!$I$1:$I$1001,,0)</f>
        <v>Yes</v>
      </c>
    </row>
    <row r="881" spans="1:16" x14ac:dyDescent="0.25">
      <c r="A881" s="2"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INDEX(products!$A$1:$G$49,MATCH('Working sheet'!$D881,products!$A$1:$A$49,0),MATCH('Working sheet'!I$1,products!$A$1:$E$1,0))</f>
        <v>Exc</v>
      </c>
      <c r="J881" t="str">
        <f t="shared" si="39"/>
        <v>Excelsa</v>
      </c>
      <c r="K881" t="str">
        <f>INDEX(products!$A$1:$G$49,MATCH('Working sheet'!$D881,products!$A$1:$A$49,0),MATCH('Working sheet'!K$1,products!$A$1:$E$1,0))</f>
        <v>D</v>
      </c>
      <c r="L881" t="str">
        <f t="shared" si="40"/>
        <v>Dark</v>
      </c>
      <c r="M881" s="5">
        <f>INDEX(products!$A$1:$G$49,MATCH('Working sheet'!$D881,products!$A$1:$A$49,0),MATCH('Working sheet'!M$1,products!$A$1:$E$1,0))</f>
        <v>0.2</v>
      </c>
      <c r="N881" s="6">
        <f>INDEX(products!$A$1:$G$49,MATCH('Working sheet'!$D881,products!$A$1:$A$49,0),MATCH('Working sheet'!N$1,products!$A$1:$E$1,0))</f>
        <v>3.645</v>
      </c>
      <c r="O881" s="6">
        <f t="shared" si="41"/>
        <v>10.935</v>
      </c>
      <c r="P881" t="str">
        <f>_xlfn.XLOOKUP(Orders[[#This Row],[Customer ID]],customers!$A$1:$A$1001,customers!$I$1:$I$1001,,0)</f>
        <v>No</v>
      </c>
    </row>
    <row r="882" spans="1:16" x14ac:dyDescent="0.25">
      <c r="A882" s="2"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INDEX(products!$A$1:$G$49,MATCH('Working sheet'!$D882,products!$A$1:$A$49,0),MATCH('Working sheet'!I$1,products!$A$1:$E$1,0))</f>
        <v>Rob</v>
      </c>
      <c r="J882" t="str">
        <f t="shared" si="39"/>
        <v>Robusta</v>
      </c>
      <c r="K882" t="str">
        <f>INDEX(products!$A$1:$G$49,MATCH('Working sheet'!$D882,products!$A$1:$A$49,0),MATCH('Working sheet'!K$1,products!$A$1:$E$1,0))</f>
        <v>L</v>
      </c>
      <c r="L882" t="str">
        <f t="shared" si="40"/>
        <v>Light</v>
      </c>
      <c r="M882" s="5">
        <f>INDEX(products!$A$1:$G$49,MATCH('Working sheet'!$D882,products!$A$1:$A$49,0),MATCH('Working sheet'!M$1,products!$A$1:$E$1,0))</f>
        <v>0.2</v>
      </c>
      <c r="N882" s="6">
        <f>INDEX(products!$A$1:$G$49,MATCH('Working sheet'!$D882,products!$A$1:$A$49,0),MATCH('Working sheet'!N$1,products!$A$1:$E$1,0))</f>
        <v>3.5849999999999995</v>
      </c>
      <c r="O882" s="6">
        <f t="shared" si="41"/>
        <v>7.169999999999999</v>
      </c>
      <c r="P882" t="str">
        <f>_xlfn.XLOOKUP(Orders[[#This Row],[Customer ID]],customers!$A$1:$A$1001,customers!$I$1:$I$1001,,0)</f>
        <v>No</v>
      </c>
    </row>
    <row r="883" spans="1:16" x14ac:dyDescent="0.25">
      <c r="A883" s="2"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INDEX(products!$A$1:$G$49,MATCH('Working sheet'!$D883,products!$A$1:$A$49,0),MATCH('Working sheet'!I$1,products!$A$1:$E$1,0))</f>
        <v>Ara</v>
      </c>
      <c r="J883" t="str">
        <f t="shared" si="39"/>
        <v>Arabica</v>
      </c>
      <c r="K883" t="str">
        <f>INDEX(products!$A$1:$G$49,MATCH('Working sheet'!$D883,products!$A$1:$A$49,0),MATCH('Working sheet'!K$1,products!$A$1:$E$1,0))</f>
        <v>L</v>
      </c>
      <c r="L883" t="str">
        <f t="shared" si="40"/>
        <v>Light</v>
      </c>
      <c r="M883" s="5">
        <f>INDEX(products!$A$1:$G$49,MATCH('Working sheet'!$D883,products!$A$1:$A$49,0),MATCH('Working sheet'!M$1,products!$A$1:$E$1,0))</f>
        <v>0.2</v>
      </c>
      <c r="N883" s="6">
        <f>INDEX(products!$A$1:$G$49,MATCH('Working sheet'!$D883,products!$A$1:$A$49,0),MATCH('Working sheet'!N$1,products!$A$1:$E$1,0))</f>
        <v>3.8849999999999998</v>
      </c>
      <c r="O883" s="6">
        <f t="shared" si="41"/>
        <v>23.31</v>
      </c>
      <c r="P883" t="str">
        <f>_xlfn.XLOOKUP(Orders[[#This Row],[Customer ID]],customers!$A$1:$A$1001,customers!$I$1:$I$1001,,0)</f>
        <v>Yes</v>
      </c>
    </row>
    <row r="884" spans="1:16" x14ac:dyDescent="0.25">
      <c r="A884" s="2"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INDEX(products!$A$1:$G$49,MATCH('Working sheet'!$D884,products!$A$1:$A$49,0),MATCH('Working sheet'!I$1,products!$A$1:$E$1,0))</f>
        <v>Ara</v>
      </c>
      <c r="J884" t="str">
        <f t="shared" si="39"/>
        <v>Arabica</v>
      </c>
      <c r="K884" t="str">
        <f>INDEX(products!$A$1:$G$49,MATCH('Working sheet'!$D884,products!$A$1:$A$49,0),MATCH('Working sheet'!K$1,products!$A$1:$E$1,0))</f>
        <v>D</v>
      </c>
      <c r="L884" t="str">
        <f t="shared" si="40"/>
        <v>Dark</v>
      </c>
      <c r="M884" s="5">
        <f>INDEX(products!$A$1:$G$49,MATCH('Working sheet'!$D884,products!$A$1:$A$49,0),MATCH('Working sheet'!M$1,products!$A$1:$E$1,0))</f>
        <v>2.5</v>
      </c>
      <c r="N884" s="6">
        <f>INDEX(products!$A$1:$G$49,MATCH('Working sheet'!$D884,products!$A$1:$A$49,0),MATCH('Working sheet'!N$1,products!$A$1:$E$1,0))</f>
        <v>22.884999999999998</v>
      </c>
      <c r="O884" s="6">
        <f t="shared" si="41"/>
        <v>114.42499999999998</v>
      </c>
      <c r="P884" t="str">
        <f>_xlfn.XLOOKUP(Orders[[#This Row],[Customer ID]],customers!$A$1:$A$1001,customers!$I$1:$I$1001,,0)</f>
        <v>Yes</v>
      </c>
    </row>
    <row r="885" spans="1:16" x14ac:dyDescent="0.25">
      <c r="A885" s="2"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INDEX(products!$A$1:$G$49,MATCH('Working sheet'!$D885,products!$A$1:$A$49,0),MATCH('Working sheet'!I$1,products!$A$1:$E$1,0))</f>
        <v>Ara</v>
      </c>
      <c r="J885" t="str">
        <f t="shared" si="39"/>
        <v>Arabica</v>
      </c>
      <c r="K885" t="str">
        <f>INDEX(products!$A$1:$G$49,MATCH('Working sheet'!$D885,products!$A$1:$A$49,0),MATCH('Working sheet'!K$1,products!$A$1:$E$1,0))</f>
        <v>M</v>
      </c>
      <c r="L885" t="str">
        <f t="shared" si="40"/>
        <v>Medium</v>
      </c>
      <c r="M885" s="5">
        <f>INDEX(products!$A$1:$G$49,MATCH('Working sheet'!$D885,products!$A$1:$A$49,0),MATCH('Working sheet'!M$1,products!$A$1:$E$1,0))</f>
        <v>2.5</v>
      </c>
      <c r="N885" s="6">
        <f>INDEX(products!$A$1:$G$49,MATCH('Working sheet'!$D885,products!$A$1:$A$49,0),MATCH('Working sheet'!N$1,products!$A$1:$E$1,0))</f>
        <v>25.874999999999996</v>
      </c>
      <c r="O885" s="6">
        <f t="shared" si="41"/>
        <v>77.624999999999986</v>
      </c>
      <c r="P885" t="str">
        <f>_xlfn.XLOOKUP(Orders[[#This Row],[Customer ID]],customers!$A$1:$A$1001,customers!$I$1:$I$1001,,0)</f>
        <v>Yes</v>
      </c>
    </row>
    <row r="886" spans="1:16" x14ac:dyDescent="0.25">
      <c r="A886" s="2"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INDEX(products!$A$1:$G$49,MATCH('Working sheet'!$D886,products!$A$1:$A$49,0),MATCH('Working sheet'!I$1,products!$A$1:$E$1,0))</f>
        <v>Rob</v>
      </c>
      <c r="J886" t="str">
        <f t="shared" si="39"/>
        <v>Robusta</v>
      </c>
      <c r="K886" t="str">
        <f>INDEX(products!$A$1:$G$49,MATCH('Working sheet'!$D886,products!$A$1:$A$49,0),MATCH('Working sheet'!K$1,products!$A$1:$E$1,0))</f>
        <v>D</v>
      </c>
      <c r="L886" t="str">
        <f t="shared" si="40"/>
        <v>Dark</v>
      </c>
      <c r="M886" s="5">
        <f>INDEX(products!$A$1:$G$49,MATCH('Working sheet'!$D886,products!$A$1:$A$49,0),MATCH('Working sheet'!M$1,products!$A$1:$E$1,0))</f>
        <v>0.5</v>
      </c>
      <c r="N886" s="6">
        <f>INDEX(products!$A$1:$G$49,MATCH('Working sheet'!$D886,products!$A$1:$A$49,0),MATCH('Working sheet'!N$1,products!$A$1:$E$1,0))</f>
        <v>5.3699999999999992</v>
      </c>
      <c r="O886" s="6">
        <f t="shared" si="41"/>
        <v>5.3699999999999992</v>
      </c>
      <c r="P886" t="str">
        <f>_xlfn.XLOOKUP(Orders[[#This Row],[Customer ID]],customers!$A$1:$A$1001,customers!$I$1:$I$1001,,0)</f>
        <v>Yes</v>
      </c>
    </row>
    <row r="887" spans="1:16" x14ac:dyDescent="0.25">
      <c r="A887" s="2"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INDEX(products!$A$1:$G$49,MATCH('Working sheet'!$D887,products!$A$1:$A$49,0),MATCH('Working sheet'!I$1,products!$A$1:$E$1,0))</f>
        <v>Rob</v>
      </c>
      <c r="J887" t="str">
        <f t="shared" si="39"/>
        <v>Robusta</v>
      </c>
      <c r="K887" t="str">
        <f>INDEX(products!$A$1:$G$49,MATCH('Working sheet'!$D887,products!$A$1:$A$49,0),MATCH('Working sheet'!K$1,products!$A$1:$E$1,0))</f>
        <v>D</v>
      </c>
      <c r="L887" t="str">
        <f t="shared" si="40"/>
        <v>Dark</v>
      </c>
      <c r="M887" s="5">
        <f>INDEX(products!$A$1:$G$49,MATCH('Working sheet'!$D887,products!$A$1:$A$49,0),MATCH('Working sheet'!M$1,products!$A$1:$E$1,0))</f>
        <v>2.5</v>
      </c>
      <c r="N887" s="6">
        <f>INDEX(products!$A$1:$G$49,MATCH('Working sheet'!$D887,products!$A$1:$A$49,0),MATCH('Working sheet'!N$1,products!$A$1:$E$1,0))</f>
        <v>20.584999999999997</v>
      </c>
      <c r="O887" s="6">
        <f t="shared" si="41"/>
        <v>123.50999999999999</v>
      </c>
      <c r="P887" t="str">
        <f>_xlfn.XLOOKUP(Orders[[#This Row],[Customer ID]],customers!$A$1:$A$1001,customers!$I$1:$I$1001,,0)</f>
        <v>No</v>
      </c>
    </row>
    <row r="888" spans="1:16" x14ac:dyDescent="0.25">
      <c r="A888" s="2"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INDEX(products!$A$1:$G$49,MATCH('Working sheet'!$D888,products!$A$1:$A$49,0),MATCH('Working sheet'!I$1,products!$A$1:$E$1,0))</f>
        <v>Lib</v>
      </c>
      <c r="J888" t="str">
        <f t="shared" si="39"/>
        <v>Liberica</v>
      </c>
      <c r="K888" t="str">
        <f>INDEX(products!$A$1:$G$49,MATCH('Working sheet'!$D888,products!$A$1:$A$49,0),MATCH('Working sheet'!K$1,products!$A$1:$E$1,0))</f>
        <v>M</v>
      </c>
      <c r="L888" t="str">
        <f t="shared" si="40"/>
        <v>Medium</v>
      </c>
      <c r="M888" s="5">
        <f>INDEX(products!$A$1:$G$49,MATCH('Working sheet'!$D888,products!$A$1:$A$49,0),MATCH('Working sheet'!M$1,products!$A$1:$E$1,0))</f>
        <v>0.5</v>
      </c>
      <c r="N888" s="6">
        <f>INDEX(products!$A$1:$G$49,MATCH('Working sheet'!$D888,products!$A$1:$A$49,0),MATCH('Working sheet'!N$1,products!$A$1:$E$1,0))</f>
        <v>8.73</v>
      </c>
      <c r="O888" s="6">
        <f t="shared" si="41"/>
        <v>17.46</v>
      </c>
      <c r="P888" t="str">
        <f>_xlfn.XLOOKUP(Orders[[#This Row],[Customer ID]],customers!$A$1:$A$1001,customers!$I$1:$I$1001,,0)</f>
        <v>No</v>
      </c>
    </row>
    <row r="889" spans="1:16" x14ac:dyDescent="0.25">
      <c r="A889" s="2"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INDEX(products!$A$1:$G$49,MATCH('Working sheet'!$D889,products!$A$1:$A$49,0),MATCH('Working sheet'!I$1,products!$A$1:$E$1,0))</f>
        <v>Exc</v>
      </c>
      <c r="J889" t="str">
        <f t="shared" si="39"/>
        <v>Excelsa</v>
      </c>
      <c r="K889" t="str">
        <f>INDEX(products!$A$1:$G$49,MATCH('Working sheet'!$D889,products!$A$1:$A$49,0),MATCH('Working sheet'!K$1,products!$A$1:$E$1,0))</f>
        <v>L</v>
      </c>
      <c r="L889" t="str">
        <f t="shared" si="40"/>
        <v>Light</v>
      </c>
      <c r="M889" s="5">
        <f>INDEX(products!$A$1:$G$49,MATCH('Working sheet'!$D889,products!$A$1:$A$49,0),MATCH('Working sheet'!M$1,products!$A$1:$E$1,0))</f>
        <v>0.2</v>
      </c>
      <c r="N889" s="6">
        <f>INDEX(products!$A$1:$G$49,MATCH('Working sheet'!$D889,products!$A$1:$A$49,0),MATCH('Working sheet'!N$1,products!$A$1:$E$1,0))</f>
        <v>4.4550000000000001</v>
      </c>
      <c r="O889" s="6">
        <f t="shared" si="41"/>
        <v>13.365</v>
      </c>
      <c r="P889" t="str">
        <f>_xlfn.XLOOKUP(Orders[[#This Row],[Customer ID]],customers!$A$1:$A$1001,customers!$I$1:$I$1001,,0)</f>
        <v>No</v>
      </c>
    </row>
    <row r="890" spans="1:16" x14ac:dyDescent="0.25">
      <c r="A890" s="2"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INDEX(products!$A$1:$G$49,MATCH('Working sheet'!$D890,products!$A$1:$A$49,0),MATCH('Working sheet'!I$1,products!$A$1:$E$1,0))</f>
        <v>Ara</v>
      </c>
      <c r="J890" t="str">
        <f t="shared" si="39"/>
        <v>Arabica</v>
      </c>
      <c r="K890" t="str">
        <f>INDEX(products!$A$1:$G$49,MATCH('Working sheet'!$D890,products!$A$1:$A$49,0),MATCH('Working sheet'!K$1,products!$A$1:$E$1,0))</f>
        <v>L</v>
      </c>
      <c r="L890" t="str">
        <f t="shared" si="40"/>
        <v>Light</v>
      </c>
      <c r="M890" s="5">
        <f>INDEX(products!$A$1:$G$49,MATCH('Working sheet'!$D890,products!$A$1:$A$49,0),MATCH('Working sheet'!M$1,products!$A$1:$E$1,0))</f>
        <v>0.2</v>
      </c>
      <c r="N890" s="6">
        <f>INDEX(products!$A$1:$G$49,MATCH('Working sheet'!$D890,products!$A$1:$A$49,0),MATCH('Working sheet'!N$1,products!$A$1:$E$1,0))</f>
        <v>3.8849999999999998</v>
      </c>
      <c r="O890" s="6">
        <f t="shared" si="41"/>
        <v>7.77</v>
      </c>
      <c r="P890" t="str">
        <f>_xlfn.XLOOKUP(Orders[[#This Row],[Customer ID]],customers!$A$1:$A$1001,customers!$I$1:$I$1001,,0)</f>
        <v>Yes</v>
      </c>
    </row>
    <row r="891" spans="1:16" x14ac:dyDescent="0.25">
      <c r="A891" s="2"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INDEX(products!$A$1:$G$49,MATCH('Working sheet'!$D891,products!$A$1:$A$49,0),MATCH('Working sheet'!I$1,products!$A$1:$E$1,0))</f>
        <v>Rob</v>
      </c>
      <c r="J891" t="str">
        <f t="shared" si="39"/>
        <v>Robusta</v>
      </c>
      <c r="K891" t="str">
        <f>INDEX(products!$A$1:$G$49,MATCH('Working sheet'!$D891,products!$A$1:$A$49,0),MATCH('Working sheet'!K$1,products!$A$1:$E$1,0))</f>
        <v>D</v>
      </c>
      <c r="L891" t="str">
        <f t="shared" si="40"/>
        <v>Dark</v>
      </c>
      <c r="M891" s="5">
        <f>INDEX(products!$A$1:$G$49,MATCH('Working sheet'!$D891,products!$A$1:$A$49,0),MATCH('Working sheet'!M$1,products!$A$1:$E$1,0))</f>
        <v>0.2</v>
      </c>
      <c r="N891" s="6">
        <f>INDEX(products!$A$1:$G$49,MATCH('Working sheet'!$D891,products!$A$1:$A$49,0),MATCH('Working sheet'!N$1,products!$A$1:$E$1,0))</f>
        <v>2.6849999999999996</v>
      </c>
      <c r="O891" s="6">
        <f t="shared" si="41"/>
        <v>2.6849999999999996</v>
      </c>
      <c r="P891" t="str">
        <f>_xlfn.XLOOKUP(Orders[[#This Row],[Customer ID]],customers!$A$1:$A$1001,customers!$I$1:$I$1001,,0)</f>
        <v>Yes</v>
      </c>
    </row>
    <row r="892" spans="1:16" x14ac:dyDescent="0.25">
      <c r="A892" s="2"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INDEX(products!$A$1:$G$49,MATCH('Working sheet'!$D892,products!$A$1:$A$49,0),MATCH('Working sheet'!I$1,products!$A$1:$E$1,0))</f>
        <v>Rob</v>
      </c>
      <c r="J892" t="str">
        <f t="shared" si="39"/>
        <v>Robusta</v>
      </c>
      <c r="K892" t="str">
        <f>INDEX(products!$A$1:$G$49,MATCH('Working sheet'!$D892,products!$A$1:$A$49,0),MATCH('Working sheet'!K$1,products!$A$1:$E$1,0))</f>
        <v>D</v>
      </c>
      <c r="L892" t="str">
        <f t="shared" si="40"/>
        <v>Dark</v>
      </c>
      <c r="M892" s="5">
        <f>INDEX(products!$A$1:$G$49,MATCH('Working sheet'!$D892,products!$A$1:$A$49,0),MATCH('Working sheet'!M$1,products!$A$1:$E$1,0))</f>
        <v>2.5</v>
      </c>
      <c r="N892" s="6">
        <f>INDEX(products!$A$1:$G$49,MATCH('Working sheet'!$D892,products!$A$1:$A$49,0),MATCH('Working sheet'!N$1,products!$A$1:$E$1,0))</f>
        <v>20.584999999999997</v>
      </c>
      <c r="O892" s="6">
        <f t="shared" si="41"/>
        <v>20.584999999999997</v>
      </c>
      <c r="P892" t="str">
        <f>_xlfn.XLOOKUP(Orders[[#This Row],[Customer ID]],customers!$A$1:$A$1001,customers!$I$1:$I$1001,,0)</f>
        <v>Yes</v>
      </c>
    </row>
    <row r="893" spans="1:16" x14ac:dyDescent="0.25">
      <c r="A893" s="2"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INDEX(products!$A$1:$G$49,MATCH('Working sheet'!$D893,products!$A$1:$A$49,0),MATCH('Working sheet'!I$1,products!$A$1:$E$1,0))</f>
        <v>Ara</v>
      </c>
      <c r="J893" t="str">
        <f t="shared" si="39"/>
        <v>Arabica</v>
      </c>
      <c r="K893" t="str">
        <f>INDEX(products!$A$1:$G$49,MATCH('Working sheet'!$D893,products!$A$1:$A$49,0),MATCH('Working sheet'!K$1,products!$A$1:$E$1,0))</f>
        <v>D</v>
      </c>
      <c r="L893" t="str">
        <f t="shared" si="40"/>
        <v>Dark</v>
      </c>
      <c r="M893" s="5">
        <f>INDEX(products!$A$1:$G$49,MATCH('Working sheet'!$D893,products!$A$1:$A$49,0),MATCH('Working sheet'!M$1,products!$A$1:$E$1,0))</f>
        <v>2.5</v>
      </c>
      <c r="N893" s="6">
        <f>INDEX(products!$A$1:$G$49,MATCH('Working sheet'!$D893,products!$A$1:$A$49,0),MATCH('Working sheet'!N$1,products!$A$1:$E$1,0))</f>
        <v>22.884999999999998</v>
      </c>
      <c r="O893" s="6">
        <f t="shared" si="41"/>
        <v>114.42499999999998</v>
      </c>
      <c r="P893" t="str">
        <f>_xlfn.XLOOKUP(Orders[[#This Row],[Customer ID]],customers!$A$1:$A$1001,customers!$I$1:$I$1001,,0)</f>
        <v>Yes</v>
      </c>
    </row>
    <row r="894" spans="1:16" x14ac:dyDescent="0.25">
      <c r="A894" s="2"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INDEX(products!$A$1:$G$49,MATCH('Working sheet'!$D894,products!$A$1:$A$49,0),MATCH('Working sheet'!I$1,products!$A$1:$E$1,0))</f>
        <v>Exc</v>
      </c>
      <c r="J894" t="str">
        <f t="shared" si="39"/>
        <v>Excelsa</v>
      </c>
      <c r="K894" t="str">
        <f>INDEX(products!$A$1:$G$49,MATCH('Working sheet'!$D894,products!$A$1:$A$49,0),MATCH('Working sheet'!K$1,products!$A$1:$E$1,0))</f>
        <v>M</v>
      </c>
      <c r="L894" t="str">
        <f t="shared" si="40"/>
        <v>Medium</v>
      </c>
      <c r="M894" s="5">
        <f>INDEX(products!$A$1:$G$49,MATCH('Working sheet'!$D894,products!$A$1:$A$49,0),MATCH('Working sheet'!M$1,products!$A$1:$E$1,0))</f>
        <v>0.2</v>
      </c>
      <c r="N894" s="6">
        <f>INDEX(products!$A$1:$G$49,MATCH('Working sheet'!$D894,products!$A$1:$A$49,0),MATCH('Working sheet'!N$1,products!$A$1:$E$1,0))</f>
        <v>4.125</v>
      </c>
      <c r="O894" s="6">
        <f t="shared" si="41"/>
        <v>20.625</v>
      </c>
      <c r="P894" t="str">
        <f>_xlfn.XLOOKUP(Orders[[#This Row],[Customer ID]],customers!$A$1:$A$1001,customers!$I$1:$I$1001,,0)</f>
        <v>No</v>
      </c>
    </row>
    <row r="895" spans="1:16" x14ac:dyDescent="0.25">
      <c r="A895" s="2"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INDEX(products!$A$1:$G$49,MATCH('Working sheet'!$D895,products!$A$1:$A$49,0),MATCH('Working sheet'!I$1,products!$A$1:$E$1,0))</f>
        <v>Lib</v>
      </c>
      <c r="J895" t="str">
        <f t="shared" si="39"/>
        <v>Liberica</v>
      </c>
      <c r="K895" t="str">
        <f>INDEX(products!$A$1:$G$49,MATCH('Working sheet'!$D895,products!$A$1:$A$49,0),MATCH('Working sheet'!K$1,products!$A$1:$E$1,0))</f>
        <v>L</v>
      </c>
      <c r="L895" t="str">
        <f t="shared" si="40"/>
        <v>Light</v>
      </c>
      <c r="M895" s="5">
        <f>INDEX(products!$A$1:$G$49,MATCH('Working sheet'!$D895,products!$A$1:$A$49,0),MATCH('Working sheet'!M$1,products!$A$1:$E$1,0))</f>
        <v>0.5</v>
      </c>
      <c r="N895" s="6">
        <f>INDEX(products!$A$1:$G$49,MATCH('Working sheet'!$D895,products!$A$1:$A$49,0),MATCH('Working sheet'!N$1,products!$A$1:$E$1,0))</f>
        <v>9.51</v>
      </c>
      <c r="O895" s="6">
        <f t="shared" si="41"/>
        <v>57.06</v>
      </c>
      <c r="P895" t="str">
        <f>_xlfn.XLOOKUP(Orders[[#This Row],[Customer ID]],customers!$A$1:$A$1001,customers!$I$1:$I$1001,,0)</f>
        <v>Yes</v>
      </c>
    </row>
    <row r="896" spans="1:16" x14ac:dyDescent="0.25">
      <c r="A896" s="2"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INDEX(products!$A$1:$G$49,MATCH('Working sheet'!$D896,products!$A$1:$A$49,0),MATCH('Working sheet'!I$1,products!$A$1:$E$1,0))</f>
        <v>Rob</v>
      </c>
      <c r="J896" t="str">
        <f t="shared" si="39"/>
        <v>Robusta</v>
      </c>
      <c r="K896" t="str">
        <f>INDEX(products!$A$1:$G$49,MATCH('Working sheet'!$D896,products!$A$1:$A$49,0),MATCH('Working sheet'!K$1,products!$A$1:$E$1,0))</f>
        <v>D</v>
      </c>
      <c r="L896" t="str">
        <f t="shared" si="40"/>
        <v>Dark</v>
      </c>
      <c r="M896" s="5">
        <f>INDEX(products!$A$1:$G$49,MATCH('Working sheet'!$D896,products!$A$1:$A$49,0),MATCH('Working sheet'!M$1,products!$A$1:$E$1,0))</f>
        <v>2.5</v>
      </c>
      <c r="N896" s="6">
        <f>INDEX(products!$A$1:$G$49,MATCH('Working sheet'!$D896,products!$A$1:$A$49,0),MATCH('Working sheet'!N$1,products!$A$1:$E$1,0))</f>
        <v>20.584999999999997</v>
      </c>
      <c r="O896" s="6">
        <f t="shared" si="41"/>
        <v>82.339999999999989</v>
      </c>
      <c r="P896" t="str">
        <f>_xlfn.XLOOKUP(Orders[[#This Row],[Customer ID]],customers!$A$1:$A$1001,customers!$I$1:$I$1001,,0)</f>
        <v>Yes</v>
      </c>
    </row>
    <row r="897" spans="1:16" x14ac:dyDescent="0.25">
      <c r="A897" s="2"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INDEX(products!$A$1:$G$49,MATCH('Working sheet'!$D897,products!$A$1:$A$49,0),MATCH('Working sheet'!I$1,products!$A$1:$E$1,0))</f>
        <v>Exc</v>
      </c>
      <c r="J897" t="str">
        <f t="shared" si="39"/>
        <v>Excelsa</v>
      </c>
      <c r="K897" t="str">
        <f>INDEX(products!$A$1:$G$49,MATCH('Working sheet'!$D897,products!$A$1:$A$49,0),MATCH('Working sheet'!K$1,products!$A$1:$E$1,0))</f>
        <v>M</v>
      </c>
      <c r="L897" t="str">
        <f t="shared" si="40"/>
        <v>Medium</v>
      </c>
      <c r="M897" s="5">
        <f>INDEX(products!$A$1:$G$49,MATCH('Working sheet'!$D897,products!$A$1:$A$49,0),MATCH('Working sheet'!M$1,products!$A$1:$E$1,0))</f>
        <v>2.5</v>
      </c>
      <c r="N897" s="6">
        <f>INDEX(products!$A$1:$G$49,MATCH('Working sheet'!$D897,products!$A$1:$A$49,0),MATCH('Working sheet'!N$1,products!$A$1:$E$1,0))</f>
        <v>31.624999999999996</v>
      </c>
      <c r="O897" s="6">
        <f t="shared" si="41"/>
        <v>158.12499999999997</v>
      </c>
      <c r="P897" t="str">
        <f>_xlfn.XLOOKUP(Orders[[#This Row],[Customer ID]],customers!$A$1:$A$1001,customers!$I$1:$I$1001,,0)</f>
        <v>No</v>
      </c>
    </row>
    <row r="898" spans="1:16" x14ac:dyDescent="0.25">
      <c r="A898" s="2"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INDEX(products!$A$1:$G$49,MATCH('Working sheet'!$D898,products!$A$1:$A$49,0),MATCH('Working sheet'!I$1,products!$A$1:$E$1,0))</f>
        <v>Rob</v>
      </c>
      <c r="J898" t="str">
        <f t="shared" ref="J898:J961" si="42">IF(I898="Rob","Robusta",IF(I898="Exc","Excelsa",IF(I898="Ara","Arabica",IF(I898="Lib","Liberica"))))</f>
        <v>Robusta</v>
      </c>
      <c r="K898" t="str">
        <f>INDEX(products!$A$1:$G$49,MATCH('Working sheet'!$D898,products!$A$1:$A$49,0),MATCH('Working sheet'!K$1,products!$A$1:$E$1,0))</f>
        <v>D</v>
      </c>
      <c r="L898" t="str">
        <f t="shared" ref="L898:L961" si="43">IF(K898="L","Light",IF(K898="M","Medium",IF(K898="D","Dark")))</f>
        <v>Dark</v>
      </c>
      <c r="M898" s="5">
        <f>INDEX(products!$A$1:$G$49,MATCH('Working sheet'!$D898,products!$A$1:$A$49,0),MATCH('Working sheet'!M$1,products!$A$1:$E$1,0))</f>
        <v>0.5</v>
      </c>
      <c r="N898" s="6">
        <f>INDEX(products!$A$1:$G$49,MATCH('Working sheet'!$D898,products!$A$1:$A$49,0),MATCH('Working sheet'!N$1,products!$A$1:$E$1,0))</f>
        <v>5.3699999999999992</v>
      </c>
      <c r="O898" s="6">
        <f t="shared" ref="O898:O961" si="44">N898*E898</f>
        <v>32.22</v>
      </c>
      <c r="P898" t="str">
        <f>_xlfn.XLOOKUP(Orders[[#This Row],[Customer ID]],customers!$A$1:$A$1001,customers!$I$1:$I$1001,,0)</f>
        <v>Yes</v>
      </c>
    </row>
    <row r="899" spans="1:16" x14ac:dyDescent="0.25">
      <c r="A899" s="2"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INDEX(products!$A$1:$G$49,MATCH('Working sheet'!$D899,products!$A$1:$A$49,0),MATCH('Working sheet'!I$1,products!$A$1:$E$1,0))</f>
        <v>Exc</v>
      </c>
      <c r="J899" t="str">
        <f t="shared" si="42"/>
        <v>Excelsa</v>
      </c>
      <c r="K899" t="str">
        <f>INDEX(products!$A$1:$G$49,MATCH('Working sheet'!$D899,products!$A$1:$A$49,0),MATCH('Working sheet'!K$1,products!$A$1:$E$1,0))</f>
        <v>D</v>
      </c>
      <c r="L899" t="str">
        <f t="shared" si="43"/>
        <v>Dark</v>
      </c>
      <c r="M899" s="5">
        <f>INDEX(products!$A$1:$G$49,MATCH('Working sheet'!$D899,products!$A$1:$A$49,0),MATCH('Working sheet'!M$1,products!$A$1:$E$1,0))</f>
        <v>1</v>
      </c>
      <c r="N899" s="6">
        <f>INDEX(products!$A$1:$G$49,MATCH('Working sheet'!$D899,products!$A$1:$A$49,0),MATCH('Working sheet'!N$1,products!$A$1:$E$1,0))</f>
        <v>12.15</v>
      </c>
      <c r="O899" s="6">
        <f t="shared" si="44"/>
        <v>24.3</v>
      </c>
      <c r="P899" t="str">
        <f>_xlfn.XLOOKUP(Orders[[#This Row],[Customer ID]],customers!$A$1:$A$1001,customers!$I$1:$I$1001,,0)</f>
        <v>No</v>
      </c>
    </row>
    <row r="900" spans="1:16" x14ac:dyDescent="0.25">
      <c r="A900" s="2"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INDEX(products!$A$1:$G$49,MATCH('Working sheet'!$D900,products!$A$1:$A$49,0),MATCH('Working sheet'!I$1,products!$A$1:$E$1,0))</f>
        <v>Rob</v>
      </c>
      <c r="J900" t="str">
        <f t="shared" si="42"/>
        <v>Robusta</v>
      </c>
      <c r="K900" t="str">
        <f>INDEX(products!$A$1:$G$49,MATCH('Working sheet'!$D900,products!$A$1:$A$49,0),MATCH('Working sheet'!K$1,products!$A$1:$E$1,0))</f>
        <v>L</v>
      </c>
      <c r="L900" t="str">
        <f t="shared" si="43"/>
        <v>Light</v>
      </c>
      <c r="M900" s="5">
        <f>INDEX(products!$A$1:$G$49,MATCH('Working sheet'!$D900,products!$A$1:$A$49,0),MATCH('Working sheet'!M$1,products!$A$1:$E$1,0))</f>
        <v>0.5</v>
      </c>
      <c r="N900" s="6">
        <f>INDEX(products!$A$1:$G$49,MATCH('Working sheet'!$D900,products!$A$1:$A$49,0),MATCH('Working sheet'!N$1,products!$A$1:$E$1,0))</f>
        <v>7.169999999999999</v>
      </c>
      <c r="O900" s="6">
        <f t="shared" si="44"/>
        <v>35.849999999999994</v>
      </c>
      <c r="P900" t="str">
        <f>_xlfn.XLOOKUP(Orders[[#This Row],[Customer ID]],customers!$A$1:$A$1001,customers!$I$1:$I$1001,,0)</f>
        <v>No</v>
      </c>
    </row>
    <row r="901" spans="1:16" x14ac:dyDescent="0.25">
      <c r="A901" s="2"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INDEX(products!$A$1:$G$49,MATCH('Working sheet'!$D901,products!$A$1:$A$49,0),MATCH('Working sheet'!I$1,products!$A$1:$E$1,0))</f>
        <v>Lib</v>
      </c>
      <c r="J901" t="str">
        <f t="shared" si="42"/>
        <v>Liberica</v>
      </c>
      <c r="K901" t="str">
        <f>INDEX(products!$A$1:$G$49,MATCH('Working sheet'!$D901,products!$A$1:$A$49,0),MATCH('Working sheet'!K$1,products!$A$1:$E$1,0))</f>
        <v>M</v>
      </c>
      <c r="L901" t="str">
        <f t="shared" si="43"/>
        <v>Medium</v>
      </c>
      <c r="M901" s="5">
        <f>INDEX(products!$A$1:$G$49,MATCH('Working sheet'!$D901,products!$A$1:$A$49,0),MATCH('Working sheet'!M$1,products!$A$1:$E$1,0))</f>
        <v>1</v>
      </c>
      <c r="N901" s="6">
        <f>INDEX(products!$A$1:$G$49,MATCH('Working sheet'!$D901,products!$A$1:$A$49,0),MATCH('Working sheet'!N$1,products!$A$1:$E$1,0))</f>
        <v>14.55</v>
      </c>
      <c r="O901" s="6">
        <f t="shared" si="44"/>
        <v>72.75</v>
      </c>
      <c r="P901" t="str">
        <f>_xlfn.XLOOKUP(Orders[[#This Row],[Customer ID]],customers!$A$1:$A$1001,customers!$I$1:$I$1001,,0)</f>
        <v>No</v>
      </c>
    </row>
    <row r="902" spans="1:16" x14ac:dyDescent="0.25">
      <c r="A902" s="2"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INDEX(products!$A$1:$G$49,MATCH('Working sheet'!$D902,products!$A$1:$A$49,0),MATCH('Working sheet'!I$1,products!$A$1:$E$1,0))</f>
        <v>Lib</v>
      </c>
      <c r="J902" t="str">
        <f t="shared" si="42"/>
        <v>Liberica</v>
      </c>
      <c r="K902" t="str">
        <f>INDEX(products!$A$1:$G$49,MATCH('Working sheet'!$D902,products!$A$1:$A$49,0),MATCH('Working sheet'!K$1,products!$A$1:$E$1,0))</f>
        <v>L</v>
      </c>
      <c r="L902" t="str">
        <f t="shared" si="43"/>
        <v>Light</v>
      </c>
      <c r="M902" s="5">
        <f>INDEX(products!$A$1:$G$49,MATCH('Working sheet'!$D902,products!$A$1:$A$49,0),MATCH('Working sheet'!M$1,products!$A$1:$E$1,0))</f>
        <v>1</v>
      </c>
      <c r="N902" s="6">
        <f>INDEX(products!$A$1:$G$49,MATCH('Working sheet'!$D902,products!$A$1:$A$49,0),MATCH('Working sheet'!N$1,products!$A$1:$E$1,0))</f>
        <v>15.85</v>
      </c>
      <c r="O902" s="6">
        <f t="shared" si="44"/>
        <v>47.55</v>
      </c>
      <c r="P902" t="str">
        <f>_xlfn.XLOOKUP(Orders[[#This Row],[Customer ID]],customers!$A$1:$A$1001,customers!$I$1:$I$1001,,0)</f>
        <v>No</v>
      </c>
    </row>
    <row r="903" spans="1:16" x14ac:dyDescent="0.25">
      <c r="A903" s="2"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INDEX(products!$A$1:$G$49,MATCH('Working sheet'!$D903,products!$A$1:$A$49,0),MATCH('Working sheet'!I$1,products!$A$1:$E$1,0))</f>
        <v>Rob</v>
      </c>
      <c r="J903" t="str">
        <f t="shared" si="42"/>
        <v>Robusta</v>
      </c>
      <c r="K903" t="str">
        <f>INDEX(products!$A$1:$G$49,MATCH('Working sheet'!$D903,products!$A$1:$A$49,0),MATCH('Working sheet'!K$1,products!$A$1:$E$1,0))</f>
        <v>L</v>
      </c>
      <c r="L903" t="str">
        <f t="shared" si="43"/>
        <v>Light</v>
      </c>
      <c r="M903" s="5">
        <f>INDEX(products!$A$1:$G$49,MATCH('Working sheet'!$D903,products!$A$1:$A$49,0),MATCH('Working sheet'!M$1,products!$A$1:$E$1,0))</f>
        <v>0.2</v>
      </c>
      <c r="N903" s="6">
        <f>INDEX(products!$A$1:$G$49,MATCH('Working sheet'!$D903,products!$A$1:$A$49,0),MATCH('Working sheet'!N$1,products!$A$1:$E$1,0))</f>
        <v>3.5849999999999995</v>
      </c>
      <c r="O903" s="6">
        <f t="shared" si="44"/>
        <v>3.5849999999999995</v>
      </c>
      <c r="P903" t="str">
        <f>_xlfn.XLOOKUP(Orders[[#This Row],[Customer ID]],customers!$A$1:$A$1001,customers!$I$1:$I$1001,,0)</f>
        <v>Yes</v>
      </c>
    </row>
    <row r="904" spans="1:16" x14ac:dyDescent="0.25">
      <c r="A904" s="2"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INDEX(products!$A$1:$G$49,MATCH('Working sheet'!$D904,products!$A$1:$A$49,0),MATCH('Working sheet'!I$1,products!$A$1:$E$1,0))</f>
        <v>Exc</v>
      </c>
      <c r="J904" t="str">
        <f t="shared" si="42"/>
        <v>Excelsa</v>
      </c>
      <c r="K904" t="str">
        <f>INDEX(products!$A$1:$G$49,MATCH('Working sheet'!$D904,products!$A$1:$A$49,0),MATCH('Working sheet'!K$1,products!$A$1:$E$1,0))</f>
        <v>M</v>
      </c>
      <c r="L904" t="str">
        <f t="shared" si="43"/>
        <v>Medium</v>
      </c>
      <c r="M904" s="5">
        <f>INDEX(products!$A$1:$G$49,MATCH('Working sheet'!$D904,products!$A$1:$A$49,0),MATCH('Working sheet'!M$1,products!$A$1:$E$1,0))</f>
        <v>2.5</v>
      </c>
      <c r="N904" s="6">
        <f>INDEX(products!$A$1:$G$49,MATCH('Working sheet'!$D904,products!$A$1:$A$49,0),MATCH('Working sheet'!N$1,products!$A$1:$E$1,0))</f>
        <v>31.624999999999996</v>
      </c>
      <c r="O904" s="6">
        <f t="shared" si="44"/>
        <v>158.12499999999997</v>
      </c>
      <c r="P904" t="str">
        <f>_xlfn.XLOOKUP(Orders[[#This Row],[Customer ID]],customers!$A$1:$A$1001,customers!$I$1:$I$1001,,0)</f>
        <v>No</v>
      </c>
    </row>
    <row r="905" spans="1:16" x14ac:dyDescent="0.25">
      <c r="A905" s="2"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INDEX(products!$A$1:$G$49,MATCH('Working sheet'!$D905,products!$A$1:$A$49,0),MATCH('Working sheet'!I$1,products!$A$1:$E$1,0))</f>
        <v>Lib</v>
      </c>
      <c r="J905" t="str">
        <f t="shared" si="42"/>
        <v>Liberica</v>
      </c>
      <c r="K905" t="str">
        <f>INDEX(products!$A$1:$G$49,MATCH('Working sheet'!$D905,products!$A$1:$A$49,0),MATCH('Working sheet'!K$1,products!$A$1:$E$1,0))</f>
        <v>M</v>
      </c>
      <c r="L905" t="str">
        <f t="shared" si="43"/>
        <v>Medium</v>
      </c>
      <c r="M905" s="5">
        <f>INDEX(products!$A$1:$G$49,MATCH('Working sheet'!$D905,products!$A$1:$A$49,0),MATCH('Working sheet'!M$1,products!$A$1:$E$1,0))</f>
        <v>0.5</v>
      </c>
      <c r="N905" s="6">
        <f>INDEX(products!$A$1:$G$49,MATCH('Working sheet'!$D905,products!$A$1:$A$49,0),MATCH('Working sheet'!N$1,products!$A$1:$E$1,0))</f>
        <v>8.73</v>
      </c>
      <c r="O905" s="6">
        <f t="shared" si="44"/>
        <v>17.46</v>
      </c>
      <c r="P905" t="str">
        <f>_xlfn.XLOOKUP(Orders[[#This Row],[Customer ID]],customers!$A$1:$A$1001,customers!$I$1:$I$1001,,0)</f>
        <v>No</v>
      </c>
    </row>
    <row r="906" spans="1:16" x14ac:dyDescent="0.25">
      <c r="A906" s="2"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INDEX(products!$A$1:$G$49,MATCH('Working sheet'!$D906,products!$A$1:$A$49,0),MATCH('Working sheet'!I$1,products!$A$1:$E$1,0))</f>
        <v>Ara</v>
      </c>
      <c r="J906" t="str">
        <f t="shared" si="42"/>
        <v>Arabica</v>
      </c>
      <c r="K906" t="str">
        <f>INDEX(products!$A$1:$G$49,MATCH('Working sheet'!$D906,products!$A$1:$A$49,0),MATCH('Working sheet'!K$1,products!$A$1:$E$1,0))</f>
        <v>L</v>
      </c>
      <c r="L906" t="str">
        <f t="shared" si="43"/>
        <v>Light</v>
      </c>
      <c r="M906" s="5">
        <f>INDEX(products!$A$1:$G$49,MATCH('Working sheet'!$D906,products!$A$1:$A$49,0),MATCH('Working sheet'!M$1,products!$A$1:$E$1,0))</f>
        <v>2.5</v>
      </c>
      <c r="N906" s="6">
        <f>INDEX(products!$A$1:$G$49,MATCH('Working sheet'!$D906,products!$A$1:$A$49,0),MATCH('Working sheet'!N$1,products!$A$1:$E$1,0))</f>
        <v>29.784999999999997</v>
      </c>
      <c r="O906" s="6">
        <f t="shared" si="44"/>
        <v>148.92499999999998</v>
      </c>
      <c r="P906" t="str">
        <f>_xlfn.XLOOKUP(Orders[[#This Row],[Customer ID]],customers!$A$1:$A$1001,customers!$I$1:$I$1001,,0)</f>
        <v>No</v>
      </c>
    </row>
    <row r="907" spans="1:16" x14ac:dyDescent="0.25">
      <c r="A907" s="2"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INDEX(products!$A$1:$G$49,MATCH('Working sheet'!$D907,products!$A$1:$A$49,0),MATCH('Working sheet'!I$1,products!$A$1:$E$1,0))</f>
        <v>Ara</v>
      </c>
      <c r="J907" t="str">
        <f t="shared" si="42"/>
        <v>Arabica</v>
      </c>
      <c r="K907" t="str">
        <f>INDEX(products!$A$1:$G$49,MATCH('Working sheet'!$D907,products!$A$1:$A$49,0),MATCH('Working sheet'!K$1,products!$A$1:$E$1,0))</f>
        <v>M</v>
      </c>
      <c r="L907" t="str">
        <f t="shared" si="43"/>
        <v>Medium</v>
      </c>
      <c r="M907" s="5">
        <f>INDEX(products!$A$1:$G$49,MATCH('Working sheet'!$D907,products!$A$1:$A$49,0),MATCH('Working sheet'!M$1,products!$A$1:$E$1,0))</f>
        <v>0.5</v>
      </c>
      <c r="N907" s="6">
        <f>INDEX(products!$A$1:$G$49,MATCH('Working sheet'!$D907,products!$A$1:$A$49,0),MATCH('Working sheet'!N$1,products!$A$1:$E$1,0))</f>
        <v>6.75</v>
      </c>
      <c r="O907" s="6">
        <f t="shared" si="44"/>
        <v>40.5</v>
      </c>
      <c r="P907" t="str">
        <f>_xlfn.XLOOKUP(Orders[[#This Row],[Customer ID]],customers!$A$1:$A$1001,customers!$I$1:$I$1001,,0)</f>
        <v>Yes</v>
      </c>
    </row>
    <row r="908" spans="1:16" x14ac:dyDescent="0.25">
      <c r="A908" s="2"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INDEX(products!$A$1:$G$49,MATCH('Working sheet'!$D908,products!$A$1:$A$49,0),MATCH('Working sheet'!I$1,products!$A$1:$E$1,0))</f>
        <v>Ara</v>
      </c>
      <c r="J908" t="str">
        <f t="shared" si="42"/>
        <v>Arabica</v>
      </c>
      <c r="K908" t="str">
        <f>INDEX(products!$A$1:$G$49,MATCH('Working sheet'!$D908,products!$A$1:$A$49,0),MATCH('Working sheet'!K$1,products!$A$1:$E$1,0))</f>
        <v>M</v>
      </c>
      <c r="L908" t="str">
        <f t="shared" si="43"/>
        <v>Medium</v>
      </c>
      <c r="M908" s="5">
        <f>INDEX(products!$A$1:$G$49,MATCH('Working sheet'!$D908,products!$A$1:$A$49,0),MATCH('Working sheet'!M$1,products!$A$1:$E$1,0))</f>
        <v>0.5</v>
      </c>
      <c r="N908" s="6">
        <f>INDEX(products!$A$1:$G$49,MATCH('Working sheet'!$D908,products!$A$1:$A$49,0),MATCH('Working sheet'!N$1,products!$A$1:$E$1,0))</f>
        <v>6.75</v>
      </c>
      <c r="O908" s="6">
        <f t="shared" si="44"/>
        <v>27</v>
      </c>
      <c r="P908" t="str">
        <f>_xlfn.XLOOKUP(Orders[[#This Row],[Customer ID]],customers!$A$1:$A$1001,customers!$I$1:$I$1001,,0)</f>
        <v>Yes</v>
      </c>
    </row>
    <row r="909" spans="1:16" x14ac:dyDescent="0.25">
      <c r="A909" s="2"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INDEX(products!$A$1:$G$49,MATCH('Working sheet'!$D909,products!$A$1:$A$49,0),MATCH('Working sheet'!I$1,products!$A$1:$E$1,0))</f>
        <v>Lib</v>
      </c>
      <c r="J909" t="str">
        <f t="shared" si="42"/>
        <v>Liberica</v>
      </c>
      <c r="K909" t="str">
        <f>INDEX(products!$A$1:$G$49,MATCH('Working sheet'!$D909,products!$A$1:$A$49,0),MATCH('Working sheet'!K$1,products!$A$1:$E$1,0))</f>
        <v>D</v>
      </c>
      <c r="L909" t="str">
        <f t="shared" si="43"/>
        <v>Dark</v>
      </c>
      <c r="M909" s="5">
        <f>INDEX(products!$A$1:$G$49,MATCH('Working sheet'!$D909,products!$A$1:$A$49,0),MATCH('Working sheet'!M$1,products!$A$1:$E$1,0))</f>
        <v>1</v>
      </c>
      <c r="N909" s="6">
        <f>INDEX(products!$A$1:$G$49,MATCH('Working sheet'!$D909,products!$A$1:$A$49,0),MATCH('Working sheet'!N$1,products!$A$1:$E$1,0))</f>
        <v>12.95</v>
      </c>
      <c r="O909" s="6">
        <f t="shared" si="44"/>
        <v>38.849999999999994</v>
      </c>
      <c r="P909" t="str">
        <f>_xlfn.XLOOKUP(Orders[[#This Row],[Customer ID]],customers!$A$1:$A$1001,customers!$I$1:$I$1001,,0)</f>
        <v>No</v>
      </c>
    </row>
    <row r="910" spans="1:16" x14ac:dyDescent="0.25">
      <c r="A910" s="2"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INDEX(products!$A$1:$G$49,MATCH('Working sheet'!$D910,products!$A$1:$A$49,0),MATCH('Working sheet'!I$1,products!$A$1:$E$1,0))</f>
        <v>Rob</v>
      </c>
      <c r="J910" t="str">
        <f t="shared" si="42"/>
        <v>Robusta</v>
      </c>
      <c r="K910" t="str">
        <f>INDEX(products!$A$1:$G$49,MATCH('Working sheet'!$D910,products!$A$1:$A$49,0),MATCH('Working sheet'!K$1,products!$A$1:$E$1,0))</f>
        <v>L</v>
      </c>
      <c r="L910" t="str">
        <f t="shared" si="43"/>
        <v>Light</v>
      </c>
      <c r="M910" s="5">
        <f>INDEX(products!$A$1:$G$49,MATCH('Working sheet'!$D910,products!$A$1:$A$49,0),MATCH('Working sheet'!M$1,products!$A$1:$E$1,0))</f>
        <v>1</v>
      </c>
      <c r="N910" s="6">
        <f>INDEX(products!$A$1:$G$49,MATCH('Working sheet'!$D910,products!$A$1:$A$49,0),MATCH('Working sheet'!N$1,products!$A$1:$E$1,0))</f>
        <v>11.95</v>
      </c>
      <c r="O910" s="6">
        <f t="shared" si="44"/>
        <v>59.75</v>
      </c>
      <c r="P910" t="str">
        <f>_xlfn.XLOOKUP(Orders[[#This Row],[Customer ID]],customers!$A$1:$A$1001,customers!$I$1:$I$1001,,0)</f>
        <v>No</v>
      </c>
    </row>
    <row r="911" spans="1:16" x14ac:dyDescent="0.25">
      <c r="A911" s="2"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INDEX(products!$A$1:$G$49,MATCH('Working sheet'!$D911,products!$A$1:$A$49,0),MATCH('Working sheet'!I$1,products!$A$1:$E$1,0))</f>
        <v>Rob</v>
      </c>
      <c r="J911" t="str">
        <f t="shared" si="42"/>
        <v>Robusta</v>
      </c>
      <c r="K911" t="str">
        <f>INDEX(products!$A$1:$G$49,MATCH('Working sheet'!$D911,products!$A$1:$A$49,0),MATCH('Working sheet'!K$1,products!$A$1:$E$1,0))</f>
        <v>L</v>
      </c>
      <c r="L911" t="str">
        <f t="shared" si="43"/>
        <v>Light</v>
      </c>
      <c r="M911" s="5">
        <f>INDEX(products!$A$1:$G$49,MATCH('Working sheet'!$D911,products!$A$1:$A$49,0),MATCH('Working sheet'!M$1,products!$A$1:$E$1,0))</f>
        <v>0.2</v>
      </c>
      <c r="N911" s="6">
        <f>INDEX(products!$A$1:$G$49,MATCH('Working sheet'!$D911,products!$A$1:$A$49,0),MATCH('Working sheet'!N$1,products!$A$1:$E$1,0))</f>
        <v>3.5849999999999995</v>
      </c>
      <c r="O911" s="6">
        <f t="shared" si="44"/>
        <v>10.754999999999999</v>
      </c>
      <c r="P911" t="str">
        <f>_xlfn.XLOOKUP(Orders[[#This Row],[Customer ID]],customers!$A$1:$A$1001,customers!$I$1:$I$1001,,0)</f>
        <v>No</v>
      </c>
    </row>
    <row r="912" spans="1:16" x14ac:dyDescent="0.25">
      <c r="A912" s="2"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INDEX(products!$A$1:$G$49,MATCH('Working sheet'!$D912,products!$A$1:$A$49,0),MATCH('Working sheet'!I$1,products!$A$1:$E$1,0))</f>
        <v>Ara</v>
      </c>
      <c r="J912" t="str">
        <f t="shared" si="42"/>
        <v>Arabica</v>
      </c>
      <c r="K912" t="str">
        <f>INDEX(products!$A$1:$G$49,MATCH('Working sheet'!$D912,products!$A$1:$A$49,0),MATCH('Working sheet'!K$1,products!$A$1:$E$1,0))</f>
        <v>D</v>
      </c>
      <c r="L912" t="str">
        <f t="shared" si="43"/>
        <v>Dark</v>
      </c>
      <c r="M912" s="5">
        <f>INDEX(products!$A$1:$G$49,MATCH('Working sheet'!$D912,products!$A$1:$A$49,0),MATCH('Working sheet'!M$1,products!$A$1:$E$1,0))</f>
        <v>2.5</v>
      </c>
      <c r="N912" s="6">
        <f>INDEX(products!$A$1:$G$49,MATCH('Working sheet'!$D912,products!$A$1:$A$49,0),MATCH('Working sheet'!N$1,products!$A$1:$E$1,0))</f>
        <v>22.884999999999998</v>
      </c>
      <c r="O912" s="6">
        <f t="shared" si="44"/>
        <v>91.539999999999992</v>
      </c>
      <c r="P912" t="str">
        <f>_xlfn.XLOOKUP(Orders[[#This Row],[Customer ID]],customers!$A$1:$A$1001,customers!$I$1:$I$1001,,0)</f>
        <v>No</v>
      </c>
    </row>
    <row r="913" spans="1:16" x14ac:dyDescent="0.25">
      <c r="A913" s="2"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INDEX(products!$A$1:$G$49,MATCH('Working sheet'!$D913,products!$A$1:$A$49,0),MATCH('Working sheet'!I$1,products!$A$1:$E$1,0))</f>
        <v>Ara</v>
      </c>
      <c r="J913" t="str">
        <f t="shared" si="42"/>
        <v>Arabica</v>
      </c>
      <c r="K913" t="str">
        <f>INDEX(products!$A$1:$G$49,MATCH('Working sheet'!$D913,products!$A$1:$A$49,0),MATCH('Working sheet'!K$1,products!$A$1:$E$1,0))</f>
        <v>M</v>
      </c>
      <c r="L913" t="str">
        <f t="shared" si="43"/>
        <v>Medium</v>
      </c>
      <c r="M913" s="5">
        <f>INDEX(products!$A$1:$G$49,MATCH('Working sheet'!$D913,products!$A$1:$A$49,0),MATCH('Working sheet'!M$1,products!$A$1:$E$1,0))</f>
        <v>1</v>
      </c>
      <c r="N913" s="6">
        <f>INDEX(products!$A$1:$G$49,MATCH('Working sheet'!$D913,products!$A$1:$A$49,0),MATCH('Working sheet'!N$1,products!$A$1:$E$1,0))</f>
        <v>11.25</v>
      </c>
      <c r="O913" s="6">
        <f t="shared" si="44"/>
        <v>45</v>
      </c>
      <c r="P913" t="str">
        <f>_xlfn.XLOOKUP(Orders[[#This Row],[Customer ID]],customers!$A$1:$A$1001,customers!$I$1:$I$1001,,0)</f>
        <v>Yes</v>
      </c>
    </row>
    <row r="914" spans="1:16" x14ac:dyDescent="0.25">
      <c r="A914" s="2"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INDEX(products!$A$1:$G$49,MATCH('Working sheet'!$D914,products!$A$1:$A$49,0),MATCH('Working sheet'!I$1,products!$A$1:$E$1,0))</f>
        <v>Rob</v>
      </c>
      <c r="J914" t="str">
        <f t="shared" si="42"/>
        <v>Robusta</v>
      </c>
      <c r="K914" t="str">
        <f>INDEX(products!$A$1:$G$49,MATCH('Working sheet'!$D914,products!$A$1:$A$49,0),MATCH('Working sheet'!K$1,products!$A$1:$E$1,0))</f>
        <v>M</v>
      </c>
      <c r="L914" t="str">
        <f t="shared" si="43"/>
        <v>Medium</v>
      </c>
      <c r="M914" s="5">
        <f>INDEX(products!$A$1:$G$49,MATCH('Working sheet'!$D914,products!$A$1:$A$49,0),MATCH('Working sheet'!M$1,products!$A$1:$E$1,0))</f>
        <v>2.5</v>
      </c>
      <c r="N914" s="6">
        <f>INDEX(products!$A$1:$G$49,MATCH('Working sheet'!$D914,products!$A$1:$A$49,0),MATCH('Working sheet'!N$1,products!$A$1:$E$1,0))</f>
        <v>22.884999999999998</v>
      </c>
      <c r="O914" s="6">
        <f t="shared" si="44"/>
        <v>137.31</v>
      </c>
      <c r="P914" t="str">
        <f>_xlfn.XLOOKUP(Orders[[#This Row],[Customer ID]],customers!$A$1:$A$1001,customers!$I$1:$I$1001,,0)</f>
        <v>Yes</v>
      </c>
    </row>
    <row r="915" spans="1:16" x14ac:dyDescent="0.25">
      <c r="A915" s="2"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INDEX(products!$A$1:$G$49,MATCH('Working sheet'!$D915,products!$A$1:$A$49,0),MATCH('Working sheet'!I$1,products!$A$1:$E$1,0))</f>
        <v>Ara</v>
      </c>
      <c r="J915" t="str">
        <f t="shared" si="42"/>
        <v>Arabica</v>
      </c>
      <c r="K915" t="str">
        <f>INDEX(products!$A$1:$G$49,MATCH('Working sheet'!$D915,products!$A$1:$A$49,0),MATCH('Working sheet'!K$1,products!$A$1:$E$1,0))</f>
        <v>M</v>
      </c>
      <c r="L915" t="str">
        <f t="shared" si="43"/>
        <v>Medium</v>
      </c>
      <c r="M915" s="5">
        <f>INDEX(products!$A$1:$G$49,MATCH('Working sheet'!$D915,products!$A$1:$A$49,0),MATCH('Working sheet'!M$1,products!$A$1:$E$1,0))</f>
        <v>0.5</v>
      </c>
      <c r="N915" s="6">
        <f>INDEX(products!$A$1:$G$49,MATCH('Working sheet'!$D915,products!$A$1:$A$49,0),MATCH('Working sheet'!N$1,products!$A$1:$E$1,0))</f>
        <v>6.75</v>
      </c>
      <c r="O915" s="6">
        <f t="shared" si="44"/>
        <v>6.75</v>
      </c>
      <c r="P915" t="str">
        <f>_xlfn.XLOOKUP(Orders[[#This Row],[Customer ID]],customers!$A$1:$A$1001,customers!$I$1:$I$1001,,0)</f>
        <v>No</v>
      </c>
    </row>
    <row r="916" spans="1:16" x14ac:dyDescent="0.25">
      <c r="A916" s="2"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INDEX(products!$A$1:$G$49,MATCH('Working sheet'!$D916,products!$A$1:$A$49,0),MATCH('Working sheet'!I$1,products!$A$1:$E$1,0))</f>
        <v>Ara</v>
      </c>
      <c r="J916" t="str">
        <f t="shared" si="42"/>
        <v>Arabica</v>
      </c>
      <c r="K916" t="str">
        <f>INDEX(products!$A$1:$G$49,MATCH('Working sheet'!$D916,products!$A$1:$A$49,0),MATCH('Working sheet'!K$1,products!$A$1:$E$1,0))</f>
        <v>M</v>
      </c>
      <c r="L916" t="str">
        <f t="shared" si="43"/>
        <v>Medium</v>
      </c>
      <c r="M916" s="5">
        <f>INDEX(products!$A$1:$G$49,MATCH('Working sheet'!$D916,products!$A$1:$A$49,0),MATCH('Working sheet'!M$1,products!$A$1:$E$1,0))</f>
        <v>1</v>
      </c>
      <c r="N916" s="6">
        <f>INDEX(products!$A$1:$G$49,MATCH('Working sheet'!$D916,products!$A$1:$A$49,0),MATCH('Working sheet'!N$1,products!$A$1:$E$1,0))</f>
        <v>11.25</v>
      </c>
      <c r="O916" s="6">
        <f t="shared" si="44"/>
        <v>45</v>
      </c>
      <c r="P916" t="str">
        <f>_xlfn.XLOOKUP(Orders[[#This Row],[Customer ID]],customers!$A$1:$A$1001,customers!$I$1:$I$1001,,0)</f>
        <v>No</v>
      </c>
    </row>
    <row r="917" spans="1:16" x14ac:dyDescent="0.25">
      <c r="A917" s="2"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INDEX(products!$A$1:$G$49,MATCH('Working sheet'!$D917,products!$A$1:$A$49,0),MATCH('Working sheet'!I$1,products!$A$1:$E$1,0))</f>
        <v>Exc</v>
      </c>
      <c r="J917" t="str">
        <f t="shared" si="42"/>
        <v>Excelsa</v>
      </c>
      <c r="K917" t="str">
        <f>INDEX(products!$A$1:$G$49,MATCH('Working sheet'!$D917,products!$A$1:$A$49,0),MATCH('Working sheet'!K$1,products!$A$1:$E$1,0))</f>
        <v>D</v>
      </c>
      <c r="L917" t="str">
        <f t="shared" si="43"/>
        <v>Dark</v>
      </c>
      <c r="M917" s="5">
        <f>INDEX(products!$A$1:$G$49,MATCH('Working sheet'!$D917,products!$A$1:$A$49,0),MATCH('Working sheet'!M$1,products!$A$1:$E$1,0))</f>
        <v>2.5</v>
      </c>
      <c r="N917" s="6">
        <f>INDEX(products!$A$1:$G$49,MATCH('Working sheet'!$D917,products!$A$1:$A$49,0),MATCH('Working sheet'!N$1,products!$A$1:$E$1,0))</f>
        <v>27.945</v>
      </c>
      <c r="O917" s="6">
        <f t="shared" si="44"/>
        <v>83.835000000000008</v>
      </c>
      <c r="P917" t="str">
        <f>_xlfn.XLOOKUP(Orders[[#This Row],[Customer ID]],customers!$A$1:$A$1001,customers!$I$1:$I$1001,,0)</f>
        <v>Yes</v>
      </c>
    </row>
    <row r="918" spans="1:16" x14ac:dyDescent="0.25">
      <c r="A918" s="2"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INDEX(products!$A$1:$G$49,MATCH('Working sheet'!$D918,products!$A$1:$A$49,0),MATCH('Working sheet'!I$1,products!$A$1:$E$1,0))</f>
        <v>Exc</v>
      </c>
      <c r="J918" t="str">
        <f t="shared" si="42"/>
        <v>Excelsa</v>
      </c>
      <c r="K918" t="str">
        <f>INDEX(products!$A$1:$G$49,MATCH('Working sheet'!$D918,products!$A$1:$A$49,0),MATCH('Working sheet'!K$1,products!$A$1:$E$1,0))</f>
        <v>D</v>
      </c>
      <c r="L918" t="str">
        <f t="shared" si="43"/>
        <v>Dark</v>
      </c>
      <c r="M918" s="5">
        <f>INDEX(products!$A$1:$G$49,MATCH('Working sheet'!$D918,products!$A$1:$A$49,0),MATCH('Working sheet'!M$1,products!$A$1:$E$1,0))</f>
        <v>0.2</v>
      </c>
      <c r="N918" s="6">
        <f>INDEX(products!$A$1:$G$49,MATCH('Working sheet'!$D918,products!$A$1:$A$49,0),MATCH('Working sheet'!N$1,products!$A$1:$E$1,0))</f>
        <v>3.645</v>
      </c>
      <c r="O918" s="6">
        <f t="shared" si="44"/>
        <v>3.645</v>
      </c>
      <c r="P918" t="str">
        <f>_xlfn.XLOOKUP(Orders[[#This Row],[Customer ID]],customers!$A$1:$A$1001,customers!$I$1:$I$1001,,0)</f>
        <v>Yes</v>
      </c>
    </row>
    <row r="919" spans="1:16" x14ac:dyDescent="0.25">
      <c r="A919" s="2"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INDEX(products!$A$1:$G$49,MATCH('Working sheet'!$D919,products!$A$1:$A$49,0),MATCH('Working sheet'!I$1,products!$A$1:$E$1,0))</f>
        <v>Ara</v>
      </c>
      <c r="J919" t="str">
        <f t="shared" si="42"/>
        <v>Arabica</v>
      </c>
      <c r="K919" t="str">
        <f>INDEX(products!$A$1:$G$49,MATCH('Working sheet'!$D919,products!$A$1:$A$49,0),MATCH('Working sheet'!K$1,products!$A$1:$E$1,0))</f>
        <v>M</v>
      </c>
      <c r="L919" t="str">
        <f t="shared" si="43"/>
        <v>Medium</v>
      </c>
      <c r="M919" s="5">
        <f>INDEX(products!$A$1:$G$49,MATCH('Working sheet'!$D919,products!$A$1:$A$49,0),MATCH('Working sheet'!M$1,products!$A$1:$E$1,0))</f>
        <v>0.5</v>
      </c>
      <c r="N919" s="6">
        <f>INDEX(products!$A$1:$G$49,MATCH('Working sheet'!$D919,products!$A$1:$A$49,0),MATCH('Working sheet'!N$1,products!$A$1:$E$1,0))</f>
        <v>6.75</v>
      </c>
      <c r="O919" s="6">
        <f t="shared" si="44"/>
        <v>6.75</v>
      </c>
      <c r="P919" t="str">
        <f>_xlfn.XLOOKUP(Orders[[#This Row],[Customer ID]],customers!$A$1:$A$1001,customers!$I$1:$I$1001,,0)</f>
        <v>No</v>
      </c>
    </row>
    <row r="920" spans="1:16" x14ac:dyDescent="0.25">
      <c r="A920" s="2"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INDEX(products!$A$1:$G$49,MATCH('Working sheet'!$D920,products!$A$1:$A$49,0),MATCH('Working sheet'!I$1,products!$A$1:$E$1,0))</f>
        <v>Exc</v>
      </c>
      <c r="J920" t="str">
        <f t="shared" si="42"/>
        <v>Excelsa</v>
      </c>
      <c r="K920" t="str">
        <f>INDEX(products!$A$1:$G$49,MATCH('Working sheet'!$D920,products!$A$1:$A$49,0),MATCH('Working sheet'!K$1,products!$A$1:$E$1,0))</f>
        <v>D</v>
      </c>
      <c r="L920" t="str">
        <f t="shared" si="43"/>
        <v>Dark</v>
      </c>
      <c r="M920" s="5">
        <f>INDEX(products!$A$1:$G$49,MATCH('Working sheet'!$D920,products!$A$1:$A$49,0),MATCH('Working sheet'!M$1,products!$A$1:$E$1,0))</f>
        <v>0.5</v>
      </c>
      <c r="N920" s="6">
        <f>INDEX(products!$A$1:$G$49,MATCH('Working sheet'!$D920,products!$A$1:$A$49,0),MATCH('Working sheet'!N$1,products!$A$1:$E$1,0))</f>
        <v>7.29</v>
      </c>
      <c r="O920" s="6">
        <f t="shared" si="44"/>
        <v>21.87</v>
      </c>
      <c r="P920" t="str">
        <f>_xlfn.XLOOKUP(Orders[[#This Row],[Customer ID]],customers!$A$1:$A$1001,customers!$I$1:$I$1001,,0)</f>
        <v>No</v>
      </c>
    </row>
    <row r="921" spans="1:16" x14ac:dyDescent="0.25">
      <c r="A921" s="2"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INDEX(products!$A$1:$G$49,MATCH('Working sheet'!$D921,products!$A$1:$A$49,0),MATCH('Working sheet'!I$1,products!$A$1:$E$1,0))</f>
        <v>Rob</v>
      </c>
      <c r="J921" t="str">
        <f t="shared" si="42"/>
        <v>Robusta</v>
      </c>
      <c r="K921" t="str">
        <f>INDEX(products!$A$1:$G$49,MATCH('Working sheet'!$D921,products!$A$1:$A$49,0),MATCH('Working sheet'!K$1,products!$A$1:$E$1,0))</f>
        <v>D</v>
      </c>
      <c r="L921" t="str">
        <f t="shared" si="43"/>
        <v>Dark</v>
      </c>
      <c r="M921" s="5">
        <f>INDEX(products!$A$1:$G$49,MATCH('Working sheet'!$D921,products!$A$1:$A$49,0),MATCH('Working sheet'!M$1,products!$A$1:$E$1,0))</f>
        <v>0.2</v>
      </c>
      <c r="N921" s="6">
        <f>INDEX(products!$A$1:$G$49,MATCH('Working sheet'!$D921,products!$A$1:$A$49,0),MATCH('Working sheet'!N$1,products!$A$1:$E$1,0))</f>
        <v>2.6849999999999996</v>
      </c>
      <c r="O921" s="6">
        <f t="shared" si="44"/>
        <v>13.424999999999997</v>
      </c>
      <c r="P921" t="str">
        <f>_xlfn.XLOOKUP(Orders[[#This Row],[Customer ID]],customers!$A$1:$A$1001,customers!$I$1:$I$1001,,0)</f>
        <v>Yes</v>
      </c>
    </row>
    <row r="922" spans="1:16" x14ac:dyDescent="0.25">
      <c r="A922" s="2"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INDEX(products!$A$1:$G$49,MATCH('Working sheet'!$D922,products!$A$1:$A$49,0),MATCH('Working sheet'!I$1,products!$A$1:$E$1,0))</f>
        <v>Rob</v>
      </c>
      <c r="J922" t="str">
        <f t="shared" si="42"/>
        <v>Robusta</v>
      </c>
      <c r="K922" t="str">
        <f>INDEX(products!$A$1:$G$49,MATCH('Working sheet'!$D922,products!$A$1:$A$49,0),MATCH('Working sheet'!K$1,products!$A$1:$E$1,0))</f>
        <v>D</v>
      </c>
      <c r="L922" t="str">
        <f t="shared" si="43"/>
        <v>Dark</v>
      </c>
      <c r="M922" s="5">
        <f>INDEX(products!$A$1:$G$49,MATCH('Working sheet'!$D922,products!$A$1:$A$49,0),MATCH('Working sheet'!M$1,products!$A$1:$E$1,0))</f>
        <v>2.5</v>
      </c>
      <c r="N922" s="6">
        <f>INDEX(products!$A$1:$G$49,MATCH('Working sheet'!$D922,products!$A$1:$A$49,0),MATCH('Working sheet'!N$1,products!$A$1:$E$1,0))</f>
        <v>20.584999999999997</v>
      </c>
      <c r="O922" s="6">
        <f t="shared" si="44"/>
        <v>123.50999999999999</v>
      </c>
      <c r="P922" t="str">
        <f>_xlfn.XLOOKUP(Orders[[#This Row],[Customer ID]],customers!$A$1:$A$1001,customers!$I$1:$I$1001,,0)</f>
        <v>No</v>
      </c>
    </row>
    <row r="923" spans="1:16" x14ac:dyDescent="0.25">
      <c r="A923" s="2"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INDEX(products!$A$1:$G$49,MATCH('Working sheet'!$D923,products!$A$1:$A$49,0),MATCH('Working sheet'!I$1,products!$A$1:$E$1,0))</f>
        <v>Lib</v>
      </c>
      <c r="J923" t="str">
        <f t="shared" si="42"/>
        <v>Liberica</v>
      </c>
      <c r="K923" t="str">
        <f>INDEX(products!$A$1:$G$49,MATCH('Working sheet'!$D923,products!$A$1:$A$49,0),MATCH('Working sheet'!K$1,products!$A$1:$E$1,0))</f>
        <v>D</v>
      </c>
      <c r="L923" t="str">
        <f t="shared" si="43"/>
        <v>Dark</v>
      </c>
      <c r="M923" s="5">
        <f>INDEX(products!$A$1:$G$49,MATCH('Working sheet'!$D923,products!$A$1:$A$49,0),MATCH('Working sheet'!M$1,products!$A$1:$E$1,0))</f>
        <v>0.2</v>
      </c>
      <c r="N923" s="6">
        <f>INDEX(products!$A$1:$G$49,MATCH('Working sheet'!$D923,products!$A$1:$A$49,0),MATCH('Working sheet'!N$1,products!$A$1:$E$1,0))</f>
        <v>3.8849999999999998</v>
      </c>
      <c r="O923" s="6">
        <f t="shared" si="44"/>
        <v>7.77</v>
      </c>
      <c r="P923" t="str">
        <f>_xlfn.XLOOKUP(Orders[[#This Row],[Customer ID]],customers!$A$1:$A$1001,customers!$I$1:$I$1001,,0)</f>
        <v>No</v>
      </c>
    </row>
    <row r="924" spans="1:16" x14ac:dyDescent="0.25">
      <c r="A924" s="2"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INDEX(products!$A$1:$G$49,MATCH('Working sheet'!$D924,products!$A$1:$A$49,0),MATCH('Working sheet'!I$1,products!$A$1:$E$1,0))</f>
        <v>Ara</v>
      </c>
      <c r="J924" t="str">
        <f t="shared" si="42"/>
        <v>Arabica</v>
      </c>
      <c r="K924" t="str">
        <f>INDEX(products!$A$1:$G$49,MATCH('Working sheet'!$D924,products!$A$1:$A$49,0),MATCH('Working sheet'!K$1,products!$A$1:$E$1,0))</f>
        <v>M</v>
      </c>
      <c r="L924" t="str">
        <f t="shared" si="43"/>
        <v>Medium</v>
      </c>
      <c r="M924" s="5">
        <f>INDEX(products!$A$1:$G$49,MATCH('Working sheet'!$D924,products!$A$1:$A$49,0),MATCH('Working sheet'!M$1,products!$A$1:$E$1,0))</f>
        <v>1</v>
      </c>
      <c r="N924" s="6">
        <f>INDEX(products!$A$1:$G$49,MATCH('Working sheet'!$D924,products!$A$1:$A$49,0),MATCH('Working sheet'!N$1,products!$A$1:$E$1,0))</f>
        <v>11.25</v>
      </c>
      <c r="O924" s="6">
        <f t="shared" si="44"/>
        <v>67.5</v>
      </c>
      <c r="P924" t="str">
        <f>_xlfn.XLOOKUP(Orders[[#This Row],[Customer ID]],customers!$A$1:$A$1001,customers!$I$1:$I$1001,,0)</f>
        <v>Yes</v>
      </c>
    </row>
    <row r="925" spans="1:16" x14ac:dyDescent="0.25">
      <c r="A925" s="2"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INDEX(products!$A$1:$G$49,MATCH('Working sheet'!$D925,products!$A$1:$A$49,0),MATCH('Working sheet'!I$1,products!$A$1:$E$1,0))</f>
        <v>Exc</v>
      </c>
      <c r="J925" t="str">
        <f t="shared" si="42"/>
        <v>Excelsa</v>
      </c>
      <c r="K925" t="str">
        <f>INDEX(products!$A$1:$G$49,MATCH('Working sheet'!$D925,products!$A$1:$A$49,0),MATCH('Working sheet'!K$1,products!$A$1:$E$1,0))</f>
        <v>D</v>
      </c>
      <c r="L925" t="str">
        <f t="shared" si="43"/>
        <v>Dark</v>
      </c>
      <c r="M925" s="5">
        <f>INDEX(products!$A$1:$G$49,MATCH('Working sheet'!$D925,products!$A$1:$A$49,0),MATCH('Working sheet'!M$1,products!$A$1:$E$1,0))</f>
        <v>2.5</v>
      </c>
      <c r="N925" s="6">
        <f>INDEX(products!$A$1:$G$49,MATCH('Working sheet'!$D925,products!$A$1:$A$49,0),MATCH('Working sheet'!N$1,products!$A$1:$E$1,0))</f>
        <v>27.945</v>
      </c>
      <c r="O925" s="6">
        <f t="shared" si="44"/>
        <v>27.945</v>
      </c>
      <c r="P925" t="str">
        <f>_xlfn.XLOOKUP(Orders[[#This Row],[Customer ID]],customers!$A$1:$A$1001,customers!$I$1:$I$1001,,0)</f>
        <v>No</v>
      </c>
    </row>
    <row r="926" spans="1:16" x14ac:dyDescent="0.25">
      <c r="A926" s="2"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INDEX(products!$A$1:$G$49,MATCH('Working sheet'!$D926,products!$A$1:$A$49,0),MATCH('Working sheet'!I$1,products!$A$1:$E$1,0))</f>
        <v>Ara</v>
      </c>
      <c r="J926" t="str">
        <f t="shared" si="42"/>
        <v>Arabica</v>
      </c>
      <c r="K926" t="str">
        <f>INDEX(products!$A$1:$G$49,MATCH('Working sheet'!$D926,products!$A$1:$A$49,0),MATCH('Working sheet'!K$1,products!$A$1:$E$1,0))</f>
        <v>L</v>
      </c>
      <c r="L926" t="str">
        <f t="shared" si="43"/>
        <v>Light</v>
      </c>
      <c r="M926" s="5">
        <f>INDEX(products!$A$1:$G$49,MATCH('Working sheet'!$D926,products!$A$1:$A$49,0),MATCH('Working sheet'!M$1,products!$A$1:$E$1,0))</f>
        <v>2.5</v>
      </c>
      <c r="N926" s="6">
        <f>INDEX(products!$A$1:$G$49,MATCH('Working sheet'!$D926,products!$A$1:$A$49,0),MATCH('Working sheet'!N$1,products!$A$1:$E$1,0))</f>
        <v>29.784999999999997</v>
      </c>
      <c r="O926" s="6">
        <f t="shared" si="44"/>
        <v>89.35499999999999</v>
      </c>
      <c r="P926" t="str">
        <f>_xlfn.XLOOKUP(Orders[[#This Row],[Customer ID]],customers!$A$1:$A$1001,customers!$I$1:$I$1001,,0)</f>
        <v>No</v>
      </c>
    </row>
    <row r="927" spans="1:16" x14ac:dyDescent="0.25">
      <c r="A927" s="2"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INDEX(products!$A$1:$G$49,MATCH('Working sheet'!$D927,products!$A$1:$A$49,0),MATCH('Working sheet'!I$1,products!$A$1:$E$1,0))</f>
        <v>Ara</v>
      </c>
      <c r="J927" t="str">
        <f t="shared" si="42"/>
        <v>Arabica</v>
      </c>
      <c r="K927" t="str">
        <f>INDEX(products!$A$1:$G$49,MATCH('Working sheet'!$D927,products!$A$1:$A$49,0),MATCH('Working sheet'!K$1,products!$A$1:$E$1,0))</f>
        <v>M</v>
      </c>
      <c r="L927" t="str">
        <f t="shared" si="43"/>
        <v>Medium</v>
      </c>
      <c r="M927" s="5">
        <f>INDEX(products!$A$1:$G$49,MATCH('Working sheet'!$D927,products!$A$1:$A$49,0),MATCH('Working sheet'!M$1,products!$A$1:$E$1,0))</f>
        <v>0.5</v>
      </c>
      <c r="N927" s="6">
        <f>INDEX(products!$A$1:$G$49,MATCH('Working sheet'!$D927,products!$A$1:$A$49,0),MATCH('Working sheet'!N$1,products!$A$1:$E$1,0))</f>
        <v>6.75</v>
      </c>
      <c r="O927" s="6">
        <f t="shared" si="44"/>
        <v>20.25</v>
      </c>
      <c r="P927" t="str">
        <f>_xlfn.XLOOKUP(Orders[[#This Row],[Customer ID]],customers!$A$1:$A$1001,customers!$I$1:$I$1001,,0)</f>
        <v>No</v>
      </c>
    </row>
    <row r="928" spans="1:16" x14ac:dyDescent="0.25">
      <c r="A928" s="2"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INDEX(products!$A$1:$G$49,MATCH('Working sheet'!$D928,products!$A$1:$A$49,0),MATCH('Working sheet'!I$1,products!$A$1:$E$1,0))</f>
        <v>Ara</v>
      </c>
      <c r="J928" t="str">
        <f t="shared" si="42"/>
        <v>Arabica</v>
      </c>
      <c r="K928" t="str">
        <f>INDEX(products!$A$1:$G$49,MATCH('Working sheet'!$D928,products!$A$1:$A$49,0),MATCH('Working sheet'!K$1,products!$A$1:$E$1,0))</f>
        <v>M</v>
      </c>
      <c r="L928" t="str">
        <f t="shared" si="43"/>
        <v>Medium</v>
      </c>
      <c r="M928" s="5">
        <f>INDEX(products!$A$1:$G$49,MATCH('Working sheet'!$D928,products!$A$1:$A$49,0),MATCH('Working sheet'!M$1,products!$A$1:$E$1,0))</f>
        <v>0.5</v>
      </c>
      <c r="N928" s="6">
        <f>INDEX(products!$A$1:$G$49,MATCH('Working sheet'!$D928,products!$A$1:$A$49,0),MATCH('Working sheet'!N$1,products!$A$1:$E$1,0))</f>
        <v>6.75</v>
      </c>
      <c r="O928" s="6">
        <f t="shared" si="44"/>
        <v>33.75</v>
      </c>
      <c r="P928" t="str">
        <f>_xlfn.XLOOKUP(Orders[[#This Row],[Customer ID]],customers!$A$1:$A$1001,customers!$I$1:$I$1001,,0)</f>
        <v>Yes</v>
      </c>
    </row>
    <row r="929" spans="1:16" x14ac:dyDescent="0.25">
      <c r="A929" s="2"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INDEX(products!$A$1:$G$49,MATCH('Working sheet'!$D929,products!$A$1:$A$49,0),MATCH('Working sheet'!I$1,products!$A$1:$E$1,0))</f>
        <v>Exc</v>
      </c>
      <c r="J929" t="str">
        <f t="shared" si="42"/>
        <v>Excelsa</v>
      </c>
      <c r="K929" t="str">
        <f>INDEX(products!$A$1:$G$49,MATCH('Working sheet'!$D929,products!$A$1:$A$49,0),MATCH('Working sheet'!K$1,products!$A$1:$E$1,0))</f>
        <v>D</v>
      </c>
      <c r="L929" t="str">
        <f t="shared" si="43"/>
        <v>Dark</v>
      </c>
      <c r="M929" s="5">
        <f>INDEX(products!$A$1:$G$49,MATCH('Working sheet'!$D929,products!$A$1:$A$49,0),MATCH('Working sheet'!M$1,products!$A$1:$E$1,0))</f>
        <v>2.5</v>
      </c>
      <c r="N929" s="6">
        <f>INDEX(products!$A$1:$G$49,MATCH('Working sheet'!$D929,products!$A$1:$A$49,0),MATCH('Working sheet'!N$1,products!$A$1:$E$1,0))</f>
        <v>27.945</v>
      </c>
      <c r="O929" s="6">
        <f t="shared" si="44"/>
        <v>111.78</v>
      </c>
      <c r="P929" t="str">
        <f>_xlfn.XLOOKUP(Orders[[#This Row],[Customer ID]],customers!$A$1:$A$1001,customers!$I$1:$I$1001,,0)</f>
        <v>No</v>
      </c>
    </row>
    <row r="930" spans="1:16" x14ac:dyDescent="0.25">
      <c r="A930" s="2"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INDEX(products!$A$1:$G$49,MATCH('Working sheet'!$D930,products!$A$1:$A$49,0),MATCH('Working sheet'!I$1,products!$A$1:$E$1,0))</f>
        <v>Exc</v>
      </c>
      <c r="J930" t="str">
        <f t="shared" si="42"/>
        <v>Excelsa</v>
      </c>
      <c r="K930" t="str">
        <f>INDEX(products!$A$1:$G$49,MATCH('Working sheet'!$D930,products!$A$1:$A$49,0),MATCH('Working sheet'!K$1,products!$A$1:$E$1,0))</f>
        <v>M</v>
      </c>
      <c r="L930" t="str">
        <f t="shared" si="43"/>
        <v>Medium</v>
      </c>
      <c r="M930" s="5">
        <f>INDEX(products!$A$1:$G$49,MATCH('Working sheet'!$D930,products!$A$1:$A$49,0),MATCH('Working sheet'!M$1,products!$A$1:$E$1,0))</f>
        <v>2.5</v>
      </c>
      <c r="N930" s="6">
        <f>INDEX(products!$A$1:$G$49,MATCH('Working sheet'!$D930,products!$A$1:$A$49,0),MATCH('Working sheet'!N$1,products!$A$1:$E$1,0))</f>
        <v>31.624999999999996</v>
      </c>
      <c r="O930" s="6">
        <f t="shared" si="44"/>
        <v>63.249999999999993</v>
      </c>
      <c r="P930" t="str">
        <f>_xlfn.XLOOKUP(Orders[[#This Row],[Customer ID]],customers!$A$1:$A$1001,customers!$I$1:$I$1001,,0)</f>
        <v>Yes</v>
      </c>
    </row>
    <row r="931" spans="1:16" x14ac:dyDescent="0.25">
      <c r="A931" s="2"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INDEX(products!$A$1:$G$49,MATCH('Working sheet'!$D931,products!$A$1:$A$49,0),MATCH('Working sheet'!I$1,products!$A$1:$E$1,0))</f>
        <v>Exc</v>
      </c>
      <c r="J931" t="str">
        <f t="shared" si="42"/>
        <v>Excelsa</v>
      </c>
      <c r="K931" t="str">
        <f>INDEX(products!$A$1:$G$49,MATCH('Working sheet'!$D931,products!$A$1:$A$49,0),MATCH('Working sheet'!K$1,products!$A$1:$E$1,0))</f>
        <v>L</v>
      </c>
      <c r="L931" t="str">
        <f t="shared" si="43"/>
        <v>Light</v>
      </c>
      <c r="M931" s="5">
        <f>INDEX(products!$A$1:$G$49,MATCH('Working sheet'!$D931,products!$A$1:$A$49,0),MATCH('Working sheet'!M$1,products!$A$1:$E$1,0))</f>
        <v>0.2</v>
      </c>
      <c r="N931" s="6">
        <f>INDEX(products!$A$1:$G$49,MATCH('Working sheet'!$D931,products!$A$1:$A$49,0),MATCH('Working sheet'!N$1,products!$A$1:$E$1,0))</f>
        <v>4.4550000000000001</v>
      </c>
      <c r="O931" s="6">
        <f t="shared" si="44"/>
        <v>8.91</v>
      </c>
      <c r="P931" t="str">
        <f>_xlfn.XLOOKUP(Orders[[#This Row],[Customer ID]],customers!$A$1:$A$1001,customers!$I$1:$I$1001,,0)</f>
        <v>Yes</v>
      </c>
    </row>
    <row r="932" spans="1:16" x14ac:dyDescent="0.25">
      <c r="A932" s="2"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INDEX(products!$A$1:$G$49,MATCH('Working sheet'!$D932,products!$A$1:$A$49,0),MATCH('Working sheet'!I$1,products!$A$1:$E$1,0))</f>
        <v>Exc</v>
      </c>
      <c r="J932" t="str">
        <f t="shared" si="42"/>
        <v>Excelsa</v>
      </c>
      <c r="K932" t="str">
        <f>INDEX(products!$A$1:$G$49,MATCH('Working sheet'!$D932,products!$A$1:$A$49,0),MATCH('Working sheet'!K$1,products!$A$1:$E$1,0))</f>
        <v>D</v>
      </c>
      <c r="L932" t="str">
        <f t="shared" si="43"/>
        <v>Dark</v>
      </c>
      <c r="M932" s="5">
        <f>INDEX(products!$A$1:$G$49,MATCH('Working sheet'!$D932,products!$A$1:$A$49,0),MATCH('Working sheet'!M$1,products!$A$1:$E$1,0))</f>
        <v>1</v>
      </c>
      <c r="N932" s="6">
        <f>INDEX(products!$A$1:$G$49,MATCH('Working sheet'!$D932,products!$A$1:$A$49,0),MATCH('Working sheet'!N$1,products!$A$1:$E$1,0))</f>
        <v>12.15</v>
      </c>
      <c r="O932" s="6">
        <f t="shared" si="44"/>
        <v>12.15</v>
      </c>
      <c r="P932" t="str">
        <f>_xlfn.XLOOKUP(Orders[[#This Row],[Customer ID]],customers!$A$1:$A$1001,customers!$I$1:$I$1001,,0)</f>
        <v>Yes</v>
      </c>
    </row>
    <row r="933" spans="1:16" x14ac:dyDescent="0.25">
      <c r="A933" s="2"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INDEX(products!$A$1:$G$49,MATCH('Working sheet'!$D933,products!$A$1:$A$49,0),MATCH('Working sheet'!I$1,products!$A$1:$E$1,0))</f>
        <v>Ara</v>
      </c>
      <c r="J933" t="str">
        <f t="shared" si="42"/>
        <v>Arabica</v>
      </c>
      <c r="K933" t="str">
        <f>INDEX(products!$A$1:$G$49,MATCH('Working sheet'!$D933,products!$A$1:$A$49,0),MATCH('Working sheet'!K$1,products!$A$1:$E$1,0))</f>
        <v>D</v>
      </c>
      <c r="L933" t="str">
        <f t="shared" si="43"/>
        <v>Dark</v>
      </c>
      <c r="M933" s="5">
        <f>INDEX(products!$A$1:$G$49,MATCH('Working sheet'!$D933,products!$A$1:$A$49,0),MATCH('Working sheet'!M$1,products!$A$1:$E$1,0))</f>
        <v>0.5</v>
      </c>
      <c r="N933" s="6">
        <f>INDEX(products!$A$1:$G$49,MATCH('Working sheet'!$D933,products!$A$1:$A$49,0),MATCH('Working sheet'!N$1,products!$A$1:$E$1,0))</f>
        <v>5.97</v>
      </c>
      <c r="O933" s="6">
        <f t="shared" si="44"/>
        <v>23.88</v>
      </c>
      <c r="P933" t="str">
        <f>_xlfn.XLOOKUP(Orders[[#This Row],[Customer ID]],customers!$A$1:$A$1001,customers!$I$1:$I$1001,,0)</f>
        <v>Yes</v>
      </c>
    </row>
    <row r="934" spans="1:16" x14ac:dyDescent="0.25">
      <c r="A934" s="2"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INDEX(products!$A$1:$G$49,MATCH('Working sheet'!$D934,products!$A$1:$A$49,0),MATCH('Working sheet'!I$1,products!$A$1:$E$1,0))</f>
        <v>Exc</v>
      </c>
      <c r="J934" t="str">
        <f t="shared" si="42"/>
        <v>Excelsa</v>
      </c>
      <c r="K934" t="str">
        <f>INDEX(products!$A$1:$G$49,MATCH('Working sheet'!$D934,products!$A$1:$A$49,0),MATCH('Working sheet'!K$1,products!$A$1:$E$1,0))</f>
        <v>M</v>
      </c>
      <c r="L934" t="str">
        <f t="shared" si="43"/>
        <v>Medium</v>
      </c>
      <c r="M934" s="5">
        <f>INDEX(products!$A$1:$G$49,MATCH('Working sheet'!$D934,products!$A$1:$A$49,0),MATCH('Working sheet'!M$1,products!$A$1:$E$1,0))</f>
        <v>1</v>
      </c>
      <c r="N934" s="6">
        <f>INDEX(products!$A$1:$G$49,MATCH('Working sheet'!$D934,products!$A$1:$A$49,0),MATCH('Working sheet'!N$1,products!$A$1:$E$1,0))</f>
        <v>13.75</v>
      </c>
      <c r="O934" s="6">
        <f t="shared" si="44"/>
        <v>55</v>
      </c>
      <c r="P934" t="str">
        <f>_xlfn.XLOOKUP(Orders[[#This Row],[Customer ID]],customers!$A$1:$A$1001,customers!$I$1:$I$1001,,0)</f>
        <v>No</v>
      </c>
    </row>
    <row r="935" spans="1:16" x14ac:dyDescent="0.25">
      <c r="A935" s="2"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INDEX(products!$A$1:$G$49,MATCH('Working sheet'!$D935,products!$A$1:$A$49,0),MATCH('Working sheet'!I$1,products!$A$1:$E$1,0))</f>
        <v>Rob</v>
      </c>
      <c r="J935" t="str">
        <f t="shared" si="42"/>
        <v>Robusta</v>
      </c>
      <c r="K935" t="str">
        <f>INDEX(products!$A$1:$G$49,MATCH('Working sheet'!$D935,products!$A$1:$A$49,0),MATCH('Working sheet'!K$1,products!$A$1:$E$1,0))</f>
        <v>D</v>
      </c>
      <c r="L935" t="str">
        <f t="shared" si="43"/>
        <v>Dark</v>
      </c>
      <c r="M935" s="5">
        <f>INDEX(products!$A$1:$G$49,MATCH('Working sheet'!$D935,products!$A$1:$A$49,0),MATCH('Working sheet'!M$1,products!$A$1:$E$1,0))</f>
        <v>1</v>
      </c>
      <c r="N935" s="6">
        <f>INDEX(products!$A$1:$G$49,MATCH('Working sheet'!$D935,products!$A$1:$A$49,0),MATCH('Working sheet'!N$1,products!$A$1:$E$1,0))</f>
        <v>8.9499999999999993</v>
      </c>
      <c r="O935" s="6">
        <f t="shared" si="44"/>
        <v>26.849999999999998</v>
      </c>
      <c r="P935" t="str">
        <f>_xlfn.XLOOKUP(Orders[[#This Row],[Customer ID]],customers!$A$1:$A$1001,customers!$I$1:$I$1001,,0)</f>
        <v>Yes</v>
      </c>
    </row>
    <row r="936" spans="1:16" x14ac:dyDescent="0.25">
      <c r="A936" s="2"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INDEX(products!$A$1:$G$49,MATCH('Working sheet'!$D936,products!$A$1:$A$49,0),MATCH('Working sheet'!I$1,products!$A$1:$E$1,0))</f>
        <v>Rob</v>
      </c>
      <c r="J936" t="str">
        <f t="shared" si="42"/>
        <v>Robusta</v>
      </c>
      <c r="K936" t="str">
        <f>INDEX(products!$A$1:$G$49,MATCH('Working sheet'!$D936,products!$A$1:$A$49,0),MATCH('Working sheet'!K$1,products!$A$1:$E$1,0))</f>
        <v>M</v>
      </c>
      <c r="L936" t="str">
        <f t="shared" si="43"/>
        <v>Medium</v>
      </c>
      <c r="M936" s="5">
        <f>INDEX(products!$A$1:$G$49,MATCH('Working sheet'!$D936,products!$A$1:$A$49,0),MATCH('Working sheet'!M$1,products!$A$1:$E$1,0))</f>
        <v>2.5</v>
      </c>
      <c r="N936" s="6">
        <f>INDEX(products!$A$1:$G$49,MATCH('Working sheet'!$D936,products!$A$1:$A$49,0),MATCH('Working sheet'!N$1,products!$A$1:$E$1,0))</f>
        <v>22.884999999999998</v>
      </c>
      <c r="O936" s="6">
        <f t="shared" si="44"/>
        <v>114.42499999999998</v>
      </c>
      <c r="P936" t="str">
        <f>_xlfn.XLOOKUP(Orders[[#This Row],[Customer ID]],customers!$A$1:$A$1001,customers!$I$1:$I$1001,,0)</f>
        <v>No</v>
      </c>
    </row>
    <row r="937" spans="1:16" x14ac:dyDescent="0.25">
      <c r="A937" s="2"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INDEX(products!$A$1:$G$49,MATCH('Working sheet'!$D937,products!$A$1:$A$49,0),MATCH('Working sheet'!I$1,products!$A$1:$E$1,0))</f>
        <v>Ara</v>
      </c>
      <c r="J937" t="str">
        <f t="shared" si="42"/>
        <v>Arabica</v>
      </c>
      <c r="K937" t="str">
        <f>INDEX(products!$A$1:$G$49,MATCH('Working sheet'!$D937,products!$A$1:$A$49,0),MATCH('Working sheet'!K$1,products!$A$1:$E$1,0))</f>
        <v>M</v>
      </c>
      <c r="L937" t="str">
        <f t="shared" si="43"/>
        <v>Medium</v>
      </c>
      <c r="M937" s="5">
        <f>INDEX(products!$A$1:$G$49,MATCH('Working sheet'!$D937,products!$A$1:$A$49,0),MATCH('Working sheet'!M$1,products!$A$1:$E$1,0))</f>
        <v>2.5</v>
      </c>
      <c r="N937" s="6">
        <f>INDEX(products!$A$1:$G$49,MATCH('Working sheet'!$D937,products!$A$1:$A$49,0),MATCH('Working sheet'!N$1,products!$A$1:$E$1,0))</f>
        <v>25.874999999999996</v>
      </c>
      <c r="O937" s="6">
        <f t="shared" si="44"/>
        <v>155.24999999999997</v>
      </c>
      <c r="P937" t="str">
        <f>_xlfn.XLOOKUP(Orders[[#This Row],[Customer ID]],customers!$A$1:$A$1001,customers!$I$1:$I$1001,,0)</f>
        <v>Yes</v>
      </c>
    </row>
    <row r="938" spans="1:16" x14ac:dyDescent="0.25">
      <c r="A938" s="2"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INDEX(products!$A$1:$G$49,MATCH('Working sheet'!$D938,products!$A$1:$A$49,0),MATCH('Working sheet'!I$1,products!$A$1:$E$1,0))</f>
        <v>Lib</v>
      </c>
      <c r="J938" t="str">
        <f t="shared" si="42"/>
        <v>Liberica</v>
      </c>
      <c r="K938" t="str">
        <f>INDEX(products!$A$1:$G$49,MATCH('Working sheet'!$D938,products!$A$1:$A$49,0),MATCH('Working sheet'!K$1,products!$A$1:$E$1,0))</f>
        <v>D</v>
      </c>
      <c r="L938" t="str">
        <f t="shared" si="43"/>
        <v>Dark</v>
      </c>
      <c r="M938" s="5">
        <f>INDEX(products!$A$1:$G$49,MATCH('Working sheet'!$D938,products!$A$1:$A$49,0),MATCH('Working sheet'!M$1,products!$A$1:$E$1,0))</f>
        <v>0.5</v>
      </c>
      <c r="N938" s="6">
        <f>INDEX(products!$A$1:$G$49,MATCH('Working sheet'!$D938,products!$A$1:$A$49,0),MATCH('Working sheet'!N$1,products!$A$1:$E$1,0))</f>
        <v>7.77</v>
      </c>
      <c r="O938" s="6">
        <f t="shared" si="44"/>
        <v>23.31</v>
      </c>
      <c r="P938" t="str">
        <f>_xlfn.XLOOKUP(Orders[[#This Row],[Customer ID]],customers!$A$1:$A$1001,customers!$I$1:$I$1001,,0)</f>
        <v>Yes</v>
      </c>
    </row>
    <row r="939" spans="1:16" x14ac:dyDescent="0.25">
      <c r="A939" s="2"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INDEX(products!$A$1:$G$49,MATCH('Working sheet'!$D939,products!$A$1:$A$49,0),MATCH('Working sheet'!I$1,products!$A$1:$E$1,0))</f>
        <v>Rob</v>
      </c>
      <c r="J939" t="str">
        <f t="shared" si="42"/>
        <v>Robusta</v>
      </c>
      <c r="K939" t="str">
        <f>INDEX(products!$A$1:$G$49,MATCH('Working sheet'!$D939,products!$A$1:$A$49,0),MATCH('Working sheet'!K$1,products!$A$1:$E$1,0))</f>
        <v>M</v>
      </c>
      <c r="L939" t="str">
        <f t="shared" si="43"/>
        <v>Medium</v>
      </c>
      <c r="M939" s="5">
        <f>INDEX(products!$A$1:$G$49,MATCH('Working sheet'!$D939,products!$A$1:$A$49,0),MATCH('Working sheet'!M$1,products!$A$1:$E$1,0))</f>
        <v>2.5</v>
      </c>
      <c r="N939" s="6">
        <f>INDEX(products!$A$1:$G$49,MATCH('Working sheet'!$D939,products!$A$1:$A$49,0),MATCH('Working sheet'!N$1,products!$A$1:$E$1,0))</f>
        <v>22.884999999999998</v>
      </c>
      <c r="O939" s="6">
        <f t="shared" si="44"/>
        <v>91.539999999999992</v>
      </c>
      <c r="P939" t="str">
        <f>_xlfn.XLOOKUP(Orders[[#This Row],[Customer ID]],customers!$A$1:$A$1001,customers!$I$1:$I$1001,,0)</f>
        <v>Yes</v>
      </c>
    </row>
    <row r="940" spans="1:16" x14ac:dyDescent="0.25">
      <c r="A940" s="2"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INDEX(products!$A$1:$G$49,MATCH('Working sheet'!$D940,products!$A$1:$A$49,0),MATCH('Working sheet'!I$1,products!$A$1:$E$1,0))</f>
        <v>Exc</v>
      </c>
      <c r="J940" t="str">
        <f t="shared" si="42"/>
        <v>Excelsa</v>
      </c>
      <c r="K940" t="str">
        <f>INDEX(products!$A$1:$G$49,MATCH('Working sheet'!$D940,products!$A$1:$A$49,0),MATCH('Working sheet'!K$1,products!$A$1:$E$1,0))</f>
        <v>L</v>
      </c>
      <c r="L940" t="str">
        <f t="shared" si="43"/>
        <v>Light</v>
      </c>
      <c r="M940" s="5">
        <f>INDEX(products!$A$1:$G$49,MATCH('Working sheet'!$D940,products!$A$1:$A$49,0),MATCH('Working sheet'!M$1,products!$A$1:$E$1,0))</f>
        <v>1</v>
      </c>
      <c r="N940" s="6">
        <f>INDEX(products!$A$1:$G$49,MATCH('Working sheet'!$D940,products!$A$1:$A$49,0),MATCH('Working sheet'!N$1,products!$A$1:$E$1,0))</f>
        <v>14.85</v>
      </c>
      <c r="O940" s="6">
        <f t="shared" si="44"/>
        <v>74.25</v>
      </c>
      <c r="P940" t="str">
        <f>_xlfn.XLOOKUP(Orders[[#This Row],[Customer ID]],customers!$A$1:$A$1001,customers!$I$1:$I$1001,,0)</f>
        <v>Yes</v>
      </c>
    </row>
    <row r="941" spans="1:16" x14ac:dyDescent="0.25">
      <c r="A941" s="2"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INDEX(products!$A$1:$G$49,MATCH('Working sheet'!$D941,products!$A$1:$A$49,0),MATCH('Working sheet'!I$1,products!$A$1:$E$1,0))</f>
        <v>Lib</v>
      </c>
      <c r="J941" t="str">
        <f t="shared" si="42"/>
        <v>Liberica</v>
      </c>
      <c r="K941" t="str">
        <f>INDEX(products!$A$1:$G$49,MATCH('Working sheet'!$D941,products!$A$1:$A$49,0),MATCH('Working sheet'!K$1,products!$A$1:$E$1,0))</f>
        <v>L</v>
      </c>
      <c r="L941" t="str">
        <f t="shared" si="43"/>
        <v>Light</v>
      </c>
      <c r="M941" s="5">
        <f>INDEX(products!$A$1:$G$49,MATCH('Working sheet'!$D941,products!$A$1:$A$49,0),MATCH('Working sheet'!M$1,products!$A$1:$E$1,0))</f>
        <v>0.2</v>
      </c>
      <c r="N941" s="6">
        <f>INDEX(products!$A$1:$G$49,MATCH('Working sheet'!$D941,products!$A$1:$A$49,0),MATCH('Working sheet'!N$1,products!$A$1:$E$1,0))</f>
        <v>4.7549999999999999</v>
      </c>
      <c r="O941" s="6">
        <f t="shared" si="44"/>
        <v>28.53</v>
      </c>
      <c r="P941" t="str">
        <f>_xlfn.XLOOKUP(Orders[[#This Row],[Customer ID]],customers!$A$1:$A$1001,customers!$I$1:$I$1001,,0)</f>
        <v>No</v>
      </c>
    </row>
    <row r="942" spans="1:16" x14ac:dyDescent="0.25">
      <c r="A942" s="2"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INDEX(products!$A$1:$G$49,MATCH('Working sheet'!$D942,products!$A$1:$A$49,0),MATCH('Working sheet'!I$1,products!$A$1:$E$1,0))</f>
        <v>Rob</v>
      </c>
      <c r="J942" t="str">
        <f t="shared" si="42"/>
        <v>Robusta</v>
      </c>
      <c r="K942" t="str">
        <f>INDEX(products!$A$1:$G$49,MATCH('Working sheet'!$D942,products!$A$1:$A$49,0),MATCH('Working sheet'!K$1,products!$A$1:$E$1,0))</f>
        <v>L</v>
      </c>
      <c r="L942" t="str">
        <f t="shared" si="43"/>
        <v>Light</v>
      </c>
      <c r="M942" s="5">
        <f>INDEX(products!$A$1:$G$49,MATCH('Working sheet'!$D942,products!$A$1:$A$49,0),MATCH('Working sheet'!M$1,products!$A$1:$E$1,0))</f>
        <v>0.5</v>
      </c>
      <c r="N942" s="6">
        <f>INDEX(products!$A$1:$G$49,MATCH('Working sheet'!$D942,products!$A$1:$A$49,0),MATCH('Working sheet'!N$1,products!$A$1:$E$1,0))</f>
        <v>7.169999999999999</v>
      </c>
      <c r="O942" s="6">
        <f t="shared" si="44"/>
        <v>14.339999999999998</v>
      </c>
      <c r="P942" t="str">
        <f>_xlfn.XLOOKUP(Orders[[#This Row],[Customer ID]],customers!$A$1:$A$1001,customers!$I$1:$I$1001,,0)</f>
        <v>Yes</v>
      </c>
    </row>
    <row r="943" spans="1:16" x14ac:dyDescent="0.25">
      <c r="A943" s="2"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INDEX(products!$A$1:$G$49,MATCH('Working sheet'!$D943,products!$A$1:$A$49,0),MATCH('Working sheet'!I$1,products!$A$1:$E$1,0))</f>
        <v>Ara</v>
      </c>
      <c r="J943" t="str">
        <f t="shared" si="42"/>
        <v>Arabica</v>
      </c>
      <c r="K943" t="str">
        <f>INDEX(products!$A$1:$G$49,MATCH('Working sheet'!$D943,products!$A$1:$A$49,0),MATCH('Working sheet'!K$1,products!$A$1:$E$1,0))</f>
        <v>L</v>
      </c>
      <c r="L943" t="str">
        <f t="shared" si="43"/>
        <v>Light</v>
      </c>
      <c r="M943" s="5">
        <f>INDEX(products!$A$1:$G$49,MATCH('Working sheet'!$D943,products!$A$1:$A$49,0),MATCH('Working sheet'!M$1,products!$A$1:$E$1,0))</f>
        <v>0.5</v>
      </c>
      <c r="N943" s="6">
        <f>INDEX(products!$A$1:$G$49,MATCH('Working sheet'!$D943,products!$A$1:$A$49,0),MATCH('Working sheet'!N$1,products!$A$1:$E$1,0))</f>
        <v>7.77</v>
      </c>
      <c r="O943" s="6">
        <f t="shared" si="44"/>
        <v>15.54</v>
      </c>
      <c r="P943" t="str">
        <f>_xlfn.XLOOKUP(Orders[[#This Row],[Customer ID]],customers!$A$1:$A$1001,customers!$I$1:$I$1001,,0)</f>
        <v>Yes</v>
      </c>
    </row>
    <row r="944" spans="1:16" x14ac:dyDescent="0.25">
      <c r="A944" s="2"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INDEX(products!$A$1:$G$49,MATCH('Working sheet'!$D944,products!$A$1:$A$49,0),MATCH('Working sheet'!I$1,products!$A$1:$E$1,0))</f>
        <v>Rob</v>
      </c>
      <c r="J944" t="str">
        <f t="shared" si="42"/>
        <v>Robusta</v>
      </c>
      <c r="K944" t="str">
        <f>INDEX(products!$A$1:$G$49,MATCH('Working sheet'!$D944,products!$A$1:$A$49,0),MATCH('Working sheet'!K$1,products!$A$1:$E$1,0))</f>
        <v>L</v>
      </c>
      <c r="L944" t="str">
        <f t="shared" si="43"/>
        <v>Light</v>
      </c>
      <c r="M944" s="5">
        <f>INDEX(products!$A$1:$G$49,MATCH('Working sheet'!$D944,products!$A$1:$A$49,0),MATCH('Working sheet'!M$1,products!$A$1:$E$1,0))</f>
        <v>1</v>
      </c>
      <c r="N944" s="6">
        <f>INDEX(products!$A$1:$G$49,MATCH('Working sheet'!$D944,products!$A$1:$A$49,0),MATCH('Working sheet'!N$1,products!$A$1:$E$1,0))</f>
        <v>11.95</v>
      </c>
      <c r="O944" s="6">
        <f t="shared" si="44"/>
        <v>35.849999999999994</v>
      </c>
      <c r="P944" t="str">
        <f>_xlfn.XLOOKUP(Orders[[#This Row],[Customer ID]],customers!$A$1:$A$1001,customers!$I$1:$I$1001,,0)</f>
        <v>No</v>
      </c>
    </row>
    <row r="945" spans="1:16" x14ac:dyDescent="0.25">
      <c r="A945" s="2"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INDEX(products!$A$1:$G$49,MATCH('Working sheet'!$D945,products!$A$1:$A$49,0),MATCH('Working sheet'!I$1,products!$A$1:$E$1,0))</f>
        <v>Ara</v>
      </c>
      <c r="J945" t="str">
        <f t="shared" si="42"/>
        <v>Arabica</v>
      </c>
      <c r="K945" t="str">
        <f>INDEX(products!$A$1:$G$49,MATCH('Working sheet'!$D945,products!$A$1:$A$49,0),MATCH('Working sheet'!K$1,products!$A$1:$E$1,0))</f>
        <v>L</v>
      </c>
      <c r="L945" t="str">
        <f t="shared" si="43"/>
        <v>Light</v>
      </c>
      <c r="M945" s="5">
        <f>INDEX(products!$A$1:$G$49,MATCH('Working sheet'!$D945,products!$A$1:$A$49,0),MATCH('Working sheet'!M$1,products!$A$1:$E$1,0))</f>
        <v>0.5</v>
      </c>
      <c r="N945" s="6">
        <f>INDEX(products!$A$1:$G$49,MATCH('Working sheet'!$D945,products!$A$1:$A$49,0),MATCH('Working sheet'!N$1,products!$A$1:$E$1,0))</f>
        <v>7.77</v>
      </c>
      <c r="O945" s="6">
        <f t="shared" si="44"/>
        <v>46.62</v>
      </c>
      <c r="P945" t="str">
        <f>_xlfn.XLOOKUP(Orders[[#This Row],[Customer ID]],customers!$A$1:$A$1001,customers!$I$1:$I$1001,,0)</f>
        <v>No</v>
      </c>
    </row>
    <row r="946" spans="1:16" x14ac:dyDescent="0.25">
      <c r="A946" s="2"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INDEX(products!$A$1:$G$49,MATCH('Working sheet'!$D946,products!$A$1:$A$49,0),MATCH('Working sheet'!I$1,products!$A$1:$E$1,0))</f>
        <v>Rob</v>
      </c>
      <c r="J946" t="str">
        <f t="shared" si="42"/>
        <v>Robusta</v>
      </c>
      <c r="K946" t="str">
        <f>INDEX(products!$A$1:$G$49,MATCH('Working sheet'!$D946,products!$A$1:$A$49,0),MATCH('Working sheet'!K$1,products!$A$1:$E$1,0))</f>
        <v>L</v>
      </c>
      <c r="L946" t="str">
        <f t="shared" si="43"/>
        <v>Light</v>
      </c>
      <c r="M946" s="5">
        <f>INDEX(products!$A$1:$G$49,MATCH('Working sheet'!$D946,products!$A$1:$A$49,0),MATCH('Working sheet'!M$1,products!$A$1:$E$1,0))</f>
        <v>0.5</v>
      </c>
      <c r="N946" s="6">
        <f>INDEX(products!$A$1:$G$49,MATCH('Working sheet'!$D946,products!$A$1:$A$49,0),MATCH('Working sheet'!N$1,products!$A$1:$E$1,0))</f>
        <v>7.169999999999999</v>
      </c>
      <c r="O946" s="6">
        <f t="shared" si="44"/>
        <v>35.849999999999994</v>
      </c>
      <c r="P946" t="str">
        <f>_xlfn.XLOOKUP(Orders[[#This Row],[Customer ID]],customers!$A$1:$A$1001,customers!$I$1:$I$1001,,0)</f>
        <v>No</v>
      </c>
    </row>
    <row r="947" spans="1:16" x14ac:dyDescent="0.25">
      <c r="A947" s="2"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INDEX(products!$A$1:$G$49,MATCH('Working sheet'!$D947,products!$A$1:$A$49,0),MATCH('Working sheet'!I$1,products!$A$1:$E$1,0))</f>
        <v>Lib</v>
      </c>
      <c r="J947" t="str">
        <f t="shared" si="42"/>
        <v>Liberica</v>
      </c>
      <c r="K947" t="str">
        <f>INDEX(products!$A$1:$G$49,MATCH('Working sheet'!$D947,products!$A$1:$A$49,0),MATCH('Working sheet'!K$1,products!$A$1:$E$1,0))</f>
        <v>D</v>
      </c>
      <c r="L947" t="str">
        <f t="shared" si="43"/>
        <v>Dark</v>
      </c>
      <c r="M947" s="5">
        <f>INDEX(products!$A$1:$G$49,MATCH('Working sheet'!$D947,products!$A$1:$A$49,0),MATCH('Working sheet'!M$1,products!$A$1:$E$1,0))</f>
        <v>2.5</v>
      </c>
      <c r="N947" s="6">
        <f>INDEX(products!$A$1:$G$49,MATCH('Working sheet'!$D947,products!$A$1:$A$49,0),MATCH('Working sheet'!N$1,products!$A$1:$E$1,0))</f>
        <v>29.784999999999997</v>
      </c>
      <c r="O947" s="6">
        <f t="shared" si="44"/>
        <v>119.13999999999999</v>
      </c>
      <c r="P947" t="str">
        <f>_xlfn.XLOOKUP(Orders[[#This Row],[Customer ID]],customers!$A$1:$A$1001,customers!$I$1:$I$1001,,0)</f>
        <v>No</v>
      </c>
    </row>
    <row r="948" spans="1:16" x14ac:dyDescent="0.25">
      <c r="A948" s="2"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INDEX(products!$A$1:$G$49,MATCH('Working sheet'!$D948,products!$A$1:$A$49,0),MATCH('Working sheet'!I$1,products!$A$1:$E$1,0))</f>
        <v>Lib</v>
      </c>
      <c r="J948" t="str">
        <f t="shared" si="42"/>
        <v>Liberica</v>
      </c>
      <c r="K948" t="str">
        <f>INDEX(products!$A$1:$G$49,MATCH('Working sheet'!$D948,products!$A$1:$A$49,0),MATCH('Working sheet'!K$1,products!$A$1:$E$1,0))</f>
        <v>D</v>
      </c>
      <c r="L948" t="str">
        <f t="shared" si="43"/>
        <v>Dark</v>
      </c>
      <c r="M948" s="5">
        <f>INDEX(products!$A$1:$G$49,MATCH('Working sheet'!$D948,products!$A$1:$A$49,0),MATCH('Working sheet'!M$1,products!$A$1:$E$1,0))</f>
        <v>0.5</v>
      </c>
      <c r="N948" s="6">
        <f>INDEX(products!$A$1:$G$49,MATCH('Working sheet'!$D948,products!$A$1:$A$49,0),MATCH('Working sheet'!N$1,products!$A$1:$E$1,0))</f>
        <v>7.77</v>
      </c>
      <c r="O948" s="6">
        <f t="shared" si="44"/>
        <v>23.31</v>
      </c>
      <c r="P948" t="str">
        <f>_xlfn.XLOOKUP(Orders[[#This Row],[Customer ID]],customers!$A$1:$A$1001,customers!$I$1:$I$1001,,0)</f>
        <v>No</v>
      </c>
    </row>
    <row r="949" spans="1:16" x14ac:dyDescent="0.25">
      <c r="A949" s="2"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INDEX(products!$A$1:$G$49,MATCH('Working sheet'!$D949,products!$A$1:$A$49,0),MATCH('Working sheet'!I$1,products!$A$1:$E$1,0))</f>
        <v>Ara</v>
      </c>
      <c r="J949" t="str">
        <f t="shared" si="42"/>
        <v>Arabica</v>
      </c>
      <c r="K949" t="str">
        <f>INDEX(products!$A$1:$G$49,MATCH('Working sheet'!$D949,products!$A$1:$A$49,0),MATCH('Working sheet'!K$1,products!$A$1:$E$1,0))</f>
        <v>M</v>
      </c>
      <c r="L949" t="str">
        <f t="shared" si="43"/>
        <v>Medium</v>
      </c>
      <c r="M949" s="5">
        <f>INDEX(products!$A$1:$G$49,MATCH('Working sheet'!$D949,products!$A$1:$A$49,0),MATCH('Working sheet'!M$1,products!$A$1:$E$1,0))</f>
        <v>1</v>
      </c>
      <c r="N949" s="6">
        <f>INDEX(products!$A$1:$G$49,MATCH('Working sheet'!$D949,products!$A$1:$A$49,0),MATCH('Working sheet'!N$1,products!$A$1:$E$1,0))</f>
        <v>11.25</v>
      </c>
      <c r="O949" s="6">
        <f t="shared" si="44"/>
        <v>11.25</v>
      </c>
      <c r="P949" t="str">
        <f>_xlfn.XLOOKUP(Orders[[#This Row],[Customer ID]],customers!$A$1:$A$1001,customers!$I$1:$I$1001,,0)</f>
        <v>No</v>
      </c>
    </row>
    <row r="950" spans="1:16" x14ac:dyDescent="0.25">
      <c r="A950" s="2"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INDEX(products!$A$1:$G$49,MATCH('Working sheet'!$D950,products!$A$1:$A$49,0),MATCH('Working sheet'!I$1,products!$A$1:$E$1,0))</f>
        <v>Exc</v>
      </c>
      <c r="J950" t="str">
        <f t="shared" si="42"/>
        <v>Excelsa</v>
      </c>
      <c r="K950" t="str">
        <f>INDEX(products!$A$1:$G$49,MATCH('Working sheet'!$D950,products!$A$1:$A$49,0),MATCH('Working sheet'!K$1,products!$A$1:$E$1,0))</f>
        <v>D</v>
      </c>
      <c r="L950" t="str">
        <f t="shared" si="43"/>
        <v>Dark</v>
      </c>
      <c r="M950" s="5">
        <f>INDEX(products!$A$1:$G$49,MATCH('Working sheet'!$D950,products!$A$1:$A$49,0),MATCH('Working sheet'!M$1,products!$A$1:$E$1,0))</f>
        <v>2.5</v>
      </c>
      <c r="N950" s="6">
        <f>INDEX(products!$A$1:$G$49,MATCH('Working sheet'!$D950,products!$A$1:$A$49,0),MATCH('Working sheet'!N$1,products!$A$1:$E$1,0))</f>
        <v>27.945</v>
      </c>
      <c r="O950" s="6">
        <f t="shared" si="44"/>
        <v>83.835000000000008</v>
      </c>
      <c r="P950" t="str">
        <f>_xlfn.XLOOKUP(Orders[[#This Row],[Customer ID]],customers!$A$1:$A$1001,customers!$I$1:$I$1001,,0)</f>
        <v>Yes</v>
      </c>
    </row>
    <row r="951" spans="1:16" x14ac:dyDescent="0.25">
      <c r="A951" s="2"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INDEX(products!$A$1:$G$49,MATCH('Working sheet'!$D951,products!$A$1:$A$49,0),MATCH('Working sheet'!I$1,products!$A$1:$E$1,0))</f>
        <v>Rob</v>
      </c>
      <c r="J951" t="str">
        <f t="shared" si="42"/>
        <v>Robusta</v>
      </c>
      <c r="K951" t="str">
        <f>INDEX(products!$A$1:$G$49,MATCH('Working sheet'!$D951,products!$A$1:$A$49,0),MATCH('Working sheet'!K$1,products!$A$1:$E$1,0))</f>
        <v>L</v>
      </c>
      <c r="L951" t="str">
        <f t="shared" si="43"/>
        <v>Light</v>
      </c>
      <c r="M951" s="5">
        <f>INDEX(products!$A$1:$G$49,MATCH('Working sheet'!$D951,products!$A$1:$A$49,0),MATCH('Working sheet'!M$1,products!$A$1:$E$1,0))</f>
        <v>2.5</v>
      </c>
      <c r="N951" s="6">
        <f>INDEX(products!$A$1:$G$49,MATCH('Working sheet'!$D951,products!$A$1:$A$49,0),MATCH('Working sheet'!N$1,products!$A$1:$E$1,0))</f>
        <v>27.484999999999996</v>
      </c>
      <c r="O951" s="6">
        <f t="shared" si="44"/>
        <v>109.93999999999998</v>
      </c>
      <c r="P951" t="str">
        <f>_xlfn.XLOOKUP(Orders[[#This Row],[Customer ID]],customers!$A$1:$A$1001,customers!$I$1:$I$1001,,0)</f>
        <v>No</v>
      </c>
    </row>
    <row r="952" spans="1:16" x14ac:dyDescent="0.25">
      <c r="A952" s="2"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INDEX(products!$A$1:$G$49,MATCH('Working sheet'!$D952,products!$A$1:$A$49,0),MATCH('Working sheet'!I$1,products!$A$1:$E$1,0))</f>
        <v>Rob</v>
      </c>
      <c r="J952" t="str">
        <f t="shared" si="42"/>
        <v>Robusta</v>
      </c>
      <c r="K952" t="str">
        <f>INDEX(products!$A$1:$G$49,MATCH('Working sheet'!$D952,products!$A$1:$A$49,0),MATCH('Working sheet'!K$1,products!$A$1:$E$1,0))</f>
        <v>L</v>
      </c>
      <c r="L952" t="str">
        <f t="shared" si="43"/>
        <v>Light</v>
      </c>
      <c r="M952" s="5">
        <f>INDEX(products!$A$1:$G$49,MATCH('Working sheet'!$D952,products!$A$1:$A$49,0),MATCH('Working sheet'!M$1,products!$A$1:$E$1,0))</f>
        <v>0.2</v>
      </c>
      <c r="N952" s="6">
        <f>INDEX(products!$A$1:$G$49,MATCH('Working sheet'!$D952,products!$A$1:$A$49,0),MATCH('Working sheet'!N$1,products!$A$1:$E$1,0))</f>
        <v>3.5849999999999995</v>
      </c>
      <c r="O952" s="6">
        <f t="shared" si="44"/>
        <v>14.339999999999998</v>
      </c>
      <c r="P952" t="str">
        <f>_xlfn.XLOOKUP(Orders[[#This Row],[Customer ID]],customers!$A$1:$A$1001,customers!$I$1:$I$1001,,0)</f>
        <v>Yes</v>
      </c>
    </row>
    <row r="953" spans="1:16" x14ac:dyDescent="0.25">
      <c r="A953" s="2"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INDEX(products!$A$1:$G$49,MATCH('Working sheet'!$D953,products!$A$1:$A$49,0),MATCH('Working sheet'!I$1,products!$A$1:$E$1,0))</f>
        <v>Rob</v>
      </c>
      <c r="J953" t="str">
        <f t="shared" si="42"/>
        <v>Robusta</v>
      </c>
      <c r="K953" t="str">
        <f>INDEX(products!$A$1:$G$49,MATCH('Working sheet'!$D953,products!$A$1:$A$49,0),MATCH('Working sheet'!K$1,products!$A$1:$E$1,0))</f>
        <v>L</v>
      </c>
      <c r="L953" t="str">
        <f t="shared" si="43"/>
        <v>Light</v>
      </c>
      <c r="M953" s="5">
        <f>INDEX(products!$A$1:$G$49,MATCH('Working sheet'!$D953,products!$A$1:$A$49,0),MATCH('Working sheet'!M$1,products!$A$1:$E$1,0))</f>
        <v>0.2</v>
      </c>
      <c r="N953" s="6">
        <f>INDEX(products!$A$1:$G$49,MATCH('Working sheet'!$D953,products!$A$1:$A$49,0),MATCH('Working sheet'!N$1,products!$A$1:$E$1,0))</f>
        <v>3.5849999999999995</v>
      </c>
      <c r="O953" s="6">
        <f t="shared" si="44"/>
        <v>21.509999999999998</v>
      </c>
      <c r="P953" t="str">
        <f>_xlfn.XLOOKUP(Orders[[#This Row],[Customer ID]],customers!$A$1:$A$1001,customers!$I$1:$I$1001,,0)</f>
        <v>No</v>
      </c>
    </row>
    <row r="954" spans="1:16" x14ac:dyDescent="0.25">
      <c r="A954" s="2"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INDEX(products!$A$1:$G$49,MATCH('Working sheet'!$D954,products!$A$1:$A$49,0),MATCH('Working sheet'!I$1,products!$A$1:$E$1,0))</f>
        <v>Ara</v>
      </c>
      <c r="J954" t="str">
        <f t="shared" si="42"/>
        <v>Arabica</v>
      </c>
      <c r="K954" t="str">
        <f>INDEX(products!$A$1:$G$49,MATCH('Working sheet'!$D954,products!$A$1:$A$49,0),MATCH('Working sheet'!K$1,products!$A$1:$E$1,0))</f>
        <v>M</v>
      </c>
      <c r="L954" t="str">
        <f t="shared" si="43"/>
        <v>Medium</v>
      </c>
      <c r="M954" s="5">
        <f>INDEX(products!$A$1:$G$49,MATCH('Working sheet'!$D954,products!$A$1:$A$49,0),MATCH('Working sheet'!M$1,products!$A$1:$E$1,0))</f>
        <v>1</v>
      </c>
      <c r="N954" s="6">
        <f>INDEX(products!$A$1:$G$49,MATCH('Working sheet'!$D954,products!$A$1:$A$49,0),MATCH('Working sheet'!N$1,products!$A$1:$E$1,0))</f>
        <v>11.25</v>
      </c>
      <c r="O954" s="6">
        <f t="shared" si="44"/>
        <v>22.5</v>
      </c>
      <c r="P954" t="str">
        <f>_xlfn.XLOOKUP(Orders[[#This Row],[Customer ID]],customers!$A$1:$A$1001,customers!$I$1:$I$1001,,0)</f>
        <v>Yes</v>
      </c>
    </row>
    <row r="955" spans="1:16" x14ac:dyDescent="0.25">
      <c r="A955" s="2"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INDEX(products!$A$1:$G$49,MATCH('Working sheet'!$D955,products!$A$1:$A$49,0),MATCH('Working sheet'!I$1,products!$A$1:$E$1,0))</f>
        <v>Ara</v>
      </c>
      <c r="J955" t="str">
        <f t="shared" si="42"/>
        <v>Arabica</v>
      </c>
      <c r="K955" t="str">
        <f>INDEX(products!$A$1:$G$49,MATCH('Working sheet'!$D955,products!$A$1:$A$49,0),MATCH('Working sheet'!K$1,products!$A$1:$E$1,0))</f>
        <v>L</v>
      </c>
      <c r="L955" t="str">
        <f t="shared" si="43"/>
        <v>Light</v>
      </c>
      <c r="M955" s="5">
        <f>INDEX(products!$A$1:$G$49,MATCH('Working sheet'!$D955,products!$A$1:$A$49,0),MATCH('Working sheet'!M$1,products!$A$1:$E$1,0))</f>
        <v>0.2</v>
      </c>
      <c r="N955" s="6">
        <f>INDEX(products!$A$1:$G$49,MATCH('Working sheet'!$D955,products!$A$1:$A$49,0),MATCH('Working sheet'!N$1,products!$A$1:$E$1,0))</f>
        <v>3.8849999999999998</v>
      </c>
      <c r="O955" s="6">
        <f t="shared" si="44"/>
        <v>3.8849999999999998</v>
      </c>
      <c r="P955" t="str">
        <f>_xlfn.XLOOKUP(Orders[[#This Row],[Customer ID]],customers!$A$1:$A$1001,customers!$I$1:$I$1001,,0)</f>
        <v>Yes</v>
      </c>
    </row>
    <row r="956" spans="1:16" x14ac:dyDescent="0.25">
      <c r="A956" s="2"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INDEX(products!$A$1:$G$49,MATCH('Working sheet'!$D956,products!$A$1:$A$49,0),MATCH('Working sheet'!I$1,products!$A$1:$E$1,0))</f>
        <v>Exc</v>
      </c>
      <c r="J956" t="str">
        <f t="shared" si="42"/>
        <v>Excelsa</v>
      </c>
      <c r="K956" t="str">
        <f>INDEX(products!$A$1:$G$49,MATCH('Working sheet'!$D956,products!$A$1:$A$49,0),MATCH('Working sheet'!K$1,products!$A$1:$E$1,0))</f>
        <v>D</v>
      </c>
      <c r="L956" t="str">
        <f t="shared" si="43"/>
        <v>Dark</v>
      </c>
      <c r="M956" s="5">
        <f>INDEX(products!$A$1:$G$49,MATCH('Working sheet'!$D956,products!$A$1:$A$49,0),MATCH('Working sheet'!M$1,products!$A$1:$E$1,0))</f>
        <v>2.5</v>
      </c>
      <c r="N956" s="6">
        <f>INDEX(products!$A$1:$G$49,MATCH('Working sheet'!$D956,products!$A$1:$A$49,0),MATCH('Working sheet'!N$1,products!$A$1:$E$1,0))</f>
        <v>27.945</v>
      </c>
      <c r="O956" s="6">
        <f t="shared" si="44"/>
        <v>27.945</v>
      </c>
      <c r="P956" t="str">
        <f>_xlfn.XLOOKUP(Orders[[#This Row],[Customer ID]],customers!$A$1:$A$1001,customers!$I$1:$I$1001,,0)</f>
        <v>Yes</v>
      </c>
    </row>
    <row r="957" spans="1:16" x14ac:dyDescent="0.25">
      <c r="A957" s="2"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INDEX(products!$A$1:$G$49,MATCH('Working sheet'!$D957,products!$A$1:$A$49,0),MATCH('Working sheet'!I$1,products!$A$1:$E$1,0))</f>
        <v>Exc</v>
      </c>
      <c r="J957" t="str">
        <f t="shared" si="42"/>
        <v>Excelsa</v>
      </c>
      <c r="K957" t="str">
        <f>INDEX(products!$A$1:$G$49,MATCH('Working sheet'!$D957,products!$A$1:$A$49,0),MATCH('Working sheet'!K$1,products!$A$1:$E$1,0))</f>
        <v>L</v>
      </c>
      <c r="L957" t="str">
        <f t="shared" si="43"/>
        <v>Light</v>
      </c>
      <c r="M957" s="5">
        <f>INDEX(products!$A$1:$G$49,MATCH('Working sheet'!$D957,products!$A$1:$A$49,0),MATCH('Working sheet'!M$1,products!$A$1:$E$1,0))</f>
        <v>2.5</v>
      </c>
      <c r="N957" s="6">
        <f>INDEX(products!$A$1:$G$49,MATCH('Working sheet'!$D957,products!$A$1:$A$49,0),MATCH('Working sheet'!N$1,products!$A$1:$E$1,0))</f>
        <v>34.154999999999994</v>
      </c>
      <c r="O957" s="6">
        <f t="shared" si="44"/>
        <v>170.77499999999998</v>
      </c>
      <c r="P957" t="str">
        <f>_xlfn.XLOOKUP(Orders[[#This Row],[Customer ID]],customers!$A$1:$A$1001,customers!$I$1:$I$1001,,0)</f>
        <v>Yes</v>
      </c>
    </row>
    <row r="958" spans="1:16" x14ac:dyDescent="0.25">
      <c r="A958" s="2"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INDEX(products!$A$1:$G$49,MATCH('Working sheet'!$D958,products!$A$1:$A$49,0),MATCH('Working sheet'!I$1,products!$A$1:$E$1,0))</f>
        <v>Rob</v>
      </c>
      <c r="J958" t="str">
        <f t="shared" si="42"/>
        <v>Robusta</v>
      </c>
      <c r="K958" t="str">
        <f>INDEX(products!$A$1:$G$49,MATCH('Working sheet'!$D958,products!$A$1:$A$49,0),MATCH('Working sheet'!K$1,products!$A$1:$E$1,0))</f>
        <v>L</v>
      </c>
      <c r="L958" t="str">
        <f t="shared" si="43"/>
        <v>Light</v>
      </c>
      <c r="M958" s="5">
        <f>INDEX(products!$A$1:$G$49,MATCH('Working sheet'!$D958,products!$A$1:$A$49,0),MATCH('Working sheet'!M$1,products!$A$1:$E$1,0))</f>
        <v>2.5</v>
      </c>
      <c r="N958" s="6">
        <f>INDEX(products!$A$1:$G$49,MATCH('Working sheet'!$D958,products!$A$1:$A$49,0),MATCH('Working sheet'!N$1,products!$A$1:$E$1,0))</f>
        <v>27.484999999999996</v>
      </c>
      <c r="O958" s="6">
        <f t="shared" si="44"/>
        <v>54.969999999999992</v>
      </c>
      <c r="P958" t="str">
        <f>_xlfn.XLOOKUP(Orders[[#This Row],[Customer ID]],customers!$A$1:$A$1001,customers!$I$1:$I$1001,,0)</f>
        <v>Yes</v>
      </c>
    </row>
    <row r="959" spans="1:16" x14ac:dyDescent="0.25">
      <c r="A959" s="2"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INDEX(products!$A$1:$G$49,MATCH('Working sheet'!$D959,products!$A$1:$A$49,0),MATCH('Working sheet'!I$1,products!$A$1:$E$1,0))</f>
        <v>Exc</v>
      </c>
      <c r="J959" t="str">
        <f t="shared" si="42"/>
        <v>Excelsa</v>
      </c>
      <c r="K959" t="str">
        <f>INDEX(products!$A$1:$G$49,MATCH('Working sheet'!$D959,products!$A$1:$A$49,0),MATCH('Working sheet'!K$1,products!$A$1:$E$1,0))</f>
        <v>L</v>
      </c>
      <c r="L959" t="str">
        <f t="shared" si="43"/>
        <v>Light</v>
      </c>
      <c r="M959" s="5">
        <f>INDEX(products!$A$1:$G$49,MATCH('Working sheet'!$D959,products!$A$1:$A$49,0),MATCH('Working sheet'!M$1,products!$A$1:$E$1,0))</f>
        <v>1</v>
      </c>
      <c r="N959" s="6">
        <f>INDEX(products!$A$1:$G$49,MATCH('Working sheet'!$D959,products!$A$1:$A$49,0),MATCH('Working sheet'!N$1,products!$A$1:$E$1,0))</f>
        <v>14.85</v>
      </c>
      <c r="O959" s="6">
        <f t="shared" si="44"/>
        <v>14.85</v>
      </c>
      <c r="P959" t="str">
        <f>_xlfn.XLOOKUP(Orders[[#This Row],[Customer ID]],customers!$A$1:$A$1001,customers!$I$1:$I$1001,,0)</f>
        <v>Yes</v>
      </c>
    </row>
    <row r="960" spans="1:16" x14ac:dyDescent="0.25">
      <c r="A960" s="2"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INDEX(products!$A$1:$G$49,MATCH('Working sheet'!$D960,products!$A$1:$A$49,0),MATCH('Working sheet'!I$1,products!$A$1:$E$1,0))</f>
        <v>Ara</v>
      </c>
      <c r="J960" t="str">
        <f t="shared" si="42"/>
        <v>Arabica</v>
      </c>
      <c r="K960" t="str">
        <f>INDEX(products!$A$1:$G$49,MATCH('Working sheet'!$D960,products!$A$1:$A$49,0),MATCH('Working sheet'!K$1,products!$A$1:$E$1,0))</f>
        <v>L</v>
      </c>
      <c r="L960" t="str">
        <f t="shared" si="43"/>
        <v>Light</v>
      </c>
      <c r="M960" s="5">
        <f>INDEX(products!$A$1:$G$49,MATCH('Working sheet'!$D960,products!$A$1:$A$49,0),MATCH('Working sheet'!M$1,products!$A$1:$E$1,0))</f>
        <v>0.2</v>
      </c>
      <c r="N960" s="6">
        <f>INDEX(products!$A$1:$G$49,MATCH('Working sheet'!$D960,products!$A$1:$A$49,0),MATCH('Working sheet'!N$1,products!$A$1:$E$1,0))</f>
        <v>3.8849999999999998</v>
      </c>
      <c r="O960" s="6">
        <f t="shared" si="44"/>
        <v>7.77</v>
      </c>
      <c r="P960" t="str">
        <f>_xlfn.XLOOKUP(Orders[[#This Row],[Customer ID]],customers!$A$1:$A$1001,customers!$I$1:$I$1001,,0)</f>
        <v>Yes</v>
      </c>
    </row>
    <row r="961" spans="1:16" x14ac:dyDescent="0.25">
      <c r="A961" s="2"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INDEX(products!$A$1:$G$49,MATCH('Working sheet'!$D961,products!$A$1:$A$49,0),MATCH('Working sheet'!I$1,products!$A$1:$E$1,0))</f>
        <v>Lib</v>
      </c>
      <c r="J961" t="str">
        <f t="shared" si="42"/>
        <v>Liberica</v>
      </c>
      <c r="K961" t="str">
        <f>INDEX(products!$A$1:$G$49,MATCH('Working sheet'!$D961,products!$A$1:$A$49,0),MATCH('Working sheet'!K$1,products!$A$1:$E$1,0))</f>
        <v>L</v>
      </c>
      <c r="L961" t="str">
        <f t="shared" si="43"/>
        <v>Light</v>
      </c>
      <c r="M961" s="5">
        <f>INDEX(products!$A$1:$G$49,MATCH('Working sheet'!$D961,products!$A$1:$A$49,0),MATCH('Working sheet'!M$1,products!$A$1:$E$1,0))</f>
        <v>0.2</v>
      </c>
      <c r="N961" s="6">
        <f>INDEX(products!$A$1:$G$49,MATCH('Working sheet'!$D961,products!$A$1:$A$49,0),MATCH('Working sheet'!N$1,products!$A$1:$E$1,0))</f>
        <v>4.7549999999999999</v>
      </c>
      <c r="O961" s="6">
        <f t="shared" si="44"/>
        <v>23.774999999999999</v>
      </c>
      <c r="P961" t="str">
        <f>_xlfn.XLOOKUP(Orders[[#This Row],[Customer ID]],customers!$A$1:$A$1001,customers!$I$1:$I$1001,,0)</f>
        <v>Yes</v>
      </c>
    </row>
    <row r="962" spans="1:16" x14ac:dyDescent="0.25">
      <c r="A962" s="2"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INDEX(products!$A$1:$G$49,MATCH('Working sheet'!$D962,products!$A$1:$A$49,0),MATCH('Working sheet'!I$1,products!$A$1:$E$1,0))</f>
        <v>Lib</v>
      </c>
      <c r="J962" t="str">
        <f t="shared" ref="J962:J1001" si="45">IF(I962="Rob","Robusta",IF(I962="Exc","Excelsa",IF(I962="Ara","Arabica",IF(I962="Lib","Liberica"))))</f>
        <v>Liberica</v>
      </c>
      <c r="K962" t="str">
        <f>INDEX(products!$A$1:$G$49,MATCH('Working sheet'!$D962,products!$A$1:$A$49,0),MATCH('Working sheet'!K$1,products!$A$1:$E$1,0))</f>
        <v>L</v>
      </c>
      <c r="L962" t="str">
        <f t="shared" ref="L962:L1001" si="46">IF(K962="L","Light",IF(K962="M","Medium",IF(K962="D","Dark")))</f>
        <v>Light</v>
      </c>
      <c r="M962" s="5">
        <f>INDEX(products!$A$1:$G$49,MATCH('Working sheet'!$D962,products!$A$1:$A$49,0),MATCH('Working sheet'!M$1,products!$A$1:$E$1,0))</f>
        <v>1</v>
      </c>
      <c r="N962" s="6">
        <f>INDEX(products!$A$1:$G$49,MATCH('Working sheet'!$D962,products!$A$1:$A$49,0),MATCH('Working sheet'!N$1,products!$A$1:$E$1,0))</f>
        <v>15.85</v>
      </c>
      <c r="O962" s="6">
        <f t="shared" ref="O962:O1001" si="47">N962*E962</f>
        <v>79.25</v>
      </c>
      <c r="P962" t="str">
        <f>_xlfn.XLOOKUP(Orders[[#This Row],[Customer ID]],customers!$A$1:$A$1001,customers!$I$1:$I$1001,,0)</f>
        <v>Yes</v>
      </c>
    </row>
    <row r="963" spans="1:16" x14ac:dyDescent="0.25">
      <c r="A963" s="2"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INDEX(products!$A$1:$G$49,MATCH('Working sheet'!$D963,products!$A$1:$A$49,0),MATCH('Working sheet'!I$1,products!$A$1:$E$1,0))</f>
        <v>Ara</v>
      </c>
      <c r="J963" t="str">
        <f t="shared" si="45"/>
        <v>Arabica</v>
      </c>
      <c r="K963" t="str">
        <f>INDEX(products!$A$1:$G$49,MATCH('Working sheet'!$D963,products!$A$1:$A$49,0),MATCH('Working sheet'!K$1,products!$A$1:$E$1,0))</f>
        <v>D</v>
      </c>
      <c r="L963" t="str">
        <f t="shared" si="46"/>
        <v>Dark</v>
      </c>
      <c r="M963" s="5">
        <f>INDEX(products!$A$1:$G$49,MATCH('Working sheet'!$D963,products!$A$1:$A$49,0),MATCH('Working sheet'!M$1,products!$A$1:$E$1,0))</f>
        <v>2.5</v>
      </c>
      <c r="N963" s="6">
        <f>INDEX(products!$A$1:$G$49,MATCH('Working sheet'!$D963,products!$A$1:$A$49,0),MATCH('Working sheet'!N$1,products!$A$1:$E$1,0))</f>
        <v>22.884999999999998</v>
      </c>
      <c r="O963" s="6">
        <f t="shared" si="47"/>
        <v>45.769999999999996</v>
      </c>
      <c r="P963" t="str">
        <f>_xlfn.XLOOKUP(Orders[[#This Row],[Customer ID]],customers!$A$1:$A$1001,customers!$I$1:$I$1001,,0)</f>
        <v>Yes</v>
      </c>
    </row>
    <row r="964" spans="1:16" x14ac:dyDescent="0.25">
      <c r="A964" s="2"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INDEX(products!$A$1:$G$49,MATCH('Working sheet'!$D964,products!$A$1:$A$49,0),MATCH('Working sheet'!I$1,products!$A$1:$E$1,0))</f>
        <v>Rob</v>
      </c>
      <c r="J964" t="str">
        <f t="shared" si="45"/>
        <v>Robusta</v>
      </c>
      <c r="K964" t="str">
        <f>INDEX(products!$A$1:$G$49,MATCH('Working sheet'!$D964,products!$A$1:$A$49,0),MATCH('Working sheet'!K$1,products!$A$1:$E$1,0))</f>
        <v>D</v>
      </c>
      <c r="L964" t="str">
        <f t="shared" si="46"/>
        <v>Dark</v>
      </c>
      <c r="M964" s="5">
        <f>INDEX(products!$A$1:$G$49,MATCH('Working sheet'!$D964,products!$A$1:$A$49,0),MATCH('Working sheet'!M$1,products!$A$1:$E$1,0))</f>
        <v>1</v>
      </c>
      <c r="N964" s="6">
        <f>INDEX(products!$A$1:$G$49,MATCH('Working sheet'!$D964,products!$A$1:$A$49,0),MATCH('Working sheet'!N$1,products!$A$1:$E$1,0))</f>
        <v>8.9499999999999993</v>
      </c>
      <c r="O964" s="6">
        <f t="shared" si="47"/>
        <v>8.9499999999999993</v>
      </c>
      <c r="P964" t="str">
        <f>_xlfn.XLOOKUP(Orders[[#This Row],[Customer ID]],customers!$A$1:$A$1001,customers!$I$1:$I$1001,,0)</f>
        <v>Yes</v>
      </c>
    </row>
    <row r="965" spans="1:16" x14ac:dyDescent="0.25">
      <c r="A965" s="2"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INDEX(products!$A$1:$G$49,MATCH('Working sheet'!$D965,products!$A$1:$A$49,0),MATCH('Working sheet'!I$1,products!$A$1:$E$1,0))</f>
        <v>Rob</v>
      </c>
      <c r="J965" t="str">
        <f t="shared" si="45"/>
        <v>Robusta</v>
      </c>
      <c r="K965" t="str">
        <f>INDEX(products!$A$1:$G$49,MATCH('Working sheet'!$D965,products!$A$1:$A$49,0),MATCH('Working sheet'!K$1,products!$A$1:$E$1,0))</f>
        <v>M</v>
      </c>
      <c r="L965" t="str">
        <f t="shared" si="46"/>
        <v>Medium</v>
      </c>
      <c r="M965" s="5">
        <f>INDEX(products!$A$1:$G$49,MATCH('Working sheet'!$D965,products!$A$1:$A$49,0),MATCH('Working sheet'!M$1,products!$A$1:$E$1,0))</f>
        <v>0.5</v>
      </c>
      <c r="N965" s="6">
        <f>INDEX(products!$A$1:$G$49,MATCH('Working sheet'!$D965,products!$A$1:$A$49,0),MATCH('Working sheet'!N$1,products!$A$1:$E$1,0))</f>
        <v>5.97</v>
      </c>
      <c r="O965" s="6">
        <f t="shared" si="47"/>
        <v>23.88</v>
      </c>
      <c r="P965" t="str">
        <f>_xlfn.XLOOKUP(Orders[[#This Row],[Customer ID]],customers!$A$1:$A$1001,customers!$I$1:$I$1001,,0)</f>
        <v>Yes</v>
      </c>
    </row>
    <row r="966" spans="1:16" x14ac:dyDescent="0.25">
      <c r="A966" s="2"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INDEX(products!$A$1:$G$49,MATCH('Working sheet'!$D966,products!$A$1:$A$49,0),MATCH('Working sheet'!I$1,products!$A$1:$E$1,0))</f>
        <v>Exc</v>
      </c>
      <c r="J966" t="str">
        <f t="shared" si="45"/>
        <v>Excelsa</v>
      </c>
      <c r="K966" t="str">
        <f>INDEX(products!$A$1:$G$49,MATCH('Working sheet'!$D966,products!$A$1:$A$49,0),MATCH('Working sheet'!K$1,products!$A$1:$E$1,0))</f>
        <v>L</v>
      </c>
      <c r="L966" t="str">
        <f t="shared" si="46"/>
        <v>Light</v>
      </c>
      <c r="M966" s="5">
        <f>INDEX(products!$A$1:$G$49,MATCH('Working sheet'!$D966,products!$A$1:$A$49,0),MATCH('Working sheet'!M$1,products!$A$1:$E$1,0))</f>
        <v>0.2</v>
      </c>
      <c r="N966" s="6">
        <f>INDEX(products!$A$1:$G$49,MATCH('Working sheet'!$D966,products!$A$1:$A$49,0),MATCH('Working sheet'!N$1,products!$A$1:$E$1,0))</f>
        <v>4.4550000000000001</v>
      </c>
      <c r="O966" s="6">
        <f t="shared" si="47"/>
        <v>22.274999999999999</v>
      </c>
      <c r="P966" t="str">
        <f>_xlfn.XLOOKUP(Orders[[#This Row],[Customer ID]],customers!$A$1:$A$1001,customers!$I$1:$I$1001,,0)</f>
        <v>No</v>
      </c>
    </row>
    <row r="967" spans="1:16" x14ac:dyDescent="0.25">
      <c r="A967" s="2"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INDEX(products!$A$1:$G$49,MATCH('Working sheet'!$D967,products!$A$1:$A$49,0),MATCH('Working sheet'!I$1,products!$A$1:$E$1,0))</f>
        <v>Rob</v>
      </c>
      <c r="J967" t="str">
        <f t="shared" si="45"/>
        <v>Robusta</v>
      </c>
      <c r="K967" t="str">
        <f>INDEX(products!$A$1:$G$49,MATCH('Working sheet'!$D967,products!$A$1:$A$49,0),MATCH('Working sheet'!K$1,products!$A$1:$E$1,0))</f>
        <v>M</v>
      </c>
      <c r="L967" t="str">
        <f t="shared" si="46"/>
        <v>Medium</v>
      </c>
      <c r="M967" s="5">
        <f>INDEX(products!$A$1:$G$49,MATCH('Working sheet'!$D967,products!$A$1:$A$49,0),MATCH('Working sheet'!M$1,products!$A$1:$E$1,0))</f>
        <v>1</v>
      </c>
      <c r="N967" s="6">
        <f>INDEX(products!$A$1:$G$49,MATCH('Working sheet'!$D967,products!$A$1:$A$49,0),MATCH('Working sheet'!N$1,products!$A$1:$E$1,0))</f>
        <v>9.9499999999999993</v>
      </c>
      <c r="O967" s="6">
        <f t="shared" si="47"/>
        <v>29.849999999999998</v>
      </c>
      <c r="P967" t="str">
        <f>_xlfn.XLOOKUP(Orders[[#This Row],[Customer ID]],customers!$A$1:$A$1001,customers!$I$1:$I$1001,,0)</f>
        <v>Yes</v>
      </c>
    </row>
    <row r="968" spans="1:16" x14ac:dyDescent="0.25">
      <c r="A968" s="2"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INDEX(products!$A$1:$G$49,MATCH('Working sheet'!$D968,products!$A$1:$A$49,0),MATCH('Working sheet'!I$1,products!$A$1:$E$1,0))</f>
        <v>Exc</v>
      </c>
      <c r="J968" t="str">
        <f t="shared" si="45"/>
        <v>Excelsa</v>
      </c>
      <c r="K968" t="str">
        <f>INDEX(products!$A$1:$G$49,MATCH('Working sheet'!$D968,products!$A$1:$A$49,0),MATCH('Working sheet'!K$1,products!$A$1:$E$1,0))</f>
        <v>L</v>
      </c>
      <c r="L968" t="str">
        <f t="shared" si="46"/>
        <v>Light</v>
      </c>
      <c r="M968" s="5">
        <f>INDEX(products!$A$1:$G$49,MATCH('Working sheet'!$D968,products!$A$1:$A$49,0),MATCH('Working sheet'!M$1,products!$A$1:$E$1,0))</f>
        <v>0.5</v>
      </c>
      <c r="N968" s="6">
        <f>INDEX(products!$A$1:$G$49,MATCH('Working sheet'!$D968,products!$A$1:$A$49,0),MATCH('Working sheet'!N$1,products!$A$1:$E$1,0))</f>
        <v>8.91</v>
      </c>
      <c r="O968" s="6">
        <f t="shared" si="47"/>
        <v>53.46</v>
      </c>
      <c r="P968" t="str">
        <f>_xlfn.XLOOKUP(Orders[[#This Row],[Customer ID]],customers!$A$1:$A$1001,customers!$I$1:$I$1001,,0)</f>
        <v>Yes</v>
      </c>
    </row>
    <row r="969" spans="1:16" x14ac:dyDescent="0.25">
      <c r="A969" s="2"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INDEX(products!$A$1:$G$49,MATCH('Working sheet'!$D969,products!$A$1:$A$49,0),MATCH('Working sheet'!I$1,products!$A$1:$E$1,0))</f>
        <v>Rob</v>
      </c>
      <c r="J969" t="str">
        <f t="shared" si="45"/>
        <v>Robusta</v>
      </c>
      <c r="K969" t="str">
        <f>INDEX(products!$A$1:$G$49,MATCH('Working sheet'!$D969,products!$A$1:$A$49,0),MATCH('Working sheet'!K$1,products!$A$1:$E$1,0))</f>
        <v>D</v>
      </c>
      <c r="L969" t="str">
        <f t="shared" si="46"/>
        <v>Dark</v>
      </c>
      <c r="M969" s="5">
        <f>INDEX(products!$A$1:$G$49,MATCH('Working sheet'!$D969,products!$A$1:$A$49,0),MATCH('Working sheet'!M$1,products!$A$1:$E$1,0))</f>
        <v>0.2</v>
      </c>
      <c r="N969" s="6">
        <f>INDEX(products!$A$1:$G$49,MATCH('Working sheet'!$D969,products!$A$1:$A$49,0),MATCH('Working sheet'!N$1,products!$A$1:$E$1,0))</f>
        <v>2.6849999999999996</v>
      </c>
      <c r="O969" s="6">
        <f t="shared" si="47"/>
        <v>2.6849999999999996</v>
      </c>
      <c r="P969" t="str">
        <f>_xlfn.XLOOKUP(Orders[[#This Row],[Customer ID]],customers!$A$1:$A$1001,customers!$I$1:$I$1001,,0)</f>
        <v>Yes</v>
      </c>
    </row>
    <row r="970" spans="1:16" x14ac:dyDescent="0.25">
      <c r="A970" s="2"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INDEX(products!$A$1:$G$49,MATCH('Working sheet'!$D970,products!$A$1:$A$49,0),MATCH('Working sheet'!I$1,products!$A$1:$E$1,0))</f>
        <v>Rob</v>
      </c>
      <c r="J970" t="str">
        <f t="shared" si="45"/>
        <v>Robusta</v>
      </c>
      <c r="K970" t="str">
        <f>INDEX(products!$A$1:$G$49,MATCH('Working sheet'!$D970,products!$A$1:$A$49,0),MATCH('Working sheet'!K$1,products!$A$1:$E$1,0))</f>
        <v>M</v>
      </c>
      <c r="L970" t="str">
        <f t="shared" si="46"/>
        <v>Medium</v>
      </c>
      <c r="M970" s="5">
        <f>INDEX(products!$A$1:$G$49,MATCH('Working sheet'!$D970,products!$A$1:$A$49,0),MATCH('Working sheet'!M$1,products!$A$1:$E$1,0))</f>
        <v>0.2</v>
      </c>
      <c r="N970" s="6">
        <f>INDEX(products!$A$1:$G$49,MATCH('Working sheet'!$D970,products!$A$1:$A$49,0),MATCH('Working sheet'!N$1,products!$A$1:$E$1,0))</f>
        <v>2.9849999999999999</v>
      </c>
      <c r="O970" s="6">
        <f t="shared" si="47"/>
        <v>5.97</v>
      </c>
      <c r="P970" t="str">
        <f>_xlfn.XLOOKUP(Orders[[#This Row],[Customer ID]],customers!$A$1:$A$1001,customers!$I$1:$I$1001,,0)</f>
        <v>No</v>
      </c>
    </row>
    <row r="971" spans="1:16" x14ac:dyDescent="0.25">
      <c r="A971" s="2"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INDEX(products!$A$1:$G$49,MATCH('Working sheet'!$D971,products!$A$1:$A$49,0),MATCH('Working sheet'!I$1,products!$A$1:$E$1,0))</f>
        <v>Lib</v>
      </c>
      <c r="J971" t="str">
        <f t="shared" si="45"/>
        <v>Liberica</v>
      </c>
      <c r="K971" t="str">
        <f>INDEX(products!$A$1:$G$49,MATCH('Working sheet'!$D971,products!$A$1:$A$49,0),MATCH('Working sheet'!K$1,products!$A$1:$E$1,0))</f>
        <v>D</v>
      </c>
      <c r="L971" t="str">
        <f t="shared" si="46"/>
        <v>Dark</v>
      </c>
      <c r="M971" s="5">
        <f>INDEX(products!$A$1:$G$49,MATCH('Working sheet'!$D971,products!$A$1:$A$49,0),MATCH('Working sheet'!M$1,products!$A$1:$E$1,0))</f>
        <v>1</v>
      </c>
      <c r="N971" s="6">
        <f>INDEX(products!$A$1:$G$49,MATCH('Working sheet'!$D971,products!$A$1:$A$49,0),MATCH('Working sheet'!N$1,products!$A$1:$E$1,0))</f>
        <v>12.95</v>
      </c>
      <c r="O971" s="6">
        <f t="shared" si="47"/>
        <v>12.95</v>
      </c>
      <c r="P971" t="str">
        <f>_xlfn.XLOOKUP(Orders[[#This Row],[Customer ID]],customers!$A$1:$A$1001,customers!$I$1:$I$1001,,0)</f>
        <v>Yes</v>
      </c>
    </row>
    <row r="972" spans="1:16" x14ac:dyDescent="0.25">
      <c r="A972" s="2"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INDEX(products!$A$1:$G$49,MATCH('Working sheet'!$D972,products!$A$1:$A$49,0),MATCH('Working sheet'!I$1,products!$A$1:$E$1,0))</f>
        <v>Exc</v>
      </c>
      <c r="J972" t="str">
        <f t="shared" si="45"/>
        <v>Excelsa</v>
      </c>
      <c r="K972" t="str">
        <f>INDEX(products!$A$1:$G$49,MATCH('Working sheet'!$D972,products!$A$1:$A$49,0),MATCH('Working sheet'!K$1,products!$A$1:$E$1,0))</f>
        <v>M</v>
      </c>
      <c r="L972" t="str">
        <f t="shared" si="46"/>
        <v>Medium</v>
      </c>
      <c r="M972" s="5">
        <f>INDEX(products!$A$1:$G$49,MATCH('Working sheet'!$D972,products!$A$1:$A$49,0),MATCH('Working sheet'!M$1,products!$A$1:$E$1,0))</f>
        <v>0.5</v>
      </c>
      <c r="N972" s="6">
        <f>INDEX(products!$A$1:$G$49,MATCH('Working sheet'!$D972,products!$A$1:$A$49,0),MATCH('Working sheet'!N$1,products!$A$1:$E$1,0))</f>
        <v>8.25</v>
      </c>
      <c r="O972" s="6">
        <f t="shared" si="47"/>
        <v>8.25</v>
      </c>
      <c r="P972" t="str">
        <f>_xlfn.XLOOKUP(Orders[[#This Row],[Customer ID]],customers!$A$1:$A$1001,customers!$I$1:$I$1001,,0)</f>
        <v>No</v>
      </c>
    </row>
    <row r="973" spans="1:16" x14ac:dyDescent="0.25">
      <c r="A973" s="2"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INDEX(products!$A$1:$G$49,MATCH('Working sheet'!$D973,products!$A$1:$A$49,0),MATCH('Working sheet'!I$1,products!$A$1:$E$1,0))</f>
        <v>Ara</v>
      </c>
      <c r="J973" t="str">
        <f t="shared" si="45"/>
        <v>Arabica</v>
      </c>
      <c r="K973" t="str">
        <f>INDEX(products!$A$1:$G$49,MATCH('Working sheet'!$D973,products!$A$1:$A$49,0),MATCH('Working sheet'!K$1,products!$A$1:$E$1,0))</f>
        <v>L</v>
      </c>
      <c r="L973" t="str">
        <f t="shared" si="46"/>
        <v>Light</v>
      </c>
      <c r="M973" s="5">
        <f>INDEX(products!$A$1:$G$49,MATCH('Working sheet'!$D973,products!$A$1:$A$49,0),MATCH('Working sheet'!M$1,products!$A$1:$E$1,0))</f>
        <v>2.5</v>
      </c>
      <c r="N973" s="6">
        <f>INDEX(products!$A$1:$G$49,MATCH('Working sheet'!$D973,products!$A$1:$A$49,0),MATCH('Working sheet'!N$1,products!$A$1:$E$1,0))</f>
        <v>29.784999999999997</v>
      </c>
      <c r="O973" s="6">
        <f t="shared" si="47"/>
        <v>148.92499999999998</v>
      </c>
      <c r="P973" t="str">
        <f>_xlfn.XLOOKUP(Orders[[#This Row],[Customer ID]],customers!$A$1:$A$1001,customers!$I$1:$I$1001,,0)</f>
        <v>No</v>
      </c>
    </row>
    <row r="974" spans="1:16" x14ac:dyDescent="0.25">
      <c r="A974" s="2"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INDEX(products!$A$1:$G$49,MATCH('Working sheet'!$D974,products!$A$1:$A$49,0),MATCH('Working sheet'!I$1,products!$A$1:$E$1,0))</f>
        <v>Ara</v>
      </c>
      <c r="J974" t="str">
        <f t="shared" si="45"/>
        <v>Arabica</v>
      </c>
      <c r="K974" t="str">
        <f>INDEX(products!$A$1:$G$49,MATCH('Working sheet'!$D974,products!$A$1:$A$49,0),MATCH('Working sheet'!K$1,products!$A$1:$E$1,0))</f>
        <v>L</v>
      </c>
      <c r="L974" t="str">
        <f t="shared" si="46"/>
        <v>Light</v>
      </c>
      <c r="M974" s="5">
        <f>INDEX(products!$A$1:$G$49,MATCH('Working sheet'!$D974,products!$A$1:$A$49,0),MATCH('Working sheet'!M$1,products!$A$1:$E$1,0))</f>
        <v>2.5</v>
      </c>
      <c r="N974" s="6">
        <f>INDEX(products!$A$1:$G$49,MATCH('Working sheet'!$D974,products!$A$1:$A$49,0),MATCH('Working sheet'!N$1,products!$A$1:$E$1,0))</f>
        <v>29.784999999999997</v>
      </c>
      <c r="O974" s="6">
        <f t="shared" si="47"/>
        <v>89.35499999999999</v>
      </c>
      <c r="P974" t="str">
        <f>_xlfn.XLOOKUP(Orders[[#This Row],[Customer ID]],customers!$A$1:$A$1001,customers!$I$1:$I$1001,,0)</f>
        <v>Yes</v>
      </c>
    </row>
    <row r="975" spans="1:16" x14ac:dyDescent="0.25">
      <c r="A975" s="2"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INDEX(products!$A$1:$G$49,MATCH('Working sheet'!$D975,products!$A$1:$A$49,0),MATCH('Working sheet'!I$1,products!$A$1:$E$1,0))</f>
        <v>Lib</v>
      </c>
      <c r="J975" t="str">
        <f t="shared" si="45"/>
        <v>Liberica</v>
      </c>
      <c r="K975" t="str">
        <f>INDEX(products!$A$1:$G$49,MATCH('Working sheet'!$D975,products!$A$1:$A$49,0),MATCH('Working sheet'!K$1,products!$A$1:$E$1,0))</f>
        <v>M</v>
      </c>
      <c r="L975" t="str">
        <f t="shared" si="46"/>
        <v>Medium</v>
      </c>
      <c r="M975" s="5">
        <f>INDEX(products!$A$1:$G$49,MATCH('Working sheet'!$D975,products!$A$1:$A$49,0),MATCH('Working sheet'!M$1,products!$A$1:$E$1,0))</f>
        <v>1</v>
      </c>
      <c r="N975" s="6">
        <f>INDEX(products!$A$1:$G$49,MATCH('Working sheet'!$D975,products!$A$1:$A$49,0),MATCH('Working sheet'!N$1,products!$A$1:$E$1,0))</f>
        <v>14.55</v>
      </c>
      <c r="O975" s="6">
        <f t="shared" si="47"/>
        <v>87.300000000000011</v>
      </c>
      <c r="P975" t="str">
        <f>_xlfn.XLOOKUP(Orders[[#This Row],[Customer ID]],customers!$A$1:$A$1001,customers!$I$1:$I$1001,,0)</f>
        <v>No</v>
      </c>
    </row>
    <row r="976" spans="1:16" x14ac:dyDescent="0.25">
      <c r="A976" s="2"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INDEX(products!$A$1:$G$49,MATCH('Working sheet'!$D976,products!$A$1:$A$49,0),MATCH('Working sheet'!I$1,products!$A$1:$E$1,0))</f>
        <v>Rob</v>
      </c>
      <c r="J976" t="str">
        <f t="shared" si="45"/>
        <v>Robusta</v>
      </c>
      <c r="K976" t="str">
        <f>INDEX(products!$A$1:$G$49,MATCH('Working sheet'!$D976,products!$A$1:$A$49,0),MATCH('Working sheet'!K$1,products!$A$1:$E$1,0))</f>
        <v>D</v>
      </c>
      <c r="L976" t="str">
        <f t="shared" si="46"/>
        <v>Dark</v>
      </c>
      <c r="M976" s="5">
        <f>INDEX(products!$A$1:$G$49,MATCH('Working sheet'!$D976,products!$A$1:$A$49,0),MATCH('Working sheet'!M$1,products!$A$1:$E$1,0))</f>
        <v>0.5</v>
      </c>
      <c r="N976" s="6">
        <f>INDEX(products!$A$1:$G$49,MATCH('Working sheet'!$D976,products!$A$1:$A$49,0),MATCH('Working sheet'!N$1,products!$A$1:$E$1,0))</f>
        <v>5.3699999999999992</v>
      </c>
      <c r="O976" s="6">
        <f t="shared" si="47"/>
        <v>5.3699999999999992</v>
      </c>
      <c r="P976" t="str">
        <f>_xlfn.XLOOKUP(Orders[[#This Row],[Customer ID]],customers!$A$1:$A$1001,customers!$I$1:$I$1001,,0)</f>
        <v>Yes</v>
      </c>
    </row>
    <row r="977" spans="1:16" x14ac:dyDescent="0.25">
      <c r="A977" s="2"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INDEX(products!$A$1:$G$49,MATCH('Working sheet'!$D977,products!$A$1:$A$49,0),MATCH('Working sheet'!I$1,products!$A$1:$E$1,0))</f>
        <v>Ara</v>
      </c>
      <c r="J977" t="str">
        <f t="shared" si="45"/>
        <v>Arabica</v>
      </c>
      <c r="K977" t="str">
        <f>INDEX(products!$A$1:$G$49,MATCH('Working sheet'!$D977,products!$A$1:$A$49,0),MATCH('Working sheet'!K$1,products!$A$1:$E$1,0))</f>
        <v>D</v>
      </c>
      <c r="L977" t="str">
        <f t="shared" si="46"/>
        <v>Dark</v>
      </c>
      <c r="M977" s="5">
        <f>INDEX(products!$A$1:$G$49,MATCH('Working sheet'!$D977,products!$A$1:$A$49,0),MATCH('Working sheet'!M$1,products!$A$1:$E$1,0))</f>
        <v>0.2</v>
      </c>
      <c r="N977" s="6">
        <f>INDEX(products!$A$1:$G$49,MATCH('Working sheet'!$D977,products!$A$1:$A$49,0),MATCH('Working sheet'!N$1,products!$A$1:$E$1,0))</f>
        <v>2.9849999999999999</v>
      </c>
      <c r="O977" s="6">
        <f t="shared" si="47"/>
        <v>8.9550000000000001</v>
      </c>
      <c r="P977" t="str">
        <f>_xlfn.XLOOKUP(Orders[[#This Row],[Customer ID]],customers!$A$1:$A$1001,customers!$I$1:$I$1001,,0)</f>
        <v>Yes</v>
      </c>
    </row>
    <row r="978" spans="1:16" x14ac:dyDescent="0.25">
      <c r="A978" s="2"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INDEX(products!$A$1:$G$49,MATCH('Working sheet'!$D978,products!$A$1:$A$49,0),MATCH('Working sheet'!I$1,products!$A$1:$E$1,0))</f>
        <v>Rob</v>
      </c>
      <c r="J978" t="str">
        <f t="shared" si="45"/>
        <v>Robusta</v>
      </c>
      <c r="K978" t="str">
        <f>INDEX(products!$A$1:$G$49,MATCH('Working sheet'!$D978,products!$A$1:$A$49,0),MATCH('Working sheet'!K$1,products!$A$1:$E$1,0))</f>
        <v>L</v>
      </c>
      <c r="L978" t="str">
        <f t="shared" si="46"/>
        <v>Light</v>
      </c>
      <c r="M978" s="5">
        <f>INDEX(products!$A$1:$G$49,MATCH('Working sheet'!$D978,products!$A$1:$A$49,0),MATCH('Working sheet'!M$1,products!$A$1:$E$1,0))</f>
        <v>2.5</v>
      </c>
      <c r="N978" s="6">
        <f>INDEX(products!$A$1:$G$49,MATCH('Working sheet'!$D978,products!$A$1:$A$49,0),MATCH('Working sheet'!N$1,products!$A$1:$E$1,0))</f>
        <v>27.484999999999996</v>
      </c>
      <c r="O978" s="6">
        <f t="shared" si="47"/>
        <v>137.42499999999998</v>
      </c>
      <c r="P978" t="str">
        <f>_xlfn.XLOOKUP(Orders[[#This Row],[Customer ID]],customers!$A$1:$A$1001,customers!$I$1:$I$1001,,0)</f>
        <v>Yes</v>
      </c>
    </row>
    <row r="979" spans="1:16" x14ac:dyDescent="0.25">
      <c r="A979" s="2"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INDEX(products!$A$1:$G$49,MATCH('Working sheet'!$D979,products!$A$1:$A$49,0),MATCH('Working sheet'!I$1,products!$A$1:$E$1,0))</f>
        <v>Rob</v>
      </c>
      <c r="J979" t="str">
        <f t="shared" si="45"/>
        <v>Robusta</v>
      </c>
      <c r="K979" t="str">
        <f>INDEX(products!$A$1:$G$49,MATCH('Working sheet'!$D979,products!$A$1:$A$49,0),MATCH('Working sheet'!K$1,products!$A$1:$E$1,0))</f>
        <v>L</v>
      </c>
      <c r="L979" t="str">
        <f t="shared" si="46"/>
        <v>Light</v>
      </c>
      <c r="M979" s="5">
        <f>INDEX(products!$A$1:$G$49,MATCH('Working sheet'!$D979,products!$A$1:$A$49,0),MATCH('Working sheet'!M$1,products!$A$1:$E$1,0))</f>
        <v>1</v>
      </c>
      <c r="N979" s="6">
        <f>INDEX(products!$A$1:$G$49,MATCH('Working sheet'!$D979,products!$A$1:$A$49,0),MATCH('Working sheet'!N$1,products!$A$1:$E$1,0))</f>
        <v>11.95</v>
      </c>
      <c r="O979" s="6">
        <f t="shared" si="47"/>
        <v>59.75</v>
      </c>
      <c r="P979" t="str">
        <f>_xlfn.XLOOKUP(Orders[[#This Row],[Customer ID]],customers!$A$1:$A$1001,customers!$I$1:$I$1001,,0)</f>
        <v>No</v>
      </c>
    </row>
    <row r="980" spans="1:16" x14ac:dyDescent="0.25">
      <c r="A980" s="2"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INDEX(products!$A$1:$G$49,MATCH('Working sheet'!$D980,products!$A$1:$A$49,0),MATCH('Working sheet'!I$1,products!$A$1:$E$1,0))</f>
        <v>Ara</v>
      </c>
      <c r="J980" t="str">
        <f t="shared" si="45"/>
        <v>Arabica</v>
      </c>
      <c r="K980" t="str">
        <f>INDEX(products!$A$1:$G$49,MATCH('Working sheet'!$D980,products!$A$1:$A$49,0),MATCH('Working sheet'!K$1,products!$A$1:$E$1,0))</f>
        <v>L</v>
      </c>
      <c r="L980" t="str">
        <f t="shared" si="46"/>
        <v>Light</v>
      </c>
      <c r="M980" s="5">
        <f>INDEX(products!$A$1:$G$49,MATCH('Working sheet'!$D980,products!$A$1:$A$49,0),MATCH('Working sheet'!M$1,products!$A$1:$E$1,0))</f>
        <v>0.5</v>
      </c>
      <c r="N980" s="6">
        <f>INDEX(products!$A$1:$G$49,MATCH('Working sheet'!$D980,products!$A$1:$A$49,0),MATCH('Working sheet'!N$1,products!$A$1:$E$1,0))</f>
        <v>7.77</v>
      </c>
      <c r="O980" s="6">
        <f t="shared" si="47"/>
        <v>23.31</v>
      </c>
      <c r="P980" t="str">
        <f>_xlfn.XLOOKUP(Orders[[#This Row],[Customer ID]],customers!$A$1:$A$1001,customers!$I$1:$I$1001,,0)</f>
        <v>No</v>
      </c>
    </row>
    <row r="981" spans="1:16" x14ac:dyDescent="0.25">
      <c r="A981" s="2"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INDEX(products!$A$1:$G$49,MATCH('Working sheet'!$D981,products!$A$1:$A$49,0),MATCH('Working sheet'!I$1,products!$A$1:$E$1,0))</f>
        <v>Rob</v>
      </c>
      <c r="J981" t="str">
        <f t="shared" si="45"/>
        <v>Robusta</v>
      </c>
      <c r="K981" t="str">
        <f>INDEX(products!$A$1:$G$49,MATCH('Working sheet'!$D981,products!$A$1:$A$49,0),MATCH('Working sheet'!K$1,products!$A$1:$E$1,0))</f>
        <v>D</v>
      </c>
      <c r="L981" t="str">
        <f t="shared" si="46"/>
        <v>Dark</v>
      </c>
      <c r="M981" s="5">
        <f>INDEX(products!$A$1:$G$49,MATCH('Working sheet'!$D981,products!$A$1:$A$49,0),MATCH('Working sheet'!M$1,products!$A$1:$E$1,0))</f>
        <v>0.5</v>
      </c>
      <c r="N981" s="6">
        <f>INDEX(products!$A$1:$G$49,MATCH('Working sheet'!$D981,products!$A$1:$A$49,0),MATCH('Working sheet'!N$1,products!$A$1:$E$1,0))</f>
        <v>5.3699999999999992</v>
      </c>
      <c r="O981" s="6">
        <f t="shared" si="47"/>
        <v>10.739999999999998</v>
      </c>
      <c r="P981" t="str">
        <f>_xlfn.XLOOKUP(Orders[[#This Row],[Customer ID]],customers!$A$1:$A$1001,customers!$I$1:$I$1001,,0)</f>
        <v>No</v>
      </c>
    </row>
    <row r="982" spans="1:16" x14ac:dyDescent="0.25">
      <c r="A982" s="2"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INDEX(products!$A$1:$G$49,MATCH('Working sheet'!$D982,products!$A$1:$A$49,0),MATCH('Working sheet'!I$1,products!$A$1:$E$1,0))</f>
        <v>Exc</v>
      </c>
      <c r="J982" t="str">
        <f t="shared" si="45"/>
        <v>Excelsa</v>
      </c>
      <c r="K982" t="str">
        <f>INDEX(products!$A$1:$G$49,MATCH('Working sheet'!$D982,products!$A$1:$A$49,0),MATCH('Working sheet'!K$1,products!$A$1:$E$1,0))</f>
        <v>D</v>
      </c>
      <c r="L982" t="str">
        <f t="shared" si="46"/>
        <v>Dark</v>
      </c>
      <c r="M982" s="5">
        <f>INDEX(products!$A$1:$G$49,MATCH('Working sheet'!$D982,products!$A$1:$A$49,0),MATCH('Working sheet'!M$1,products!$A$1:$E$1,0))</f>
        <v>2.5</v>
      </c>
      <c r="N982" s="6">
        <f>INDEX(products!$A$1:$G$49,MATCH('Working sheet'!$D982,products!$A$1:$A$49,0),MATCH('Working sheet'!N$1,products!$A$1:$E$1,0))</f>
        <v>27.945</v>
      </c>
      <c r="O982" s="6">
        <f t="shared" si="47"/>
        <v>167.67000000000002</v>
      </c>
      <c r="P982" t="str">
        <f>_xlfn.XLOOKUP(Orders[[#This Row],[Customer ID]],customers!$A$1:$A$1001,customers!$I$1:$I$1001,,0)</f>
        <v>Yes</v>
      </c>
    </row>
    <row r="983" spans="1:16" x14ac:dyDescent="0.25">
      <c r="A983" s="2"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INDEX(products!$A$1:$G$49,MATCH('Working sheet'!$D983,products!$A$1:$A$49,0),MATCH('Working sheet'!I$1,products!$A$1:$E$1,0))</f>
        <v>Exc</v>
      </c>
      <c r="J983" t="str">
        <f t="shared" si="45"/>
        <v>Excelsa</v>
      </c>
      <c r="K983" t="str">
        <f>INDEX(products!$A$1:$G$49,MATCH('Working sheet'!$D983,products!$A$1:$A$49,0),MATCH('Working sheet'!K$1,products!$A$1:$E$1,0))</f>
        <v>D</v>
      </c>
      <c r="L983" t="str">
        <f t="shared" si="46"/>
        <v>Dark</v>
      </c>
      <c r="M983" s="5">
        <f>INDEX(products!$A$1:$G$49,MATCH('Working sheet'!$D983,products!$A$1:$A$49,0),MATCH('Working sheet'!M$1,products!$A$1:$E$1,0))</f>
        <v>0.2</v>
      </c>
      <c r="N983" s="6">
        <f>INDEX(products!$A$1:$G$49,MATCH('Working sheet'!$D983,products!$A$1:$A$49,0),MATCH('Working sheet'!N$1,products!$A$1:$E$1,0))</f>
        <v>3.645</v>
      </c>
      <c r="O983" s="6">
        <f t="shared" si="47"/>
        <v>21.87</v>
      </c>
      <c r="P983" t="str">
        <f>_xlfn.XLOOKUP(Orders[[#This Row],[Customer ID]],customers!$A$1:$A$1001,customers!$I$1:$I$1001,,0)</f>
        <v>Yes</v>
      </c>
    </row>
    <row r="984" spans="1:16" x14ac:dyDescent="0.25">
      <c r="A984" s="2"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INDEX(products!$A$1:$G$49,MATCH('Working sheet'!$D984,products!$A$1:$A$49,0),MATCH('Working sheet'!I$1,products!$A$1:$E$1,0))</f>
        <v>Rob</v>
      </c>
      <c r="J984" t="str">
        <f t="shared" si="45"/>
        <v>Robusta</v>
      </c>
      <c r="K984" t="str">
        <f>INDEX(products!$A$1:$G$49,MATCH('Working sheet'!$D984,products!$A$1:$A$49,0),MATCH('Working sheet'!K$1,products!$A$1:$E$1,0))</f>
        <v>L</v>
      </c>
      <c r="L984" t="str">
        <f t="shared" si="46"/>
        <v>Light</v>
      </c>
      <c r="M984" s="5">
        <f>INDEX(products!$A$1:$G$49,MATCH('Working sheet'!$D984,products!$A$1:$A$49,0),MATCH('Working sheet'!M$1,products!$A$1:$E$1,0))</f>
        <v>1</v>
      </c>
      <c r="N984" s="6">
        <f>INDEX(products!$A$1:$G$49,MATCH('Working sheet'!$D984,products!$A$1:$A$49,0),MATCH('Working sheet'!N$1,products!$A$1:$E$1,0))</f>
        <v>11.95</v>
      </c>
      <c r="O984" s="6">
        <f t="shared" si="47"/>
        <v>23.9</v>
      </c>
      <c r="P984" t="str">
        <f>_xlfn.XLOOKUP(Orders[[#This Row],[Customer ID]],customers!$A$1:$A$1001,customers!$I$1:$I$1001,,0)</f>
        <v>Yes</v>
      </c>
    </row>
    <row r="985" spans="1:16" x14ac:dyDescent="0.25">
      <c r="A985" s="2"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INDEX(products!$A$1:$G$49,MATCH('Working sheet'!$D985,products!$A$1:$A$49,0),MATCH('Working sheet'!I$1,products!$A$1:$E$1,0))</f>
        <v>Ara</v>
      </c>
      <c r="J985" t="str">
        <f t="shared" si="45"/>
        <v>Arabica</v>
      </c>
      <c r="K985" t="str">
        <f>INDEX(products!$A$1:$G$49,MATCH('Working sheet'!$D985,products!$A$1:$A$49,0),MATCH('Working sheet'!K$1,products!$A$1:$E$1,0))</f>
        <v>M</v>
      </c>
      <c r="L985" t="str">
        <f t="shared" si="46"/>
        <v>Medium</v>
      </c>
      <c r="M985" s="5">
        <f>INDEX(products!$A$1:$G$49,MATCH('Working sheet'!$D985,products!$A$1:$A$49,0),MATCH('Working sheet'!M$1,products!$A$1:$E$1,0))</f>
        <v>0.2</v>
      </c>
      <c r="N985" s="6">
        <f>INDEX(products!$A$1:$G$49,MATCH('Working sheet'!$D985,products!$A$1:$A$49,0),MATCH('Working sheet'!N$1,products!$A$1:$E$1,0))</f>
        <v>3.375</v>
      </c>
      <c r="O985" s="6">
        <f t="shared" si="47"/>
        <v>6.75</v>
      </c>
      <c r="P985" t="str">
        <f>_xlfn.XLOOKUP(Orders[[#This Row],[Customer ID]],customers!$A$1:$A$1001,customers!$I$1:$I$1001,,0)</f>
        <v>Yes</v>
      </c>
    </row>
    <row r="986" spans="1:16" x14ac:dyDescent="0.25">
      <c r="A986" s="2"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INDEX(products!$A$1:$G$49,MATCH('Working sheet'!$D986,products!$A$1:$A$49,0),MATCH('Working sheet'!I$1,products!$A$1:$E$1,0))</f>
        <v>Exc</v>
      </c>
      <c r="J986" t="str">
        <f t="shared" si="45"/>
        <v>Excelsa</v>
      </c>
      <c r="K986" t="str">
        <f>INDEX(products!$A$1:$G$49,MATCH('Working sheet'!$D986,products!$A$1:$A$49,0),MATCH('Working sheet'!K$1,products!$A$1:$E$1,0))</f>
        <v>M</v>
      </c>
      <c r="L986" t="str">
        <f t="shared" si="46"/>
        <v>Medium</v>
      </c>
      <c r="M986" s="5">
        <f>INDEX(products!$A$1:$G$49,MATCH('Working sheet'!$D986,products!$A$1:$A$49,0),MATCH('Working sheet'!M$1,products!$A$1:$E$1,0))</f>
        <v>2.5</v>
      </c>
      <c r="N986" s="6">
        <f>INDEX(products!$A$1:$G$49,MATCH('Working sheet'!$D986,products!$A$1:$A$49,0),MATCH('Working sheet'!N$1,products!$A$1:$E$1,0))</f>
        <v>31.624999999999996</v>
      </c>
      <c r="O986" s="6">
        <f t="shared" si="47"/>
        <v>31.624999999999996</v>
      </c>
      <c r="P986" t="str">
        <f>_xlfn.XLOOKUP(Orders[[#This Row],[Customer ID]],customers!$A$1:$A$1001,customers!$I$1:$I$1001,,0)</f>
        <v>Yes</v>
      </c>
    </row>
    <row r="987" spans="1:16" x14ac:dyDescent="0.25">
      <c r="A987" s="2"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INDEX(products!$A$1:$G$49,MATCH('Working sheet'!$D987,products!$A$1:$A$49,0),MATCH('Working sheet'!I$1,products!$A$1:$E$1,0))</f>
        <v>Rob</v>
      </c>
      <c r="J987" t="str">
        <f t="shared" si="45"/>
        <v>Robusta</v>
      </c>
      <c r="K987" t="str">
        <f>INDEX(products!$A$1:$G$49,MATCH('Working sheet'!$D987,products!$A$1:$A$49,0),MATCH('Working sheet'!K$1,products!$A$1:$E$1,0))</f>
        <v>L</v>
      </c>
      <c r="L987" t="str">
        <f t="shared" si="46"/>
        <v>Light</v>
      </c>
      <c r="M987" s="5">
        <f>INDEX(products!$A$1:$G$49,MATCH('Working sheet'!$D987,products!$A$1:$A$49,0),MATCH('Working sheet'!M$1,products!$A$1:$E$1,0))</f>
        <v>1</v>
      </c>
      <c r="N987" s="6">
        <f>INDEX(products!$A$1:$G$49,MATCH('Working sheet'!$D987,products!$A$1:$A$49,0),MATCH('Working sheet'!N$1,products!$A$1:$E$1,0))</f>
        <v>11.95</v>
      </c>
      <c r="O987" s="6">
        <f t="shared" si="47"/>
        <v>47.8</v>
      </c>
      <c r="P987" t="str">
        <f>_xlfn.XLOOKUP(Orders[[#This Row],[Customer ID]],customers!$A$1:$A$1001,customers!$I$1:$I$1001,,0)</f>
        <v>No</v>
      </c>
    </row>
    <row r="988" spans="1:16" x14ac:dyDescent="0.25">
      <c r="A988" s="2"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INDEX(products!$A$1:$G$49,MATCH('Working sheet'!$D988,products!$A$1:$A$49,0),MATCH('Working sheet'!I$1,products!$A$1:$E$1,0))</f>
        <v>Lib</v>
      </c>
      <c r="J988" t="str">
        <f t="shared" si="45"/>
        <v>Liberica</v>
      </c>
      <c r="K988" t="str">
        <f>INDEX(products!$A$1:$G$49,MATCH('Working sheet'!$D988,products!$A$1:$A$49,0),MATCH('Working sheet'!K$1,products!$A$1:$E$1,0))</f>
        <v>M</v>
      </c>
      <c r="L988" t="str">
        <f t="shared" si="46"/>
        <v>Medium</v>
      </c>
      <c r="M988" s="5">
        <f>INDEX(products!$A$1:$G$49,MATCH('Working sheet'!$D988,products!$A$1:$A$49,0),MATCH('Working sheet'!M$1,products!$A$1:$E$1,0))</f>
        <v>2.5</v>
      </c>
      <c r="N988" s="6">
        <f>INDEX(products!$A$1:$G$49,MATCH('Working sheet'!$D988,products!$A$1:$A$49,0),MATCH('Working sheet'!N$1,products!$A$1:$E$1,0))</f>
        <v>33.464999999999996</v>
      </c>
      <c r="O988" s="6">
        <f t="shared" si="47"/>
        <v>33.464999999999996</v>
      </c>
      <c r="P988" t="str">
        <f>_xlfn.XLOOKUP(Orders[[#This Row],[Customer ID]],customers!$A$1:$A$1001,customers!$I$1:$I$1001,,0)</f>
        <v>No</v>
      </c>
    </row>
    <row r="989" spans="1:16" x14ac:dyDescent="0.25">
      <c r="A989" s="2"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INDEX(products!$A$1:$G$49,MATCH('Working sheet'!$D989,products!$A$1:$A$49,0),MATCH('Working sheet'!I$1,products!$A$1:$E$1,0))</f>
        <v>Ara</v>
      </c>
      <c r="J989" t="str">
        <f t="shared" si="45"/>
        <v>Arabica</v>
      </c>
      <c r="K989" t="str">
        <f>INDEX(products!$A$1:$G$49,MATCH('Working sheet'!$D989,products!$A$1:$A$49,0),MATCH('Working sheet'!K$1,products!$A$1:$E$1,0))</f>
        <v>D</v>
      </c>
      <c r="L989" t="str">
        <f t="shared" si="46"/>
        <v>Dark</v>
      </c>
      <c r="M989" s="5">
        <f>INDEX(products!$A$1:$G$49,MATCH('Working sheet'!$D989,products!$A$1:$A$49,0),MATCH('Working sheet'!M$1,products!$A$1:$E$1,0))</f>
        <v>0.5</v>
      </c>
      <c r="N989" s="6">
        <f>INDEX(products!$A$1:$G$49,MATCH('Working sheet'!$D989,products!$A$1:$A$49,0),MATCH('Working sheet'!N$1,products!$A$1:$E$1,0))</f>
        <v>5.97</v>
      </c>
      <c r="O989" s="6">
        <f t="shared" si="47"/>
        <v>29.849999999999998</v>
      </c>
      <c r="P989" t="str">
        <f>_xlfn.XLOOKUP(Orders[[#This Row],[Customer ID]],customers!$A$1:$A$1001,customers!$I$1:$I$1001,,0)</f>
        <v>Yes</v>
      </c>
    </row>
    <row r="990" spans="1:16" x14ac:dyDescent="0.25">
      <c r="A990" s="2"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INDEX(products!$A$1:$G$49,MATCH('Working sheet'!$D990,products!$A$1:$A$49,0),MATCH('Working sheet'!I$1,products!$A$1:$E$1,0))</f>
        <v>Rob</v>
      </c>
      <c r="J990" t="str">
        <f t="shared" si="45"/>
        <v>Robusta</v>
      </c>
      <c r="K990" t="str">
        <f>INDEX(products!$A$1:$G$49,MATCH('Working sheet'!$D990,products!$A$1:$A$49,0),MATCH('Working sheet'!K$1,products!$A$1:$E$1,0))</f>
        <v>M</v>
      </c>
      <c r="L990" t="str">
        <f t="shared" si="46"/>
        <v>Medium</v>
      </c>
      <c r="M990" s="5">
        <f>INDEX(products!$A$1:$G$49,MATCH('Working sheet'!$D990,products!$A$1:$A$49,0),MATCH('Working sheet'!M$1,products!$A$1:$E$1,0))</f>
        <v>1</v>
      </c>
      <c r="N990" s="6">
        <f>INDEX(products!$A$1:$G$49,MATCH('Working sheet'!$D990,products!$A$1:$A$49,0),MATCH('Working sheet'!N$1,products!$A$1:$E$1,0))</f>
        <v>9.9499999999999993</v>
      </c>
      <c r="O990" s="6">
        <f t="shared" si="47"/>
        <v>29.849999999999998</v>
      </c>
      <c r="P990" t="str">
        <f>_xlfn.XLOOKUP(Orders[[#This Row],[Customer ID]],customers!$A$1:$A$1001,customers!$I$1:$I$1001,,0)</f>
        <v>Yes</v>
      </c>
    </row>
    <row r="991" spans="1:16" x14ac:dyDescent="0.25">
      <c r="A991" s="2"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INDEX(products!$A$1:$G$49,MATCH('Working sheet'!$D991,products!$A$1:$A$49,0),MATCH('Working sheet'!I$1,products!$A$1:$E$1,0))</f>
        <v>Ara</v>
      </c>
      <c r="J991" t="str">
        <f t="shared" si="45"/>
        <v>Arabica</v>
      </c>
      <c r="K991" t="str">
        <f>INDEX(products!$A$1:$G$49,MATCH('Working sheet'!$D991,products!$A$1:$A$49,0),MATCH('Working sheet'!K$1,products!$A$1:$E$1,0))</f>
        <v>M</v>
      </c>
      <c r="L991" t="str">
        <f t="shared" si="46"/>
        <v>Medium</v>
      </c>
      <c r="M991" s="5">
        <f>INDEX(products!$A$1:$G$49,MATCH('Working sheet'!$D991,products!$A$1:$A$49,0),MATCH('Working sheet'!M$1,products!$A$1:$E$1,0))</f>
        <v>2.5</v>
      </c>
      <c r="N991" s="6">
        <f>INDEX(products!$A$1:$G$49,MATCH('Working sheet'!$D991,products!$A$1:$A$49,0),MATCH('Working sheet'!N$1,products!$A$1:$E$1,0))</f>
        <v>25.874999999999996</v>
      </c>
      <c r="O991" s="6">
        <f t="shared" si="47"/>
        <v>155.24999999999997</v>
      </c>
      <c r="P991" t="str">
        <f>_xlfn.XLOOKUP(Orders[[#This Row],[Customer ID]],customers!$A$1:$A$1001,customers!$I$1:$I$1001,,0)</f>
        <v>Yes</v>
      </c>
    </row>
    <row r="992" spans="1:16" x14ac:dyDescent="0.25">
      <c r="A992" s="2"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INDEX(products!$A$1:$G$49,MATCH('Working sheet'!$D992,products!$A$1:$A$49,0),MATCH('Working sheet'!I$1,products!$A$1:$E$1,0))</f>
        <v>Exc</v>
      </c>
      <c r="J992" t="str">
        <f t="shared" si="45"/>
        <v>Excelsa</v>
      </c>
      <c r="K992" t="str">
        <f>INDEX(products!$A$1:$G$49,MATCH('Working sheet'!$D992,products!$A$1:$A$49,0),MATCH('Working sheet'!K$1,products!$A$1:$E$1,0))</f>
        <v>D</v>
      </c>
      <c r="L992" t="str">
        <f t="shared" si="46"/>
        <v>Dark</v>
      </c>
      <c r="M992" s="5">
        <f>INDEX(products!$A$1:$G$49,MATCH('Working sheet'!$D992,products!$A$1:$A$49,0),MATCH('Working sheet'!M$1,products!$A$1:$E$1,0))</f>
        <v>0.2</v>
      </c>
      <c r="N992" s="6">
        <f>INDEX(products!$A$1:$G$49,MATCH('Working sheet'!$D992,products!$A$1:$A$49,0),MATCH('Working sheet'!N$1,products!$A$1:$E$1,0))</f>
        <v>3.645</v>
      </c>
      <c r="O992" s="6">
        <f t="shared" si="47"/>
        <v>18.225000000000001</v>
      </c>
      <c r="P992" t="str">
        <f>_xlfn.XLOOKUP(Orders[[#This Row],[Customer ID]],customers!$A$1:$A$1001,customers!$I$1:$I$1001,,0)</f>
        <v>No</v>
      </c>
    </row>
    <row r="993" spans="1:16" x14ac:dyDescent="0.25">
      <c r="A993" s="2"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INDEX(products!$A$1:$G$49,MATCH('Working sheet'!$D993,products!$A$1:$A$49,0),MATCH('Working sheet'!I$1,products!$A$1:$E$1,0))</f>
        <v>Lib</v>
      </c>
      <c r="J993" t="str">
        <f t="shared" si="45"/>
        <v>Liberica</v>
      </c>
      <c r="K993" t="str">
        <f>INDEX(products!$A$1:$G$49,MATCH('Working sheet'!$D993,products!$A$1:$A$49,0),MATCH('Working sheet'!K$1,products!$A$1:$E$1,0))</f>
        <v>D</v>
      </c>
      <c r="L993" t="str">
        <f t="shared" si="46"/>
        <v>Dark</v>
      </c>
      <c r="M993" s="5">
        <f>INDEX(products!$A$1:$G$49,MATCH('Working sheet'!$D993,products!$A$1:$A$49,0),MATCH('Working sheet'!M$1,products!$A$1:$E$1,0))</f>
        <v>0.5</v>
      </c>
      <c r="N993" s="6">
        <f>INDEX(products!$A$1:$G$49,MATCH('Working sheet'!$D993,products!$A$1:$A$49,0),MATCH('Working sheet'!N$1,products!$A$1:$E$1,0))</f>
        <v>7.77</v>
      </c>
      <c r="O993" s="6">
        <f t="shared" si="47"/>
        <v>15.54</v>
      </c>
      <c r="P993" t="str">
        <f>_xlfn.XLOOKUP(Orders[[#This Row],[Customer ID]],customers!$A$1:$A$1001,customers!$I$1:$I$1001,,0)</f>
        <v>No</v>
      </c>
    </row>
    <row r="994" spans="1:16" x14ac:dyDescent="0.25">
      <c r="A994" s="2"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INDEX(products!$A$1:$G$49,MATCH('Working sheet'!$D994,products!$A$1:$A$49,0),MATCH('Working sheet'!I$1,products!$A$1:$E$1,0))</f>
        <v>Lib</v>
      </c>
      <c r="J994" t="str">
        <f t="shared" si="45"/>
        <v>Liberica</v>
      </c>
      <c r="K994" t="str">
        <f>INDEX(products!$A$1:$G$49,MATCH('Working sheet'!$D994,products!$A$1:$A$49,0),MATCH('Working sheet'!K$1,products!$A$1:$E$1,0))</f>
        <v>L</v>
      </c>
      <c r="L994" t="str">
        <f t="shared" si="46"/>
        <v>Light</v>
      </c>
      <c r="M994" s="5">
        <f>INDEX(products!$A$1:$G$49,MATCH('Working sheet'!$D994,products!$A$1:$A$49,0),MATCH('Working sheet'!M$1,products!$A$1:$E$1,0))</f>
        <v>2.5</v>
      </c>
      <c r="N994" s="6">
        <f>INDEX(products!$A$1:$G$49,MATCH('Working sheet'!$D994,products!$A$1:$A$49,0),MATCH('Working sheet'!N$1,products!$A$1:$E$1,0))</f>
        <v>36.454999999999998</v>
      </c>
      <c r="O994" s="6">
        <f t="shared" si="47"/>
        <v>109.36499999999999</v>
      </c>
      <c r="P994" t="str">
        <f>_xlfn.XLOOKUP(Orders[[#This Row],[Customer ID]],customers!$A$1:$A$1001,customers!$I$1:$I$1001,,0)</f>
        <v>No</v>
      </c>
    </row>
    <row r="995" spans="1:16" x14ac:dyDescent="0.25">
      <c r="A995" s="2"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INDEX(products!$A$1:$G$49,MATCH('Working sheet'!$D995,products!$A$1:$A$49,0),MATCH('Working sheet'!I$1,products!$A$1:$E$1,0))</f>
        <v>Ara</v>
      </c>
      <c r="J995" t="str">
        <f t="shared" si="45"/>
        <v>Arabica</v>
      </c>
      <c r="K995" t="str">
        <f>INDEX(products!$A$1:$G$49,MATCH('Working sheet'!$D995,products!$A$1:$A$49,0),MATCH('Working sheet'!K$1,products!$A$1:$E$1,0))</f>
        <v>L</v>
      </c>
      <c r="L995" t="str">
        <f t="shared" si="46"/>
        <v>Light</v>
      </c>
      <c r="M995" s="5">
        <f>INDEX(products!$A$1:$G$49,MATCH('Working sheet'!$D995,products!$A$1:$A$49,0),MATCH('Working sheet'!M$1,products!$A$1:$E$1,0))</f>
        <v>1</v>
      </c>
      <c r="N995" s="6">
        <f>INDEX(products!$A$1:$G$49,MATCH('Working sheet'!$D995,products!$A$1:$A$49,0),MATCH('Working sheet'!N$1,products!$A$1:$E$1,0))</f>
        <v>12.95</v>
      </c>
      <c r="O995" s="6">
        <f t="shared" si="47"/>
        <v>77.699999999999989</v>
      </c>
      <c r="P995" t="str">
        <f>_xlfn.XLOOKUP(Orders[[#This Row],[Customer ID]],customers!$A$1:$A$1001,customers!$I$1:$I$1001,,0)</f>
        <v>No</v>
      </c>
    </row>
    <row r="996" spans="1:16" x14ac:dyDescent="0.25">
      <c r="A996" s="2"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INDEX(products!$A$1:$G$49,MATCH('Working sheet'!$D996,products!$A$1:$A$49,0),MATCH('Working sheet'!I$1,products!$A$1:$E$1,0))</f>
        <v>Ara</v>
      </c>
      <c r="J996" t="str">
        <f t="shared" si="45"/>
        <v>Arabica</v>
      </c>
      <c r="K996" t="str">
        <f>INDEX(products!$A$1:$G$49,MATCH('Working sheet'!$D996,products!$A$1:$A$49,0),MATCH('Working sheet'!K$1,products!$A$1:$E$1,0))</f>
        <v>D</v>
      </c>
      <c r="L996" t="str">
        <f t="shared" si="46"/>
        <v>Dark</v>
      </c>
      <c r="M996" s="5">
        <f>INDEX(products!$A$1:$G$49,MATCH('Working sheet'!$D996,products!$A$1:$A$49,0),MATCH('Working sheet'!M$1,products!$A$1:$E$1,0))</f>
        <v>0.2</v>
      </c>
      <c r="N996" s="6">
        <f>INDEX(products!$A$1:$G$49,MATCH('Working sheet'!$D996,products!$A$1:$A$49,0),MATCH('Working sheet'!N$1,products!$A$1:$E$1,0))</f>
        <v>2.9849999999999999</v>
      </c>
      <c r="O996" s="6">
        <f t="shared" si="47"/>
        <v>8.9550000000000001</v>
      </c>
      <c r="P996" t="str">
        <f>_xlfn.XLOOKUP(Orders[[#This Row],[Customer ID]],customers!$A$1:$A$1001,customers!$I$1:$I$1001,,0)</f>
        <v>No</v>
      </c>
    </row>
    <row r="997" spans="1:16" x14ac:dyDescent="0.25">
      <c r="A997" s="2"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INDEX(products!$A$1:$G$49,MATCH('Working sheet'!$D997,products!$A$1:$A$49,0),MATCH('Working sheet'!I$1,products!$A$1:$E$1,0))</f>
        <v>Rob</v>
      </c>
      <c r="J997" t="str">
        <f t="shared" si="45"/>
        <v>Robusta</v>
      </c>
      <c r="K997" t="str">
        <f>INDEX(products!$A$1:$G$49,MATCH('Working sheet'!$D997,products!$A$1:$A$49,0),MATCH('Working sheet'!K$1,products!$A$1:$E$1,0))</f>
        <v>L</v>
      </c>
      <c r="L997" t="str">
        <f t="shared" si="46"/>
        <v>Light</v>
      </c>
      <c r="M997" s="5">
        <f>INDEX(products!$A$1:$G$49,MATCH('Working sheet'!$D997,products!$A$1:$A$49,0),MATCH('Working sheet'!M$1,products!$A$1:$E$1,0))</f>
        <v>2.5</v>
      </c>
      <c r="N997" s="6">
        <f>INDEX(products!$A$1:$G$49,MATCH('Working sheet'!$D997,products!$A$1:$A$49,0),MATCH('Working sheet'!N$1,products!$A$1:$E$1,0))</f>
        <v>27.484999999999996</v>
      </c>
      <c r="O997" s="6">
        <f t="shared" si="47"/>
        <v>27.484999999999996</v>
      </c>
      <c r="P997" t="str">
        <f>_xlfn.XLOOKUP(Orders[[#This Row],[Customer ID]],customers!$A$1:$A$1001,customers!$I$1:$I$1001,,0)</f>
        <v>No</v>
      </c>
    </row>
    <row r="998" spans="1:16" x14ac:dyDescent="0.25">
      <c r="A998" s="2"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INDEX(products!$A$1:$G$49,MATCH('Working sheet'!$D998,products!$A$1:$A$49,0),MATCH('Working sheet'!I$1,products!$A$1:$E$1,0))</f>
        <v>Rob</v>
      </c>
      <c r="J998" t="str">
        <f t="shared" si="45"/>
        <v>Robusta</v>
      </c>
      <c r="K998" t="str">
        <f>INDEX(products!$A$1:$G$49,MATCH('Working sheet'!$D998,products!$A$1:$A$49,0),MATCH('Working sheet'!K$1,products!$A$1:$E$1,0))</f>
        <v>M</v>
      </c>
      <c r="L998" t="str">
        <f t="shared" si="46"/>
        <v>Medium</v>
      </c>
      <c r="M998" s="5">
        <f>INDEX(products!$A$1:$G$49,MATCH('Working sheet'!$D998,products!$A$1:$A$49,0),MATCH('Working sheet'!M$1,products!$A$1:$E$1,0))</f>
        <v>0.5</v>
      </c>
      <c r="N998" s="6">
        <f>INDEX(products!$A$1:$G$49,MATCH('Working sheet'!$D998,products!$A$1:$A$49,0),MATCH('Working sheet'!N$1,products!$A$1:$E$1,0))</f>
        <v>5.97</v>
      </c>
      <c r="O998" s="6">
        <f t="shared" si="47"/>
        <v>29.849999999999998</v>
      </c>
      <c r="P998" t="str">
        <f>_xlfn.XLOOKUP(Orders[[#This Row],[Customer ID]],customers!$A$1:$A$1001,customers!$I$1:$I$1001,,0)</f>
        <v>No</v>
      </c>
    </row>
    <row r="999" spans="1:16" x14ac:dyDescent="0.25">
      <c r="A999" s="2"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INDEX(products!$A$1:$G$49,MATCH('Working sheet'!$D999,products!$A$1:$A$49,0),MATCH('Working sheet'!I$1,products!$A$1:$E$1,0))</f>
        <v>Ara</v>
      </c>
      <c r="J999" t="str">
        <f t="shared" si="45"/>
        <v>Arabica</v>
      </c>
      <c r="K999" t="str">
        <f>INDEX(products!$A$1:$G$49,MATCH('Working sheet'!$D999,products!$A$1:$A$49,0),MATCH('Working sheet'!K$1,products!$A$1:$E$1,0))</f>
        <v>M</v>
      </c>
      <c r="L999" t="str">
        <f t="shared" si="46"/>
        <v>Medium</v>
      </c>
      <c r="M999" s="5">
        <f>INDEX(products!$A$1:$G$49,MATCH('Working sheet'!$D999,products!$A$1:$A$49,0),MATCH('Working sheet'!M$1,products!$A$1:$E$1,0))</f>
        <v>0.5</v>
      </c>
      <c r="N999" s="6">
        <f>INDEX(products!$A$1:$G$49,MATCH('Working sheet'!$D999,products!$A$1:$A$49,0),MATCH('Working sheet'!N$1,products!$A$1:$E$1,0))</f>
        <v>6.75</v>
      </c>
      <c r="O999" s="6">
        <f t="shared" si="47"/>
        <v>27</v>
      </c>
      <c r="P999" t="str">
        <f>_xlfn.XLOOKUP(Orders[[#This Row],[Customer ID]],customers!$A$1:$A$1001,customers!$I$1:$I$1001,,0)</f>
        <v>No</v>
      </c>
    </row>
    <row r="1000" spans="1:16" x14ac:dyDescent="0.25">
      <c r="A1000" s="2"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INDEX(products!$A$1:$G$49,MATCH('Working sheet'!$D1000,products!$A$1:$A$49,0),MATCH('Working sheet'!I$1,products!$A$1:$E$1,0))</f>
        <v>Ara</v>
      </c>
      <c r="J1000" t="str">
        <f t="shared" si="45"/>
        <v>Arabica</v>
      </c>
      <c r="K1000" t="str">
        <f>INDEX(products!$A$1:$G$49,MATCH('Working sheet'!$D1000,products!$A$1:$A$49,0),MATCH('Working sheet'!K$1,products!$A$1:$E$1,0))</f>
        <v>D</v>
      </c>
      <c r="L1000" t="str">
        <f t="shared" si="46"/>
        <v>Dark</v>
      </c>
      <c r="M1000" s="5">
        <f>INDEX(products!$A$1:$G$49,MATCH('Working sheet'!$D1000,products!$A$1:$A$49,0),MATCH('Working sheet'!M$1,products!$A$1:$E$1,0))</f>
        <v>1</v>
      </c>
      <c r="N1000" s="6">
        <f>INDEX(products!$A$1:$G$49,MATCH('Working sheet'!$D1000,products!$A$1:$A$49,0),MATCH('Working sheet'!N$1,products!$A$1:$E$1,0))</f>
        <v>9.9499999999999993</v>
      </c>
      <c r="O1000" s="6">
        <f t="shared" si="47"/>
        <v>9.9499999999999993</v>
      </c>
      <c r="P1000" t="str">
        <f>_xlfn.XLOOKUP(Orders[[#This Row],[Customer ID]],customers!$A$1:$A$1001,customers!$I$1:$I$1001,,0)</f>
        <v>No</v>
      </c>
    </row>
    <row r="1001" spans="1:16" x14ac:dyDescent="0.25">
      <c r="A1001" s="2"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INDEX(products!$A$1:$G$49,MATCH('Working sheet'!$D1001,products!$A$1:$A$49,0),MATCH('Working sheet'!I$1,products!$A$1:$E$1,0))</f>
        <v>Exc</v>
      </c>
      <c r="J1001" t="str">
        <f t="shared" si="45"/>
        <v>Excelsa</v>
      </c>
      <c r="K1001" t="str">
        <f>INDEX(products!$A$1:$G$49,MATCH('Working sheet'!$D1001,products!$A$1:$A$49,0),MATCH('Working sheet'!K$1,products!$A$1:$E$1,0))</f>
        <v>M</v>
      </c>
      <c r="L1001" t="str">
        <f t="shared" si="46"/>
        <v>Medium</v>
      </c>
      <c r="M1001" s="5">
        <f>INDEX(products!$A$1:$G$49,MATCH('Working sheet'!$D1001,products!$A$1:$A$49,0),MATCH('Working sheet'!M$1,products!$A$1:$E$1,0))</f>
        <v>0.2</v>
      </c>
      <c r="N1001" s="6">
        <f>INDEX(products!$A$1:$G$49,MATCH('Working sheet'!$D1001,products!$A$1:$A$49,0),MATCH('Working sheet'!N$1,products!$A$1:$E$1,0))</f>
        <v>4.125</v>
      </c>
      <c r="O1001" s="6">
        <f t="shared" si="47"/>
        <v>12.375</v>
      </c>
      <c r="P1001" t="str">
        <f>_xlfn.XLOOKUP(Orders[[#This Row],[Customer ID]],customers!$A$1:$A$1001,customers!$I$1:$I$1001,,0)</f>
        <v>Yes</v>
      </c>
    </row>
    <row r="1002" spans="1:16" x14ac:dyDescent="0.25">
      <c r="F1002" s="2"/>
      <c r="G1002" s="2"/>
      <c r="H1002" s="2"/>
    </row>
    <row r="1003" spans="1:16" x14ac:dyDescent="0.25">
      <c r="F1003" s="2"/>
      <c r="G1003" s="2"/>
      <c r="H1003" s="2"/>
    </row>
    <row r="1004" spans="1:16" x14ac:dyDescent="0.25">
      <c r="F1004" s="2"/>
      <c r="G1004" s="2"/>
      <c r="H1004" s="2"/>
    </row>
    <row r="1005" spans="1:16" x14ac:dyDescent="0.25">
      <c r="F1005" s="2"/>
      <c r="G1005" s="2"/>
      <c r="H1005" s="2"/>
    </row>
    <row r="1006" spans="1:16" x14ac:dyDescent="0.25">
      <c r="F1006" s="2"/>
      <c r="G1006" s="2"/>
      <c r="H1006" s="2"/>
    </row>
    <row r="1007" spans="1:16" x14ac:dyDescent="0.25">
      <c r="F1007" s="2"/>
      <c r="G1007" s="2"/>
      <c r="H1007" s="2"/>
    </row>
    <row r="1008" spans="1:16" x14ac:dyDescent="0.25">
      <c r="F1008" s="2"/>
      <c r="G1008" s="2"/>
      <c r="H1008" s="2"/>
    </row>
    <row r="1009" spans="6:8" x14ac:dyDescent="0.25">
      <c r="F1009" s="2"/>
      <c r="G1009" s="2"/>
      <c r="H1009" s="2"/>
    </row>
    <row r="1010" spans="6:8" x14ac:dyDescent="0.25">
      <c r="F1010" s="2"/>
      <c r="G1010" s="2"/>
      <c r="H1010" s="2"/>
    </row>
    <row r="1011" spans="6:8" x14ac:dyDescent="0.25">
      <c r="F1011" s="2"/>
      <c r="G1011" s="2"/>
      <c r="H1011" s="2"/>
    </row>
    <row r="1012" spans="6:8" x14ac:dyDescent="0.25">
      <c r="F1012" s="2"/>
      <c r="G1012" s="2"/>
      <c r="H1012" s="2"/>
    </row>
    <row r="1013" spans="6:8" x14ac:dyDescent="0.25">
      <c r="F1013" s="2"/>
      <c r="G1013" s="2"/>
      <c r="H1013" s="2"/>
    </row>
    <row r="1014" spans="6:8" x14ac:dyDescent="0.25">
      <c r="F1014" s="2"/>
      <c r="G1014" s="2"/>
      <c r="H1014" s="2"/>
    </row>
    <row r="1015" spans="6:8" x14ac:dyDescent="0.25">
      <c r="F1015" s="2"/>
      <c r="G1015" s="2"/>
      <c r="H1015" s="2"/>
    </row>
    <row r="1016" spans="6:8" x14ac:dyDescent="0.25">
      <c r="F1016" s="2"/>
      <c r="G1016" s="2"/>
      <c r="H1016" s="2"/>
    </row>
    <row r="1017" spans="6:8" x14ac:dyDescent="0.25">
      <c r="F1017" s="2"/>
      <c r="G1017" s="2"/>
      <c r="H1017" s="2"/>
    </row>
    <row r="1018" spans="6:8" x14ac:dyDescent="0.25">
      <c r="F1018" s="2"/>
      <c r="G1018" s="2"/>
      <c r="H1018" s="2"/>
    </row>
    <row r="1019" spans="6:8" x14ac:dyDescent="0.25">
      <c r="F1019" s="2"/>
      <c r="G1019" s="2"/>
      <c r="H1019" s="2"/>
    </row>
    <row r="1020" spans="6:8" x14ac:dyDescent="0.25">
      <c r="F1020" s="2"/>
      <c r="G1020" s="2"/>
      <c r="H1020" s="2"/>
    </row>
    <row r="1021" spans="6:8" x14ac:dyDescent="0.25">
      <c r="F1021" s="2"/>
      <c r="G1021" s="2"/>
      <c r="H1021" s="2"/>
    </row>
    <row r="1022" spans="6:8" x14ac:dyDescent="0.25">
      <c r="F1022" s="2"/>
      <c r="G1022" s="2"/>
      <c r="H1022" s="2"/>
    </row>
    <row r="1023" spans="6:8" x14ac:dyDescent="0.25">
      <c r="F1023" s="2"/>
      <c r="G1023" s="2"/>
      <c r="H1023" s="2"/>
    </row>
    <row r="1024" spans="6:8" x14ac:dyDescent="0.25">
      <c r="F1024" s="2"/>
      <c r="G1024" s="2"/>
      <c r="H1024" s="2"/>
    </row>
    <row r="1025" spans="6:8" x14ac:dyDescent="0.25">
      <c r="F1025" s="2"/>
      <c r="G1025" s="2"/>
      <c r="H1025" s="2"/>
    </row>
    <row r="1026" spans="6:8" x14ac:dyDescent="0.25">
      <c r="F1026" s="2"/>
      <c r="G1026" s="2"/>
      <c r="H1026" s="2"/>
    </row>
    <row r="1027" spans="6:8" x14ac:dyDescent="0.25">
      <c r="F1027" s="2"/>
      <c r="G1027" s="2"/>
      <c r="H1027" s="2"/>
    </row>
    <row r="1028" spans="6:8" x14ac:dyDescent="0.25">
      <c r="F1028" s="2"/>
      <c r="G1028" s="2"/>
      <c r="H1028" s="2"/>
    </row>
    <row r="1029" spans="6:8" x14ac:dyDescent="0.25">
      <c r="F1029" s="2"/>
      <c r="G1029" s="2"/>
      <c r="H1029" s="2"/>
    </row>
    <row r="1030" spans="6:8" x14ac:dyDescent="0.25">
      <c r="F1030" s="2"/>
      <c r="G1030" s="2"/>
      <c r="H1030" s="2"/>
    </row>
    <row r="1031" spans="6:8" x14ac:dyDescent="0.25">
      <c r="F1031" s="2"/>
      <c r="G1031" s="2"/>
      <c r="H1031" s="2"/>
    </row>
    <row r="1032" spans="6:8" x14ac:dyDescent="0.25">
      <c r="F1032" s="2"/>
      <c r="G1032" s="2"/>
      <c r="H1032" s="2"/>
    </row>
    <row r="1033" spans="6:8" x14ac:dyDescent="0.25">
      <c r="F1033" s="2"/>
      <c r="G1033" s="2"/>
      <c r="H1033" s="2"/>
    </row>
    <row r="1034" spans="6:8" x14ac:dyDescent="0.25">
      <c r="F1034" s="2"/>
      <c r="G1034" s="2"/>
      <c r="H1034" s="2"/>
    </row>
    <row r="1035" spans="6:8" x14ac:dyDescent="0.25">
      <c r="F1035" s="2"/>
      <c r="G1035" s="2"/>
      <c r="H1035" s="2"/>
    </row>
    <row r="1036" spans="6:8" x14ac:dyDescent="0.25">
      <c r="F1036" s="2"/>
      <c r="G1036" s="2"/>
      <c r="H1036" s="2"/>
    </row>
    <row r="1037" spans="6:8" x14ac:dyDescent="0.25">
      <c r="F1037" s="2"/>
      <c r="G1037" s="2"/>
      <c r="H1037" s="2"/>
    </row>
    <row r="1038" spans="6:8" x14ac:dyDescent="0.25">
      <c r="F1038" s="2"/>
      <c r="G1038" s="2"/>
      <c r="H1038" s="2"/>
    </row>
    <row r="1039" spans="6:8" x14ac:dyDescent="0.25">
      <c r="F1039" s="2"/>
      <c r="G1039" s="2"/>
      <c r="H1039" s="2"/>
    </row>
    <row r="1040" spans="6:8" x14ac:dyDescent="0.25">
      <c r="F1040" s="2"/>
      <c r="G1040" s="2"/>
      <c r="H1040" s="2"/>
    </row>
    <row r="1041" spans="6:8" x14ac:dyDescent="0.25">
      <c r="F1041" s="2"/>
      <c r="G1041" s="2"/>
      <c r="H1041" s="2"/>
    </row>
    <row r="1042" spans="6:8" x14ac:dyDescent="0.25">
      <c r="F1042" s="2"/>
      <c r="G1042" s="2"/>
      <c r="H1042" s="2"/>
    </row>
    <row r="1043" spans="6:8" x14ac:dyDescent="0.25">
      <c r="F1043" s="2"/>
      <c r="G1043" s="2"/>
      <c r="H1043" s="2"/>
    </row>
    <row r="1044" spans="6:8" x14ac:dyDescent="0.25">
      <c r="F1044" s="2"/>
      <c r="G1044" s="2"/>
      <c r="H1044" s="2"/>
    </row>
    <row r="1045" spans="6:8" x14ac:dyDescent="0.25">
      <c r="F1045" s="2"/>
      <c r="G1045" s="2"/>
      <c r="H1045" s="2"/>
    </row>
    <row r="1046" spans="6:8" x14ac:dyDescent="0.25">
      <c r="F1046" s="2"/>
      <c r="G1046" s="2"/>
      <c r="H1046" s="2"/>
    </row>
    <row r="1047" spans="6:8" x14ac:dyDescent="0.25">
      <c r="F1047" s="2"/>
      <c r="G1047" s="2"/>
      <c r="H1047" s="2"/>
    </row>
    <row r="1048" spans="6:8" x14ac:dyDescent="0.25">
      <c r="F1048" s="2"/>
      <c r="G1048" s="2"/>
      <c r="H1048" s="2"/>
    </row>
    <row r="1049" spans="6:8" x14ac:dyDescent="0.25">
      <c r="F1049" s="2"/>
      <c r="G1049" s="2"/>
      <c r="H1049" s="2"/>
    </row>
    <row r="1050" spans="6:8" x14ac:dyDescent="0.25">
      <c r="F1050" s="2"/>
      <c r="G1050" s="2"/>
      <c r="H1050" s="2"/>
    </row>
    <row r="1051" spans="6:8" x14ac:dyDescent="0.25">
      <c r="F1051" s="2"/>
      <c r="G1051" s="2"/>
      <c r="H1051" s="2"/>
    </row>
    <row r="1052" spans="6:8" x14ac:dyDescent="0.25">
      <c r="F1052" s="2"/>
      <c r="G1052" s="2"/>
      <c r="H1052" s="2"/>
    </row>
    <row r="1053" spans="6:8" x14ac:dyDescent="0.25">
      <c r="F1053" s="2"/>
      <c r="G1053" s="2"/>
      <c r="H1053" s="2"/>
    </row>
    <row r="1054" spans="6:8" x14ac:dyDescent="0.25">
      <c r="F1054" s="2"/>
      <c r="G1054" s="2"/>
      <c r="H1054" s="2"/>
    </row>
    <row r="1055" spans="6:8" x14ac:dyDescent="0.25">
      <c r="F1055" s="2"/>
      <c r="G1055" s="2"/>
      <c r="H1055" s="2"/>
    </row>
    <row r="1056" spans="6:8" x14ac:dyDescent="0.25">
      <c r="F1056" s="2"/>
      <c r="G1056" s="2"/>
      <c r="H1056" s="2"/>
    </row>
    <row r="1057" spans="6:8" x14ac:dyDescent="0.25">
      <c r="F1057" s="2"/>
      <c r="G1057" s="2"/>
      <c r="H1057" s="2"/>
    </row>
    <row r="1058" spans="6:8" x14ac:dyDescent="0.25">
      <c r="F1058" s="2"/>
      <c r="G1058" s="2"/>
      <c r="H1058" s="2"/>
    </row>
    <row r="1059" spans="6:8" x14ac:dyDescent="0.25">
      <c r="F1059" s="2"/>
      <c r="G1059" s="2"/>
      <c r="H1059" s="2"/>
    </row>
    <row r="1060" spans="6:8" x14ac:dyDescent="0.25">
      <c r="F1060" s="2"/>
      <c r="G1060" s="2"/>
      <c r="H1060" s="2"/>
    </row>
    <row r="1061" spans="6:8" x14ac:dyDescent="0.25">
      <c r="F1061" s="2"/>
      <c r="G1061" s="2"/>
      <c r="H1061" s="2"/>
    </row>
    <row r="1062" spans="6:8" x14ac:dyDescent="0.25">
      <c r="F1062" s="2"/>
      <c r="G1062" s="2"/>
      <c r="H1062" s="2"/>
    </row>
    <row r="1063" spans="6:8" x14ac:dyDescent="0.25">
      <c r="F1063" s="2"/>
      <c r="G1063" s="2"/>
      <c r="H1063" s="2"/>
    </row>
    <row r="1064" spans="6:8" x14ac:dyDescent="0.25">
      <c r="F1064" s="2"/>
      <c r="G1064" s="2"/>
      <c r="H1064" s="2"/>
    </row>
    <row r="1065" spans="6:8" x14ac:dyDescent="0.25">
      <c r="F1065" s="2"/>
      <c r="G1065" s="2"/>
      <c r="H1065" s="2"/>
    </row>
    <row r="1066" spans="6:8" x14ac:dyDescent="0.25">
      <c r="F1066" s="2"/>
      <c r="G1066" s="2"/>
      <c r="H1066" s="2"/>
    </row>
    <row r="1067" spans="6:8" x14ac:dyDescent="0.25">
      <c r="F1067" s="2"/>
      <c r="G1067" s="2"/>
      <c r="H1067" s="2"/>
    </row>
    <row r="1068" spans="6:8" x14ac:dyDescent="0.25">
      <c r="F1068" s="2"/>
      <c r="G1068" s="2"/>
      <c r="H1068" s="2"/>
    </row>
    <row r="1069" spans="6:8" x14ac:dyDescent="0.25">
      <c r="F1069" s="2"/>
      <c r="G1069" s="2"/>
      <c r="H1069" s="2"/>
    </row>
    <row r="1070" spans="6:8" x14ac:dyDescent="0.25">
      <c r="F1070" s="2"/>
      <c r="G1070" s="2"/>
      <c r="H1070" s="2"/>
    </row>
    <row r="1071" spans="6:8" x14ac:dyDescent="0.25">
      <c r="F1071" s="2"/>
      <c r="G1071" s="2"/>
      <c r="H1071" s="2"/>
    </row>
    <row r="1072" spans="6:8" x14ac:dyDescent="0.25">
      <c r="F1072" s="2"/>
      <c r="G1072" s="2"/>
      <c r="H1072" s="2"/>
    </row>
    <row r="1073" spans="6:8" x14ac:dyDescent="0.25">
      <c r="F1073" s="2"/>
      <c r="G1073" s="2"/>
      <c r="H1073" s="2"/>
    </row>
    <row r="1074" spans="6:8" x14ac:dyDescent="0.25">
      <c r="F1074" s="2"/>
      <c r="G1074" s="2"/>
      <c r="H1074" s="2"/>
    </row>
    <row r="1075" spans="6:8" x14ac:dyDescent="0.25">
      <c r="F1075" s="2"/>
      <c r="G1075" s="2"/>
      <c r="H1075" s="2"/>
    </row>
    <row r="1076" spans="6:8" x14ac:dyDescent="0.25">
      <c r="F1076" s="2"/>
      <c r="G1076" s="2"/>
      <c r="H1076" s="2"/>
    </row>
    <row r="1077" spans="6:8" x14ac:dyDescent="0.25">
      <c r="F1077" s="2"/>
      <c r="G1077" s="2"/>
      <c r="H1077" s="2"/>
    </row>
    <row r="1078" spans="6:8" x14ac:dyDescent="0.25">
      <c r="F1078" s="2"/>
      <c r="G1078" s="2"/>
      <c r="H1078" s="2"/>
    </row>
    <row r="1079" spans="6:8" x14ac:dyDescent="0.25">
      <c r="F1079" s="2"/>
      <c r="G1079" s="2"/>
      <c r="H1079" s="2"/>
    </row>
    <row r="1080" spans="6:8" x14ac:dyDescent="0.25">
      <c r="F1080" s="2"/>
      <c r="G1080" s="2"/>
      <c r="H1080" s="2"/>
    </row>
    <row r="1081" spans="6:8" x14ac:dyDescent="0.25">
      <c r="F1081" s="2"/>
      <c r="G1081" s="2"/>
      <c r="H1081" s="2"/>
    </row>
    <row r="1082" spans="6:8" x14ac:dyDescent="0.25">
      <c r="F1082" s="2"/>
      <c r="G1082" s="2"/>
      <c r="H1082" s="2"/>
    </row>
    <row r="1083" spans="6:8" x14ac:dyDescent="0.25">
      <c r="F1083" s="2"/>
      <c r="G1083" s="2"/>
      <c r="H1083" s="2"/>
    </row>
    <row r="1084" spans="6:8" x14ac:dyDescent="0.25">
      <c r="F1084" s="2"/>
      <c r="G1084" s="2"/>
      <c r="H1084" s="2"/>
    </row>
    <row r="1085" spans="6:8" x14ac:dyDescent="0.25">
      <c r="F1085" s="2"/>
      <c r="G1085" s="2"/>
      <c r="H1085" s="2"/>
    </row>
    <row r="1086" spans="6:8" x14ac:dyDescent="0.25">
      <c r="F1086" s="2"/>
      <c r="G1086" s="2"/>
      <c r="H1086" s="2"/>
    </row>
    <row r="1087" spans="6:8" x14ac:dyDescent="0.25">
      <c r="F1087" s="2"/>
      <c r="G1087" s="2"/>
      <c r="H1087" s="2"/>
    </row>
    <row r="1088" spans="6:8" x14ac:dyDescent="0.25">
      <c r="F1088" s="2"/>
      <c r="G1088" s="2"/>
      <c r="H1088" s="2"/>
    </row>
    <row r="1089" spans="6:8" x14ac:dyDescent="0.25">
      <c r="F1089" s="2"/>
      <c r="G1089" s="2"/>
      <c r="H1089" s="2"/>
    </row>
    <row r="1090" spans="6:8" x14ac:dyDescent="0.25">
      <c r="F1090" s="2"/>
      <c r="G1090" s="2"/>
      <c r="H1090" s="2"/>
    </row>
    <row r="1091" spans="6:8" x14ac:dyDescent="0.25">
      <c r="F1091" s="2"/>
      <c r="G1091" s="2"/>
      <c r="H1091" s="2"/>
    </row>
    <row r="1092" spans="6:8" x14ac:dyDescent="0.25">
      <c r="F1092" s="2"/>
      <c r="G1092" s="2"/>
      <c r="H1092" s="2"/>
    </row>
    <row r="1093" spans="6:8" x14ac:dyDescent="0.25">
      <c r="F1093" s="2"/>
      <c r="G1093" s="2"/>
      <c r="H1093" s="2"/>
    </row>
    <row r="1094" spans="6:8" x14ac:dyDescent="0.25">
      <c r="F1094" s="2"/>
      <c r="G1094" s="2"/>
      <c r="H1094" s="2"/>
    </row>
    <row r="1095" spans="6:8" x14ac:dyDescent="0.25">
      <c r="F1095" s="2"/>
      <c r="G1095" s="2"/>
      <c r="H1095" s="2"/>
    </row>
    <row r="1096" spans="6:8" x14ac:dyDescent="0.25">
      <c r="F1096" s="2"/>
      <c r="G1096" s="2"/>
      <c r="H1096" s="2"/>
    </row>
    <row r="1097" spans="6:8" x14ac:dyDescent="0.25">
      <c r="F1097" s="2"/>
      <c r="G1097" s="2"/>
      <c r="H1097" s="2"/>
    </row>
    <row r="1098" spans="6:8" x14ac:dyDescent="0.25">
      <c r="F1098" s="2"/>
      <c r="G1098" s="2"/>
      <c r="H1098" s="2"/>
    </row>
    <row r="1099" spans="6:8" x14ac:dyDescent="0.25">
      <c r="F1099" s="2"/>
      <c r="G1099" s="2"/>
      <c r="H1099" s="2"/>
    </row>
    <row r="1100" spans="6:8" x14ac:dyDescent="0.25">
      <c r="F1100" s="2"/>
      <c r="G1100" s="2"/>
      <c r="H1100" s="2"/>
    </row>
    <row r="1101" spans="6:8" x14ac:dyDescent="0.25">
      <c r="F1101" s="2"/>
      <c r="G1101" s="2"/>
      <c r="H1101" s="2"/>
    </row>
    <row r="1102" spans="6:8" x14ac:dyDescent="0.25">
      <c r="F1102" s="2"/>
      <c r="G1102" s="2"/>
      <c r="H1102" s="2"/>
    </row>
    <row r="1103" spans="6:8" x14ac:dyDescent="0.25">
      <c r="F1103" s="2"/>
      <c r="G1103" s="2"/>
      <c r="H1103" s="2"/>
    </row>
    <row r="1104" spans="6:8" x14ac:dyDescent="0.25">
      <c r="F1104" s="2"/>
      <c r="G1104" s="2"/>
      <c r="H1104" s="2"/>
    </row>
    <row r="1105" spans="6:8" x14ac:dyDescent="0.25">
      <c r="F1105" s="2"/>
      <c r="G1105" s="2"/>
      <c r="H1105" s="2"/>
    </row>
    <row r="1106" spans="6:8" x14ac:dyDescent="0.25">
      <c r="F1106" s="2"/>
      <c r="G1106" s="2"/>
      <c r="H1106" s="2"/>
    </row>
    <row r="1107" spans="6:8" x14ac:dyDescent="0.25">
      <c r="F1107" s="2"/>
      <c r="G1107" s="2"/>
      <c r="H1107" s="2"/>
    </row>
    <row r="1108" spans="6:8" x14ac:dyDescent="0.25">
      <c r="F1108" s="2"/>
      <c r="G1108" s="2"/>
      <c r="H1108" s="2"/>
    </row>
    <row r="1109" spans="6:8" x14ac:dyDescent="0.25">
      <c r="F1109" s="2"/>
      <c r="G1109" s="2"/>
      <c r="H1109" s="2"/>
    </row>
    <row r="1110" spans="6:8" x14ac:dyDescent="0.25">
      <c r="F1110" s="2"/>
      <c r="G1110" s="2"/>
      <c r="H1110" s="2"/>
    </row>
    <row r="1111" spans="6:8" x14ac:dyDescent="0.25">
      <c r="F1111" s="2"/>
      <c r="G1111" s="2"/>
      <c r="H1111" s="2"/>
    </row>
    <row r="1112" spans="6:8" x14ac:dyDescent="0.25">
      <c r="F1112" s="2"/>
      <c r="G1112" s="2"/>
      <c r="H1112" s="2"/>
    </row>
    <row r="1113" spans="6:8" x14ac:dyDescent="0.25">
      <c r="F1113" s="2"/>
      <c r="G1113" s="2"/>
      <c r="H1113" s="2"/>
    </row>
    <row r="1114" spans="6:8" x14ac:dyDescent="0.25">
      <c r="F1114" s="2"/>
      <c r="G1114" s="2"/>
      <c r="H1114" s="2"/>
    </row>
    <row r="1115" spans="6:8" x14ac:dyDescent="0.25">
      <c r="F1115" s="2"/>
      <c r="G1115" s="2"/>
      <c r="H1115" s="2"/>
    </row>
    <row r="1116" spans="6:8" x14ac:dyDescent="0.25">
      <c r="F1116" s="2"/>
      <c r="G1116" s="2"/>
      <c r="H1116" s="2"/>
    </row>
    <row r="1117" spans="6:8" x14ac:dyDescent="0.25">
      <c r="F1117" s="2"/>
      <c r="G1117" s="2"/>
      <c r="H1117" s="2"/>
    </row>
    <row r="1118" spans="6:8" x14ac:dyDescent="0.25">
      <c r="F1118" s="2"/>
      <c r="G1118" s="2"/>
      <c r="H1118" s="2"/>
    </row>
    <row r="1119" spans="6:8" x14ac:dyDescent="0.25">
      <c r="F1119" s="2"/>
      <c r="G1119" s="2"/>
      <c r="H1119" s="2"/>
    </row>
    <row r="1120" spans="6:8" x14ac:dyDescent="0.25">
      <c r="F1120" s="2"/>
      <c r="G1120" s="2"/>
      <c r="H1120" s="2"/>
    </row>
    <row r="1121" spans="6:8" x14ac:dyDescent="0.25">
      <c r="F1121" s="2"/>
      <c r="G1121" s="2"/>
      <c r="H1121" s="2"/>
    </row>
    <row r="1122" spans="6:8" x14ac:dyDescent="0.25">
      <c r="F1122" s="2"/>
      <c r="G1122" s="2"/>
      <c r="H1122" s="2"/>
    </row>
    <row r="1123" spans="6:8" x14ac:dyDescent="0.25">
      <c r="F1123" s="2"/>
      <c r="G1123" s="2"/>
      <c r="H1123" s="2"/>
    </row>
    <row r="1124" spans="6:8" x14ac:dyDescent="0.25">
      <c r="F1124" s="2"/>
      <c r="G1124" s="2"/>
      <c r="H1124" s="2"/>
    </row>
    <row r="1125" spans="6:8" x14ac:dyDescent="0.25">
      <c r="F1125" s="2"/>
      <c r="G1125" s="2"/>
      <c r="H1125" s="2"/>
    </row>
    <row r="1126" spans="6:8" x14ac:dyDescent="0.25">
      <c r="F1126" s="2"/>
      <c r="G1126" s="2"/>
      <c r="H1126" s="2"/>
    </row>
    <row r="1127" spans="6:8" x14ac:dyDescent="0.25">
      <c r="F1127" s="2"/>
      <c r="G1127" s="2"/>
      <c r="H1127" s="2"/>
    </row>
    <row r="1128" spans="6:8" x14ac:dyDescent="0.25">
      <c r="F1128" s="2"/>
      <c r="G1128" s="2"/>
      <c r="H1128" s="2"/>
    </row>
    <row r="1129" spans="6:8" x14ac:dyDescent="0.25">
      <c r="F1129" s="2"/>
      <c r="G1129" s="2"/>
      <c r="H1129" s="2"/>
    </row>
    <row r="1130" spans="6:8" x14ac:dyDescent="0.25">
      <c r="F1130" s="2"/>
      <c r="G1130" s="2"/>
      <c r="H1130" s="2"/>
    </row>
    <row r="1131" spans="6:8" x14ac:dyDescent="0.25">
      <c r="F1131" s="2"/>
      <c r="G1131" s="2"/>
      <c r="H1131" s="2"/>
    </row>
    <row r="1132" spans="6:8" x14ac:dyDescent="0.25">
      <c r="F1132" s="2"/>
      <c r="G1132" s="2"/>
      <c r="H1132" s="2"/>
    </row>
    <row r="1133" spans="6:8" x14ac:dyDescent="0.25">
      <c r="F1133" s="2"/>
      <c r="G1133" s="2"/>
      <c r="H1133" s="2"/>
    </row>
    <row r="1134" spans="6:8" x14ac:dyDescent="0.25">
      <c r="F1134" s="2"/>
      <c r="G1134" s="2"/>
      <c r="H1134" s="2"/>
    </row>
    <row r="1135" spans="6:8" x14ac:dyDescent="0.25">
      <c r="F1135" s="2"/>
      <c r="G1135" s="2"/>
      <c r="H1135" s="2"/>
    </row>
    <row r="1136" spans="6:8" x14ac:dyDescent="0.25">
      <c r="F1136" s="2"/>
      <c r="G1136" s="2"/>
      <c r="H1136" s="2"/>
    </row>
    <row r="1137" spans="6:8" x14ac:dyDescent="0.25">
      <c r="F1137" s="2"/>
      <c r="G1137" s="2"/>
      <c r="H1137" s="2"/>
    </row>
    <row r="1138" spans="6:8" x14ac:dyDescent="0.25">
      <c r="F1138" s="2"/>
      <c r="G1138" s="2"/>
      <c r="H1138" s="2"/>
    </row>
    <row r="1139" spans="6:8" x14ac:dyDescent="0.25">
      <c r="F1139" s="2"/>
      <c r="G1139" s="2"/>
      <c r="H1139" s="2"/>
    </row>
    <row r="1140" spans="6:8" x14ac:dyDescent="0.25">
      <c r="F1140" s="2"/>
      <c r="G1140" s="2"/>
      <c r="H1140" s="2"/>
    </row>
    <row r="1141" spans="6:8" x14ac:dyDescent="0.25">
      <c r="F1141" s="2"/>
      <c r="G1141" s="2"/>
      <c r="H1141" s="2"/>
    </row>
    <row r="1142" spans="6:8" x14ac:dyDescent="0.25">
      <c r="F1142" s="2"/>
      <c r="G1142" s="2"/>
      <c r="H1142" s="2"/>
    </row>
    <row r="1143" spans="6:8" x14ac:dyDescent="0.25">
      <c r="F1143" s="2"/>
      <c r="G1143" s="2"/>
      <c r="H1143" s="2"/>
    </row>
    <row r="1144" spans="6:8" x14ac:dyDescent="0.25">
      <c r="F1144" s="2"/>
      <c r="G1144" s="2"/>
      <c r="H1144" s="2"/>
    </row>
    <row r="1145" spans="6:8" x14ac:dyDescent="0.25">
      <c r="F1145" s="2"/>
      <c r="G1145" s="2"/>
      <c r="H1145" s="2"/>
    </row>
    <row r="1146" spans="6:8" x14ac:dyDescent="0.25">
      <c r="F1146" s="2"/>
      <c r="G1146" s="2"/>
      <c r="H1146" s="2"/>
    </row>
    <row r="1147" spans="6:8" x14ac:dyDescent="0.25">
      <c r="F1147" s="2"/>
      <c r="G1147" s="2"/>
      <c r="H1147" s="2"/>
    </row>
    <row r="1148" spans="6:8" x14ac:dyDescent="0.25">
      <c r="F1148" s="2"/>
      <c r="G1148" s="2"/>
      <c r="H1148" s="2"/>
    </row>
    <row r="1149" spans="6:8" x14ac:dyDescent="0.25">
      <c r="F1149" s="2"/>
      <c r="G1149" s="2"/>
      <c r="H1149" s="2"/>
    </row>
    <row r="1150" spans="6:8" x14ac:dyDescent="0.25">
      <c r="F1150" s="2"/>
      <c r="G1150" s="2"/>
      <c r="H1150" s="2"/>
    </row>
    <row r="1151" spans="6:8" x14ac:dyDescent="0.25">
      <c r="F1151" s="2"/>
      <c r="G1151" s="2"/>
      <c r="H1151" s="2"/>
    </row>
    <row r="1152" spans="6:8" x14ac:dyDescent="0.25">
      <c r="F1152" s="2"/>
      <c r="G1152" s="2"/>
      <c r="H1152" s="2"/>
    </row>
    <row r="1153" spans="6:8" x14ac:dyDescent="0.25">
      <c r="F1153" s="2"/>
      <c r="G1153" s="2"/>
      <c r="H1153" s="2"/>
    </row>
    <row r="1154" spans="6:8" x14ac:dyDescent="0.25">
      <c r="F1154" s="2"/>
      <c r="G1154" s="2"/>
      <c r="H1154" s="2"/>
    </row>
    <row r="1155" spans="6:8" x14ac:dyDescent="0.25">
      <c r="F1155" s="2"/>
      <c r="G1155" s="2"/>
      <c r="H1155" s="2"/>
    </row>
    <row r="1156" spans="6:8" x14ac:dyDescent="0.25">
      <c r="F1156" s="2"/>
      <c r="G1156" s="2"/>
      <c r="H1156" s="2"/>
    </row>
    <row r="1157" spans="6:8" x14ac:dyDescent="0.25">
      <c r="F1157" s="2"/>
      <c r="G1157" s="2"/>
      <c r="H1157" s="2"/>
    </row>
    <row r="1158" spans="6:8" x14ac:dyDescent="0.25">
      <c r="F1158" s="2"/>
      <c r="G1158" s="2"/>
      <c r="H1158" s="2"/>
    </row>
    <row r="1159" spans="6:8" x14ac:dyDescent="0.25">
      <c r="F1159" s="2"/>
      <c r="G1159" s="2"/>
      <c r="H1159" s="2"/>
    </row>
    <row r="1160" spans="6:8" x14ac:dyDescent="0.25">
      <c r="F1160" s="2"/>
      <c r="G1160" s="2"/>
      <c r="H1160" s="2"/>
    </row>
    <row r="1161" spans="6:8" x14ac:dyDescent="0.25">
      <c r="F1161" s="2"/>
      <c r="G1161" s="2"/>
      <c r="H1161" s="2"/>
    </row>
    <row r="1162" spans="6:8" x14ac:dyDescent="0.25">
      <c r="F1162" s="2"/>
      <c r="G1162" s="2"/>
      <c r="H1162" s="2"/>
    </row>
    <row r="1163" spans="6:8" x14ac:dyDescent="0.25">
      <c r="F1163" s="2"/>
      <c r="G1163" s="2"/>
      <c r="H1163" s="2"/>
    </row>
    <row r="1164" spans="6:8" x14ac:dyDescent="0.25">
      <c r="F1164" s="2"/>
      <c r="G1164" s="2"/>
      <c r="H1164" s="2"/>
    </row>
    <row r="1165" spans="6:8" x14ac:dyDescent="0.25">
      <c r="F1165" s="2"/>
      <c r="G1165" s="2"/>
      <c r="H1165" s="2"/>
    </row>
    <row r="1166" spans="6:8" x14ac:dyDescent="0.25">
      <c r="F1166" s="2"/>
      <c r="G1166" s="2"/>
      <c r="H1166" s="2"/>
    </row>
    <row r="1167" spans="6:8" x14ac:dyDescent="0.25">
      <c r="F1167" s="2"/>
      <c r="G1167" s="2"/>
      <c r="H1167" s="2"/>
    </row>
    <row r="1168" spans="6:8" x14ac:dyDescent="0.25">
      <c r="F1168" s="2"/>
      <c r="G1168" s="2"/>
      <c r="H1168" s="2"/>
    </row>
    <row r="1169" spans="6:8" x14ac:dyDescent="0.25">
      <c r="F1169" s="2"/>
      <c r="G1169" s="2"/>
      <c r="H1169" s="2"/>
    </row>
    <row r="1170" spans="6:8" x14ac:dyDescent="0.25">
      <c r="F1170" s="2"/>
      <c r="G1170" s="2"/>
      <c r="H1170" s="2"/>
    </row>
    <row r="1171" spans="6:8" x14ac:dyDescent="0.25">
      <c r="F1171" s="2"/>
      <c r="G1171" s="2"/>
      <c r="H1171" s="2"/>
    </row>
    <row r="1172" spans="6:8" x14ac:dyDescent="0.25">
      <c r="F1172" s="2"/>
      <c r="G1172" s="2"/>
      <c r="H1172" s="2"/>
    </row>
    <row r="1173" spans="6:8" x14ac:dyDescent="0.25">
      <c r="F1173" s="2"/>
      <c r="G1173" s="2"/>
      <c r="H1173" s="2"/>
    </row>
    <row r="1174" spans="6:8" x14ac:dyDescent="0.25">
      <c r="F1174" s="2"/>
      <c r="G1174" s="2"/>
      <c r="H1174" s="2"/>
    </row>
    <row r="1175" spans="6:8" x14ac:dyDescent="0.25">
      <c r="F1175" s="2"/>
      <c r="G1175" s="2"/>
      <c r="H1175" s="2"/>
    </row>
    <row r="1176" spans="6:8" x14ac:dyDescent="0.25">
      <c r="F1176" s="2"/>
      <c r="G1176" s="2"/>
      <c r="H1176" s="2"/>
    </row>
    <row r="1177" spans="6:8" x14ac:dyDescent="0.25">
      <c r="F1177" s="2"/>
      <c r="G1177" s="2"/>
      <c r="H1177" s="2"/>
    </row>
    <row r="1178" spans="6:8" x14ac:dyDescent="0.25">
      <c r="F1178" s="2"/>
      <c r="G1178" s="2"/>
      <c r="H1178" s="2"/>
    </row>
    <row r="1179" spans="6:8" x14ac:dyDescent="0.25">
      <c r="F1179" s="2"/>
      <c r="G1179" s="2"/>
      <c r="H1179" s="2"/>
    </row>
    <row r="1180" spans="6:8" x14ac:dyDescent="0.25">
      <c r="F1180" s="2"/>
      <c r="G1180" s="2"/>
      <c r="H1180" s="2"/>
    </row>
    <row r="1181" spans="6:8" x14ac:dyDescent="0.25">
      <c r="F1181" s="2"/>
      <c r="G1181" s="2"/>
      <c r="H1181" s="2"/>
    </row>
    <row r="1182" spans="6:8" x14ac:dyDescent="0.25">
      <c r="F1182" s="2"/>
      <c r="G1182" s="2"/>
      <c r="H1182" s="2"/>
    </row>
    <row r="1183" spans="6:8" x14ac:dyDescent="0.25">
      <c r="F1183" s="2"/>
      <c r="G1183" s="2"/>
      <c r="H1183" s="2"/>
    </row>
    <row r="1184" spans="6:8" x14ac:dyDescent="0.25">
      <c r="F1184" s="2"/>
      <c r="G1184" s="2"/>
      <c r="H1184" s="2"/>
    </row>
    <row r="1185" spans="6:8" x14ac:dyDescent="0.25">
      <c r="F1185" s="2"/>
      <c r="G1185" s="2"/>
      <c r="H1185" s="2"/>
    </row>
    <row r="1186" spans="6:8" x14ac:dyDescent="0.25">
      <c r="F1186" s="2"/>
      <c r="G1186" s="2"/>
      <c r="H1186" s="2"/>
    </row>
    <row r="1187" spans="6:8" x14ac:dyDescent="0.25">
      <c r="F1187" s="2"/>
      <c r="G1187" s="2"/>
      <c r="H1187" s="2"/>
    </row>
    <row r="1188" spans="6:8" x14ac:dyDescent="0.25">
      <c r="F1188" s="2"/>
      <c r="G1188" s="2"/>
      <c r="H1188" s="2"/>
    </row>
    <row r="1189" spans="6:8" x14ac:dyDescent="0.25">
      <c r="F1189" s="2"/>
      <c r="G1189" s="2"/>
      <c r="H1189" s="2"/>
    </row>
    <row r="1190" spans="6:8" x14ac:dyDescent="0.25">
      <c r="F1190" s="2"/>
      <c r="G1190" s="2"/>
      <c r="H1190" s="2"/>
    </row>
    <row r="1191" spans="6:8" x14ac:dyDescent="0.25">
      <c r="F1191" s="2"/>
      <c r="G1191" s="2"/>
      <c r="H1191" s="2"/>
    </row>
    <row r="1192" spans="6:8" x14ac:dyDescent="0.25">
      <c r="F1192" s="2"/>
      <c r="G1192" s="2"/>
      <c r="H1192" s="2"/>
    </row>
    <row r="1193" spans="6:8" x14ac:dyDescent="0.25">
      <c r="F1193" s="2"/>
      <c r="G1193" s="2"/>
      <c r="H1193" s="2"/>
    </row>
    <row r="1194" spans="6:8" x14ac:dyDescent="0.25">
      <c r="F1194" s="2"/>
      <c r="G1194" s="2"/>
      <c r="H1194" s="2"/>
    </row>
    <row r="1195" spans="6:8" x14ac:dyDescent="0.25">
      <c r="F1195" s="2"/>
      <c r="G1195" s="2"/>
      <c r="H1195" s="2"/>
    </row>
    <row r="1196" spans="6:8" x14ac:dyDescent="0.25">
      <c r="F1196" s="2"/>
      <c r="G1196" s="2"/>
      <c r="H1196" s="2"/>
    </row>
    <row r="1197" spans="6:8" x14ac:dyDescent="0.25">
      <c r="F1197" s="2"/>
      <c r="G1197" s="2"/>
      <c r="H1197" s="2"/>
    </row>
    <row r="1198" spans="6:8" x14ac:dyDescent="0.25">
      <c r="F1198" s="2"/>
      <c r="G1198" s="2"/>
      <c r="H1198" s="2"/>
    </row>
    <row r="1199" spans="6:8" x14ac:dyDescent="0.25">
      <c r="F1199" s="2"/>
      <c r="G1199" s="2"/>
      <c r="H1199" s="2"/>
    </row>
    <row r="1200" spans="6:8" x14ac:dyDescent="0.25">
      <c r="F1200" s="2"/>
      <c r="G1200" s="2"/>
      <c r="H1200" s="2"/>
    </row>
    <row r="1201" spans="6:8" x14ac:dyDescent="0.25">
      <c r="F1201" s="2"/>
      <c r="G1201" s="2"/>
      <c r="H1201" s="2"/>
    </row>
    <row r="1202" spans="6:8" x14ac:dyDescent="0.25">
      <c r="F1202" s="2"/>
      <c r="G1202" s="2"/>
      <c r="H1202" s="2"/>
    </row>
    <row r="1203" spans="6:8" x14ac:dyDescent="0.25">
      <c r="F1203" s="2"/>
      <c r="G1203" s="2"/>
      <c r="H1203" s="2"/>
    </row>
    <row r="1204" spans="6:8" x14ac:dyDescent="0.25">
      <c r="F1204" s="2"/>
      <c r="G1204" s="2"/>
      <c r="H1204" s="2"/>
    </row>
    <row r="1205" spans="6:8" x14ac:dyDescent="0.25">
      <c r="F1205" s="2"/>
      <c r="G1205" s="2"/>
      <c r="H1205" s="2"/>
    </row>
    <row r="1206" spans="6:8" x14ac:dyDescent="0.25">
      <c r="F1206" s="2"/>
      <c r="G1206" s="2"/>
      <c r="H1206" s="2"/>
    </row>
    <row r="1207" spans="6:8" x14ac:dyDescent="0.25">
      <c r="F1207" s="2"/>
      <c r="G1207" s="2"/>
      <c r="H1207" s="2"/>
    </row>
    <row r="1208" spans="6:8" x14ac:dyDescent="0.25">
      <c r="F1208" s="2"/>
      <c r="G1208" s="2"/>
      <c r="H1208" s="2"/>
    </row>
    <row r="1209" spans="6:8" x14ac:dyDescent="0.25">
      <c r="F1209" s="2"/>
      <c r="G1209" s="2"/>
      <c r="H1209" s="2"/>
    </row>
    <row r="1210" spans="6:8" x14ac:dyDescent="0.25">
      <c r="F1210" s="2"/>
      <c r="G1210" s="2"/>
      <c r="H1210" s="2"/>
    </row>
    <row r="1211" spans="6:8" x14ac:dyDescent="0.25">
      <c r="F1211" s="2"/>
      <c r="G1211" s="2"/>
      <c r="H1211" s="2"/>
    </row>
    <row r="1212" spans="6:8" x14ac:dyDescent="0.25">
      <c r="F1212" s="2"/>
      <c r="G1212" s="2"/>
      <c r="H1212" s="2"/>
    </row>
    <row r="1213" spans="6:8" x14ac:dyDescent="0.25">
      <c r="F1213" s="2"/>
      <c r="G1213" s="2"/>
      <c r="H1213" s="2"/>
    </row>
    <row r="1214" spans="6:8" x14ac:dyDescent="0.25">
      <c r="F1214" s="2"/>
      <c r="G1214" s="2"/>
      <c r="H1214" s="2"/>
    </row>
    <row r="1215" spans="6:8" x14ac:dyDescent="0.25">
      <c r="F1215" s="2"/>
      <c r="G1215" s="2"/>
      <c r="H1215" s="2"/>
    </row>
    <row r="1216" spans="6:8" x14ac:dyDescent="0.25">
      <c r="F1216" s="2"/>
      <c r="G1216" s="2"/>
      <c r="H1216" s="2"/>
    </row>
    <row r="1217" spans="6:8" x14ac:dyDescent="0.25">
      <c r="F1217" s="2"/>
      <c r="G1217" s="2"/>
      <c r="H1217" s="2"/>
    </row>
    <row r="1218" spans="6:8" x14ac:dyDescent="0.25">
      <c r="F1218" s="2"/>
      <c r="G1218" s="2"/>
      <c r="H1218" s="2"/>
    </row>
    <row r="1219" spans="6:8" x14ac:dyDescent="0.25">
      <c r="F1219" s="2"/>
      <c r="G1219" s="2"/>
      <c r="H1219" s="2"/>
    </row>
    <row r="1220" spans="6:8" x14ac:dyDescent="0.25">
      <c r="F1220" s="2"/>
      <c r="G1220" s="2"/>
      <c r="H1220" s="2"/>
    </row>
    <row r="1221" spans="6:8" x14ac:dyDescent="0.25">
      <c r="F1221" s="2"/>
      <c r="G1221" s="2"/>
      <c r="H1221" s="2"/>
    </row>
    <row r="1222" spans="6:8" x14ac:dyDescent="0.25">
      <c r="F1222" s="2"/>
      <c r="G1222" s="2"/>
      <c r="H1222" s="2"/>
    </row>
    <row r="1223" spans="6:8" x14ac:dyDescent="0.25">
      <c r="F1223" s="2"/>
      <c r="G1223" s="2"/>
      <c r="H1223" s="2"/>
    </row>
    <row r="1224" spans="6:8" x14ac:dyDescent="0.25">
      <c r="F1224" s="2"/>
      <c r="G1224" s="2"/>
      <c r="H1224" s="2"/>
    </row>
    <row r="1225" spans="6:8" x14ac:dyDescent="0.25">
      <c r="F1225" s="2"/>
      <c r="G1225" s="2"/>
      <c r="H1225" s="2"/>
    </row>
    <row r="1226" spans="6:8" x14ac:dyDescent="0.25">
      <c r="F1226" s="2"/>
      <c r="G1226" s="2"/>
      <c r="H1226" s="2"/>
    </row>
    <row r="1227" spans="6:8" x14ac:dyDescent="0.25">
      <c r="F1227" s="2"/>
      <c r="G1227" s="2"/>
      <c r="H1227" s="2"/>
    </row>
    <row r="1228" spans="6:8" x14ac:dyDescent="0.25">
      <c r="F1228" s="2"/>
      <c r="G1228" s="2"/>
      <c r="H1228" s="2"/>
    </row>
    <row r="1229" spans="6:8" x14ac:dyDescent="0.25">
      <c r="F1229" s="2"/>
      <c r="G1229" s="2"/>
      <c r="H1229" s="2"/>
    </row>
    <row r="1230" spans="6:8" x14ac:dyDescent="0.25">
      <c r="F1230" s="2"/>
      <c r="G1230" s="2"/>
      <c r="H1230" s="2"/>
    </row>
    <row r="1231" spans="6:8" x14ac:dyDescent="0.25">
      <c r="F1231" s="2"/>
      <c r="G1231" s="2"/>
      <c r="H1231" s="2"/>
    </row>
    <row r="1232" spans="6:8" x14ac:dyDescent="0.25">
      <c r="F1232" s="2"/>
      <c r="G1232" s="2"/>
      <c r="H1232" s="2"/>
    </row>
    <row r="1233" spans="6:8" x14ac:dyDescent="0.25">
      <c r="F1233" s="2"/>
      <c r="G1233" s="2"/>
      <c r="H1233" s="2"/>
    </row>
    <row r="1234" spans="6:8" x14ac:dyDescent="0.25">
      <c r="F1234" s="2"/>
      <c r="G1234" s="2"/>
      <c r="H1234" s="2"/>
    </row>
    <row r="1235" spans="6:8" x14ac:dyDescent="0.25">
      <c r="F1235" s="2"/>
      <c r="G1235" s="2"/>
      <c r="H1235" s="2"/>
    </row>
    <row r="1236" spans="6:8" x14ac:dyDescent="0.25">
      <c r="F1236" s="2"/>
      <c r="G1236" s="2"/>
      <c r="H1236" s="2"/>
    </row>
    <row r="1237" spans="6:8" x14ac:dyDescent="0.25">
      <c r="F1237" s="2"/>
      <c r="G1237" s="2"/>
      <c r="H1237" s="2"/>
    </row>
    <row r="1238" spans="6:8" x14ac:dyDescent="0.25">
      <c r="F1238" s="2"/>
      <c r="G1238" s="2"/>
      <c r="H1238" s="2"/>
    </row>
    <row r="1239" spans="6:8" x14ac:dyDescent="0.25">
      <c r="F1239" s="2"/>
      <c r="G1239" s="2"/>
      <c r="H1239" s="2"/>
    </row>
    <row r="1240" spans="6:8" x14ac:dyDescent="0.25">
      <c r="F1240" s="2"/>
      <c r="G1240" s="2"/>
      <c r="H1240" s="2"/>
    </row>
    <row r="1241" spans="6:8" x14ac:dyDescent="0.25">
      <c r="F1241" s="2"/>
      <c r="G1241" s="2"/>
      <c r="H1241" s="2"/>
    </row>
    <row r="1242" spans="6:8" x14ac:dyDescent="0.25">
      <c r="F1242" s="2"/>
      <c r="G1242" s="2"/>
      <c r="H1242" s="2"/>
    </row>
    <row r="1243" spans="6:8" x14ac:dyDescent="0.25">
      <c r="F1243" s="2"/>
      <c r="G1243" s="2"/>
      <c r="H1243" s="2"/>
    </row>
    <row r="1244" spans="6:8" x14ac:dyDescent="0.25">
      <c r="F1244" s="2"/>
      <c r="G1244" s="2"/>
      <c r="H1244" s="2"/>
    </row>
    <row r="1245" spans="6:8" x14ac:dyDescent="0.25">
      <c r="F1245" s="2"/>
      <c r="G1245" s="2"/>
      <c r="H1245" s="2"/>
    </row>
    <row r="1246" spans="6:8" x14ac:dyDescent="0.25">
      <c r="F1246" s="2"/>
      <c r="G1246" s="2"/>
      <c r="H1246" s="2"/>
    </row>
    <row r="1247" spans="6:8" x14ac:dyDescent="0.25">
      <c r="F1247" s="2"/>
      <c r="G1247" s="2"/>
      <c r="H1247" s="2"/>
    </row>
    <row r="1248" spans="6:8" x14ac:dyDescent="0.25">
      <c r="F1248" s="2"/>
      <c r="G1248" s="2"/>
      <c r="H1248" s="2"/>
    </row>
    <row r="1249" spans="6:8" x14ac:dyDescent="0.25">
      <c r="F1249" s="2"/>
      <c r="G1249" s="2"/>
      <c r="H1249" s="2"/>
    </row>
    <row r="1250" spans="6:8" x14ac:dyDescent="0.25">
      <c r="F1250" s="2"/>
      <c r="G1250" s="2"/>
      <c r="H1250" s="2"/>
    </row>
    <row r="1251" spans="6:8" x14ac:dyDescent="0.25">
      <c r="F1251" s="2"/>
      <c r="G1251" s="2"/>
      <c r="H1251" s="2"/>
    </row>
    <row r="1252" spans="6:8" x14ac:dyDescent="0.25">
      <c r="F1252" s="2"/>
      <c r="G1252" s="2"/>
      <c r="H1252" s="2"/>
    </row>
    <row r="1253" spans="6:8" x14ac:dyDescent="0.25">
      <c r="F1253" s="2"/>
      <c r="G1253" s="2"/>
      <c r="H1253" s="2"/>
    </row>
    <row r="1254" spans="6:8" x14ac:dyDescent="0.25">
      <c r="F1254" s="2"/>
      <c r="G1254" s="2"/>
      <c r="H1254" s="2"/>
    </row>
    <row r="1255" spans="6:8" x14ac:dyDescent="0.25">
      <c r="F1255" s="2"/>
      <c r="G1255" s="2"/>
      <c r="H1255" s="2"/>
    </row>
    <row r="1256" spans="6:8" x14ac:dyDescent="0.25">
      <c r="F1256" s="2"/>
      <c r="G1256" s="2"/>
      <c r="H1256" s="2"/>
    </row>
    <row r="1257" spans="6:8" x14ac:dyDescent="0.25">
      <c r="F1257" s="2"/>
      <c r="G1257" s="2"/>
      <c r="H1257" s="2"/>
    </row>
    <row r="1258" spans="6:8" x14ac:dyDescent="0.25">
      <c r="F1258" s="2"/>
      <c r="G1258" s="2"/>
      <c r="H1258" s="2"/>
    </row>
    <row r="1259" spans="6:8" x14ac:dyDescent="0.25">
      <c r="F1259" s="2"/>
      <c r="G1259" s="2"/>
      <c r="H1259" s="2"/>
    </row>
    <row r="1260" spans="6:8" x14ac:dyDescent="0.25">
      <c r="F1260" s="2"/>
      <c r="G1260" s="2"/>
      <c r="H1260" s="2"/>
    </row>
    <row r="1261" spans="6:8" x14ac:dyDescent="0.25">
      <c r="F1261" s="2"/>
      <c r="G1261" s="2"/>
      <c r="H1261" s="2"/>
    </row>
    <row r="1262" spans="6:8" x14ac:dyDescent="0.25">
      <c r="F1262" s="2"/>
      <c r="G1262" s="2"/>
      <c r="H1262" s="2"/>
    </row>
    <row r="1263" spans="6:8" x14ac:dyDescent="0.25">
      <c r="F1263" s="2"/>
      <c r="G1263" s="2"/>
      <c r="H1263" s="2"/>
    </row>
    <row r="1264" spans="6:8" x14ac:dyDescent="0.25">
      <c r="F1264" s="2"/>
      <c r="G1264" s="2"/>
      <c r="H1264" s="2"/>
    </row>
    <row r="1265" spans="6:8" x14ac:dyDescent="0.25">
      <c r="F1265" s="2"/>
      <c r="G1265" s="2"/>
      <c r="H1265" s="2"/>
    </row>
    <row r="1266" spans="6:8" x14ac:dyDescent="0.25">
      <c r="F1266" s="2"/>
      <c r="G1266" s="2"/>
      <c r="H1266" s="2"/>
    </row>
    <row r="1267" spans="6:8" x14ac:dyDescent="0.25">
      <c r="F1267" s="2"/>
      <c r="G1267" s="2"/>
      <c r="H1267" s="2"/>
    </row>
    <row r="1268" spans="6:8" x14ac:dyDescent="0.25">
      <c r="F1268" s="2"/>
      <c r="G1268" s="2"/>
      <c r="H1268" s="2"/>
    </row>
    <row r="1269" spans="6:8" x14ac:dyDescent="0.25">
      <c r="F1269" s="2"/>
      <c r="G1269" s="2"/>
      <c r="H1269" s="2"/>
    </row>
    <row r="1270" spans="6:8" x14ac:dyDescent="0.25">
      <c r="F1270" s="2"/>
      <c r="G1270" s="2"/>
      <c r="H1270" s="2"/>
    </row>
    <row r="1271" spans="6:8" x14ac:dyDescent="0.25">
      <c r="F1271" s="2"/>
      <c r="G1271" s="2"/>
      <c r="H1271" s="2"/>
    </row>
    <row r="1272" spans="6:8" x14ac:dyDescent="0.25">
      <c r="F1272" s="2"/>
      <c r="G1272" s="2"/>
      <c r="H1272" s="2"/>
    </row>
    <row r="1273" spans="6:8" x14ac:dyDescent="0.25">
      <c r="F1273" s="2"/>
      <c r="G1273" s="2"/>
      <c r="H1273" s="2"/>
    </row>
    <row r="1274" spans="6:8" x14ac:dyDescent="0.25">
      <c r="F1274" s="2"/>
      <c r="G1274" s="2"/>
      <c r="H1274" s="2"/>
    </row>
    <row r="1275" spans="6:8" x14ac:dyDescent="0.25">
      <c r="F1275" s="2"/>
      <c r="G1275" s="2"/>
      <c r="H1275" s="2"/>
    </row>
    <row r="1276" spans="6:8" x14ac:dyDescent="0.25">
      <c r="F1276" s="2"/>
      <c r="G1276" s="2"/>
      <c r="H1276" s="2"/>
    </row>
    <row r="1277" spans="6:8" x14ac:dyDescent="0.25">
      <c r="F1277" s="2"/>
      <c r="G1277" s="2"/>
      <c r="H1277" s="2"/>
    </row>
    <row r="1278" spans="6:8" x14ac:dyDescent="0.25">
      <c r="F1278" s="2"/>
      <c r="G1278" s="2"/>
      <c r="H1278" s="2"/>
    </row>
    <row r="1279" spans="6:8" x14ac:dyDescent="0.25">
      <c r="F1279" s="2"/>
      <c r="G1279" s="2"/>
      <c r="H1279" s="2"/>
    </row>
    <row r="1280" spans="6:8" x14ac:dyDescent="0.25">
      <c r="F1280" s="2"/>
      <c r="G1280" s="2"/>
      <c r="H1280" s="2"/>
    </row>
    <row r="1281" spans="6:8" x14ac:dyDescent="0.25">
      <c r="F1281" s="2"/>
      <c r="G1281" s="2"/>
      <c r="H1281" s="2"/>
    </row>
    <row r="1282" spans="6:8" x14ac:dyDescent="0.25">
      <c r="F1282" s="2"/>
      <c r="G1282" s="2"/>
      <c r="H1282" s="2"/>
    </row>
    <row r="1283" spans="6:8" x14ac:dyDescent="0.25">
      <c r="F1283" s="2"/>
      <c r="G1283" s="2"/>
      <c r="H1283" s="2"/>
    </row>
    <row r="1284" spans="6:8" x14ac:dyDescent="0.25">
      <c r="F1284" s="2"/>
      <c r="G1284" s="2"/>
      <c r="H1284" s="2"/>
    </row>
    <row r="1285" spans="6:8" x14ac:dyDescent="0.25">
      <c r="F1285" s="2"/>
      <c r="G1285" s="2"/>
      <c r="H1285" s="2"/>
    </row>
    <row r="1286" spans="6:8" x14ac:dyDescent="0.25">
      <c r="F1286" s="2"/>
      <c r="G1286" s="2"/>
      <c r="H1286" s="2"/>
    </row>
    <row r="1287" spans="6:8" x14ac:dyDescent="0.25">
      <c r="F1287" s="2"/>
      <c r="G1287" s="2"/>
      <c r="H1287" s="2"/>
    </row>
    <row r="1288" spans="6:8" x14ac:dyDescent="0.25">
      <c r="F1288" s="2"/>
      <c r="G1288" s="2"/>
      <c r="H1288" s="2"/>
    </row>
    <row r="1289" spans="6:8" x14ac:dyDescent="0.25">
      <c r="F1289" s="2"/>
      <c r="G1289" s="2"/>
      <c r="H1289" s="2"/>
    </row>
    <row r="1290" spans="6:8" x14ac:dyDescent="0.25">
      <c r="F1290" s="2"/>
      <c r="G1290" s="2"/>
      <c r="H1290" s="2"/>
    </row>
    <row r="1291" spans="6:8" x14ac:dyDescent="0.25">
      <c r="F1291" s="2"/>
      <c r="G1291" s="2"/>
      <c r="H1291" s="2"/>
    </row>
    <row r="1292" spans="6:8" x14ac:dyDescent="0.25">
      <c r="F1292" s="2"/>
      <c r="G1292" s="2"/>
      <c r="H1292" s="2"/>
    </row>
    <row r="1293" spans="6:8" x14ac:dyDescent="0.25">
      <c r="F1293" s="2"/>
      <c r="G1293" s="2"/>
      <c r="H1293" s="2"/>
    </row>
    <row r="1294" spans="6:8" x14ac:dyDescent="0.25">
      <c r="F1294" s="2"/>
      <c r="G1294" s="2"/>
      <c r="H1294" s="2"/>
    </row>
    <row r="1295" spans="6:8" x14ac:dyDescent="0.25">
      <c r="F1295" s="2"/>
      <c r="G1295" s="2"/>
      <c r="H1295" s="2"/>
    </row>
    <row r="1296" spans="6:8" x14ac:dyDescent="0.25">
      <c r="F1296" s="2"/>
      <c r="G1296" s="2"/>
      <c r="H1296" s="2"/>
    </row>
    <row r="1297" spans="6:8" x14ac:dyDescent="0.25">
      <c r="F1297" s="2"/>
      <c r="G1297" s="2"/>
      <c r="H1297" s="2"/>
    </row>
    <row r="1298" spans="6:8" x14ac:dyDescent="0.25">
      <c r="F1298" s="2"/>
      <c r="G1298" s="2"/>
      <c r="H1298" s="2"/>
    </row>
    <row r="1299" spans="6:8" x14ac:dyDescent="0.25">
      <c r="F1299" s="2"/>
      <c r="G1299" s="2"/>
      <c r="H1299" s="2"/>
    </row>
    <row r="1300" spans="6:8" x14ac:dyDescent="0.25">
      <c r="F1300" s="2"/>
      <c r="G1300" s="2"/>
      <c r="H1300" s="2"/>
    </row>
    <row r="1301" spans="6:8" x14ac:dyDescent="0.25">
      <c r="F1301" s="2"/>
      <c r="G1301" s="2"/>
      <c r="H1301" s="2"/>
    </row>
    <row r="1302" spans="6:8" x14ac:dyDescent="0.25">
      <c r="F1302" s="2"/>
      <c r="G1302" s="2"/>
      <c r="H1302" s="2"/>
    </row>
    <row r="1303" spans="6:8" x14ac:dyDescent="0.25">
      <c r="F1303" s="2"/>
      <c r="G1303" s="2"/>
      <c r="H1303" s="2"/>
    </row>
    <row r="1304" spans="6:8" x14ac:dyDescent="0.25">
      <c r="F1304" s="2"/>
      <c r="G1304" s="2"/>
      <c r="H1304" s="2"/>
    </row>
    <row r="1305" spans="6:8" x14ac:dyDescent="0.25">
      <c r="F1305" s="2"/>
      <c r="G1305" s="2"/>
      <c r="H1305" s="2"/>
    </row>
    <row r="1306" spans="6:8" x14ac:dyDescent="0.25">
      <c r="F1306" s="2"/>
      <c r="G1306" s="2"/>
      <c r="H1306" s="2"/>
    </row>
    <row r="1307" spans="6:8" x14ac:dyDescent="0.25">
      <c r="F1307" s="2"/>
      <c r="G1307" s="2"/>
      <c r="H1307" s="2"/>
    </row>
    <row r="1308" spans="6:8" x14ac:dyDescent="0.25">
      <c r="F1308" s="2"/>
      <c r="G1308" s="2"/>
      <c r="H1308" s="2"/>
    </row>
    <row r="1309" spans="6:8" x14ac:dyDescent="0.25">
      <c r="F1309" s="2"/>
      <c r="G1309" s="2"/>
      <c r="H1309" s="2"/>
    </row>
    <row r="1310" spans="6:8" x14ac:dyDescent="0.25">
      <c r="F1310" s="2"/>
      <c r="G1310" s="2"/>
      <c r="H1310" s="2"/>
    </row>
    <row r="1311" spans="6:8" x14ac:dyDescent="0.25">
      <c r="F1311" s="2"/>
      <c r="G1311" s="2"/>
      <c r="H1311" s="2"/>
    </row>
    <row r="1312" spans="6:8" x14ac:dyDescent="0.25">
      <c r="F1312" s="2"/>
      <c r="G1312" s="2"/>
      <c r="H1312" s="2"/>
    </row>
    <row r="1313" spans="6:8" x14ac:dyDescent="0.25">
      <c r="F1313" s="2"/>
      <c r="G1313" s="2"/>
      <c r="H1313" s="2"/>
    </row>
    <row r="1314" spans="6:8" x14ac:dyDescent="0.25">
      <c r="F1314" s="2"/>
      <c r="G1314" s="2"/>
      <c r="H1314" s="2"/>
    </row>
    <row r="1315" spans="6:8" x14ac:dyDescent="0.25">
      <c r="F1315" s="2"/>
      <c r="G1315" s="2"/>
      <c r="H1315" s="2"/>
    </row>
    <row r="1316" spans="6:8" x14ac:dyDescent="0.25">
      <c r="F1316" s="2"/>
      <c r="G1316" s="2"/>
      <c r="H1316" s="2"/>
    </row>
    <row r="1317" spans="6:8" x14ac:dyDescent="0.25">
      <c r="F1317" s="2"/>
      <c r="G1317" s="2"/>
      <c r="H1317" s="2"/>
    </row>
    <row r="1318" spans="6:8" x14ac:dyDescent="0.25">
      <c r="F1318" s="2"/>
      <c r="G1318" s="2"/>
      <c r="H1318" s="2"/>
    </row>
    <row r="1319" spans="6:8" x14ac:dyDescent="0.25">
      <c r="F1319" s="2"/>
      <c r="G1319" s="2"/>
      <c r="H1319" s="2"/>
    </row>
    <row r="1320" spans="6:8" x14ac:dyDescent="0.25">
      <c r="F1320" s="2"/>
      <c r="G1320" s="2"/>
      <c r="H1320" s="2"/>
    </row>
    <row r="1321" spans="6:8" x14ac:dyDescent="0.25">
      <c r="F1321" s="2"/>
      <c r="G1321" s="2"/>
      <c r="H1321" s="2"/>
    </row>
    <row r="1322" spans="6:8" x14ac:dyDescent="0.25">
      <c r="F1322" s="2"/>
      <c r="G1322" s="2"/>
      <c r="H1322" s="2"/>
    </row>
    <row r="1323" spans="6:8" x14ac:dyDescent="0.25">
      <c r="F1323" s="2"/>
      <c r="G1323" s="2"/>
      <c r="H1323" s="2"/>
    </row>
    <row r="1324" spans="6:8" x14ac:dyDescent="0.25">
      <c r="F1324" s="2"/>
      <c r="G1324" s="2"/>
      <c r="H1324" s="2"/>
    </row>
    <row r="1325" spans="6:8" x14ac:dyDescent="0.25">
      <c r="F1325" s="2"/>
      <c r="G1325" s="2"/>
      <c r="H1325" s="2"/>
    </row>
    <row r="1326" spans="6:8" x14ac:dyDescent="0.25">
      <c r="F1326" s="2"/>
      <c r="G1326" s="2"/>
      <c r="H1326" s="2"/>
    </row>
    <row r="1327" spans="6:8" x14ac:dyDescent="0.25">
      <c r="F1327" s="2"/>
      <c r="G1327" s="2"/>
      <c r="H1327" s="2"/>
    </row>
    <row r="1328" spans="6:8" x14ac:dyDescent="0.25">
      <c r="F1328" s="2"/>
      <c r="G1328" s="2"/>
      <c r="H1328" s="2"/>
    </row>
    <row r="1329" spans="6:8" x14ac:dyDescent="0.25">
      <c r="F1329" s="2"/>
      <c r="G1329" s="2"/>
      <c r="H1329" s="2"/>
    </row>
    <row r="1330" spans="6:8" x14ac:dyDescent="0.25">
      <c r="F1330" s="2"/>
      <c r="G1330" s="2"/>
      <c r="H1330" s="2"/>
    </row>
    <row r="1331" spans="6:8" x14ac:dyDescent="0.25">
      <c r="F1331" s="2"/>
      <c r="G1331" s="2"/>
      <c r="H1331" s="2"/>
    </row>
    <row r="1332" spans="6:8" x14ac:dyDescent="0.25">
      <c r="F1332" s="2"/>
      <c r="G1332" s="2"/>
      <c r="H1332" s="2"/>
    </row>
    <row r="1333" spans="6:8" x14ac:dyDescent="0.25">
      <c r="F1333" s="2"/>
      <c r="G1333" s="2"/>
      <c r="H1333" s="2"/>
    </row>
    <row r="1334" spans="6:8" x14ac:dyDescent="0.25">
      <c r="F1334" s="2"/>
      <c r="G1334" s="2"/>
      <c r="H1334" s="2"/>
    </row>
    <row r="1335" spans="6:8" x14ac:dyDescent="0.25">
      <c r="F1335" s="2"/>
      <c r="G1335" s="2"/>
      <c r="H1335" s="2"/>
    </row>
    <row r="1336" spans="6:8" x14ac:dyDescent="0.25">
      <c r="F1336" s="2"/>
      <c r="G1336" s="2"/>
      <c r="H1336" s="2"/>
    </row>
    <row r="1337" spans="6:8" x14ac:dyDescent="0.25">
      <c r="F1337" s="2"/>
      <c r="G1337" s="2"/>
      <c r="H1337" s="2"/>
    </row>
    <row r="1338" spans="6:8" x14ac:dyDescent="0.25">
      <c r="F1338" s="2"/>
      <c r="G1338" s="2"/>
      <c r="H1338" s="2"/>
    </row>
    <row r="1339" spans="6:8" x14ac:dyDescent="0.25">
      <c r="F1339" s="2"/>
      <c r="G1339" s="2"/>
      <c r="H1339" s="2"/>
    </row>
    <row r="1340" spans="6:8" x14ac:dyDescent="0.25">
      <c r="F1340" s="2"/>
      <c r="G1340" s="2"/>
      <c r="H1340" s="2"/>
    </row>
    <row r="1341" spans="6:8" x14ac:dyDescent="0.25">
      <c r="F1341" s="2"/>
      <c r="G1341" s="2"/>
      <c r="H1341" s="2"/>
    </row>
    <row r="1342" spans="6:8" x14ac:dyDescent="0.25">
      <c r="F1342" s="2"/>
      <c r="G1342" s="2"/>
      <c r="H1342" s="2"/>
    </row>
    <row r="1343" spans="6:8" x14ac:dyDescent="0.25">
      <c r="F1343" s="2"/>
      <c r="G1343" s="2"/>
      <c r="H1343" s="2"/>
    </row>
    <row r="1344" spans="6:8" x14ac:dyDescent="0.25">
      <c r="F1344" s="2"/>
      <c r="G1344" s="2"/>
      <c r="H1344" s="2"/>
    </row>
    <row r="1345" spans="6:8" x14ac:dyDescent="0.25">
      <c r="F1345" s="2"/>
      <c r="G1345" s="2"/>
      <c r="H1345" s="2"/>
    </row>
    <row r="1346" spans="6:8" x14ac:dyDescent="0.25">
      <c r="F1346" s="2"/>
      <c r="G1346" s="2"/>
      <c r="H1346" s="2"/>
    </row>
    <row r="1347" spans="6:8" x14ac:dyDescent="0.25">
      <c r="F1347" s="2"/>
      <c r="G1347" s="2"/>
      <c r="H1347" s="2"/>
    </row>
    <row r="1348" spans="6:8" x14ac:dyDescent="0.25">
      <c r="F1348" s="2"/>
      <c r="G1348" s="2"/>
      <c r="H1348" s="2"/>
    </row>
    <row r="1349" spans="6:8" x14ac:dyDescent="0.25">
      <c r="F1349" s="2"/>
      <c r="G1349" s="2"/>
      <c r="H1349" s="2"/>
    </row>
    <row r="1350" spans="6:8" x14ac:dyDescent="0.25">
      <c r="F1350" s="2"/>
      <c r="G1350" s="2"/>
      <c r="H1350" s="2"/>
    </row>
    <row r="1351" spans="6:8" x14ac:dyDescent="0.25">
      <c r="F1351" s="2"/>
      <c r="G1351" s="2"/>
      <c r="H1351" s="2"/>
    </row>
    <row r="1352" spans="6:8" x14ac:dyDescent="0.25">
      <c r="F1352" s="2"/>
      <c r="G1352" s="2"/>
      <c r="H1352" s="2"/>
    </row>
    <row r="1353" spans="6:8" x14ac:dyDescent="0.25">
      <c r="F1353" s="2"/>
      <c r="G1353" s="2"/>
      <c r="H1353" s="2"/>
    </row>
    <row r="1354" spans="6:8" x14ac:dyDescent="0.25">
      <c r="F1354" s="2"/>
      <c r="G1354" s="2"/>
      <c r="H1354" s="2"/>
    </row>
    <row r="1355" spans="6:8" x14ac:dyDescent="0.25">
      <c r="F1355" s="2"/>
      <c r="G1355" s="2"/>
      <c r="H1355" s="2"/>
    </row>
    <row r="1356" spans="6:8" x14ac:dyDescent="0.25">
      <c r="F1356" s="2"/>
      <c r="G1356" s="2"/>
      <c r="H1356" s="2"/>
    </row>
    <row r="1357" spans="6:8" x14ac:dyDescent="0.25">
      <c r="F1357" s="2"/>
      <c r="G1357" s="2"/>
      <c r="H1357" s="2"/>
    </row>
    <row r="1358" spans="6:8" x14ac:dyDescent="0.25">
      <c r="F1358" s="2"/>
      <c r="G1358" s="2"/>
      <c r="H1358" s="2"/>
    </row>
    <row r="1359" spans="6:8" x14ac:dyDescent="0.25">
      <c r="F1359" s="2"/>
      <c r="G1359" s="2"/>
      <c r="H1359" s="2"/>
    </row>
    <row r="1360" spans="6:8" x14ac:dyDescent="0.25">
      <c r="F1360" s="2"/>
      <c r="G1360" s="2"/>
      <c r="H1360" s="2"/>
    </row>
    <row r="1361" spans="6:8" x14ac:dyDescent="0.25">
      <c r="F1361" s="2"/>
      <c r="G1361" s="2"/>
      <c r="H1361" s="2"/>
    </row>
    <row r="1362" spans="6:8" x14ac:dyDescent="0.25">
      <c r="F1362" s="2"/>
      <c r="G1362" s="2"/>
      <c r="H1362" s="2"/>
    </row>
    <row r="1363" spans="6:8" x14ac:dyDescent="0.25">
      <c r="F1363" s="2"/>
      <c r="G1363" s="2"/>
      <c r="H1363" s="2"/>
    </row>
    <row r="1364" spans="6:8" x14ac:dyDescent="0.25">
      <c r="F1364" s="2"/>
      <c r="G1364" s="2"/>
      <c r="H1364" s="2"/>
    </row>
    <row r="1365" spans="6:8" x14ac:dyDescent="0.25">
      <c r="F1365" s="2"/>
      <c r="G1365" s="2"/>
      <c r="H1365" s="2"/>
    </row>
    <row r="1366" spans="6:8" x14ac:dyDescent="0.25">
      <c r="F1366" s="2"/>
      <c r="G1366" s="2"/>
      <c r="H1366" s="2"/>
    </row>
    <row r="1367" spans="6:8" x14ac:dyDescent="0.25">
      <c r="F1367" s="2"/>
      <c r="G1367" s="2"/>
      <c r="H1367" s="2"/>
    </row>
    <row r="1368" spans="6:8" x14ac:dyDescent="0.25">
      <c r="F1368" s="2"/>
      <c r="G1368" s="2"/>
      <c r="H1368" s="2"/>
    </row>
    <row r="1369" spans="6:8" x14ac:dyDescent="0.25">
      <c r="F1369" s="2"/>
      <c r="G1369" s="2"/>
      <c r="H1369" s="2"/>
    </row>
    <row r="1370" spans="6:8" x14ac:dyDescent="0.25">
      <c r="F1370" s="2"/>
      <c r="G1370" s="2"/>
      <c r="H1370" s="2"/>
    </row>
    <row r="1371" spans="6:8" x14ac:dyDescent="0.25">
      <c r="F1371" s="2"/>
      <c r="G1371" s="2"/>
      <c r="H1371" s="2"/>
    </row>
    <row r="1372" spans="6:8" x14ac:dyDescent="0.25">
      <c r="F1372" s="2"/>
      <c r="G1372" s="2"/>
      <c r="H1372" s="2"/>
    </row>
    <row r="1373" spans="6:8" x14ac:dyDescent="0.25">
      <c r="F1373" s="2"/>
      <c r="G1373" s="2"/>
      <c r="H1373" s="2"/>
    </row>
    <row r="1374" spans="6:8" x14ac:dyDescent="0.25">
      <c r="F1374" s="2"/>
      <c r="G1374" s="2"/>
      <c r="H1374" s="2"/>
    </row>
    <row r="1375" spans="6:8" x14ac:dyDescent="0.25">
      <c r="F1375" s="2"/>
      <c r="G1375" s="2"/>
      <c r="H1375" s="2"/>
    </row>
    <row r="1376" spans="6:8" x14ac:dyDescent="0.25">
      <c r="F1376" s="2"/>
      <c r="G1376" s="2"/>
      <c r="H1376" s="2"/>
    </row>
    <row r="1377" spans="6:8" x14ac:dyDescent="0.25">
      <c r="F1377" s="2"/>
      <c r="G1377" s="2"/>
      <c r="H1377" s="2"/>
    </row>
    <row r="1378" spans="6:8" x14ac:dyDescent="0.25">
      <c r="F1378" s="2"/>
      <c r="G1378" s="2"/>
      <c r="H1378" s="2"/>
    </row>
    <row r="1379" spans="6:8" x14ac:dyDescent="0.25">
      <c r="F1379" s="2"/>
      <c r="G1379" s="2"/>
      <c r="H1379" s="2"/>
    </row>
    <row r="1380" spans="6:8" x14ac:dyDescent="0.25">
      <c r="F1380" s="2"/>
      <c r="G1380" s="2"/>
      <c r="H1380" s="2"/>
    </row>
    <row r="1381" spans="6:8" x14ac:dyDescent="0.25">
      <c r="F1381" s="2"/>
      <c r="G1381" s="2"/>
      <c r="H1381" s="2"/>
    </row>
    <row r="1382" spans="6:8" x14ac:dyDescent="0.25">
      <c r="F1382" s="2"/>
      <c r="G1382" s="2"/>
      <c r="H1382" s="2"/>
    </row>
    <row r="1383" spans="6:8" x14ac:dyDescent="0.25">
      <c r="F1383" s="2"/>
      <c r="G1383" s="2"/>
      <c r="H1383" s="2"/>
    </row>
    <row r="1384" spans="6:8" x14ac:dyDescent="0.25">
      <c r="F1384" s="2"/>
      <c r="G1384" s="2"/>
      <c r="H1384" s="2"/>
    </row>
    <row r="1385" spans="6:8" x14ac:dyDescent="0.25">
      <c r="F1385" s="2"/>
      <c r="G1385" s="2"/>
      <c r="H1385" s="2"/>
    </row>
    <row r="1386" spans="6:8" x14ac:dyDescent="0.25">
      <c r="F1386" s="2"/>
      <c r="G1386" s="2"/>
      <c r="H1386" s="2"/>
    </row>
    <row r="1387" spans="6:8" x14ac:dyDescent="0.25">
      <c r="F1387" s="2"/>
      <c r="G1387" s="2"/>
      <c r="H1387" s="2"/>
    </row>
    <row r="1388" spans="6:8" x14ac:dyDescent="0.25">
      <c r="F1388" s="2"/>
      <c r="G1388" s="2"/>
      <c r="H1388" s="2"/>
    </row>
    <row r="1389" spans="6:8" x14ac:dyDescent="0.25">
      <c r="F1389" s="2"/>
      <c r="G1389" s="2"/>
      <c r="H1389" s="2"/>
    </row>
    <row r="1390" spans="6:8" x14ac:dyDescent="0.25">
      <c r="F1390" s="2"/>
      <c r="G1390" s="2"/>
      <c r="H1390" s="2"/>
    </row>
    <row r="1391" spans="6:8" x14ac:dyDescent="0.25">
      <c r="F1391" s="2"/>
      <c r="G1391" s="2"/>
      <c r="H1391" s="2"/>
    </row>
    <row r="1392" spans="6:8" x14ac:dyDescent="0.25">
      <c r="F1392" s="2"/>
      <c r="G1392" s="2"/>
      <c r="H1392" s="2"/>
    </row>
    <row r="1393" spans="6:8" x14ac:dyDescent="0.25">
      <c r="F1393" s="2"/>
      <c r="G1393" s="2"/>
      <c r="H1393" s="2"/>
    </row>
    <row r="1394" spans="6:8" x14ac:dyDescent="0.25">
      <c r="F1394" s="2"/>
      <c r="G1394" s="2"/>
      <c r="H1394" s="2"/>
    </row>
    <row r="1395" spans="6:8" x14ac:dyDescent="0.25">
      <c r="F1395" s="2"/>
      <c r="G1395" s="2"/>
      <c r="H1395" s="2"/>
    </row>
    <row r="1396" spans="6:8" x14ac:dyDescent="0.25">
      <c r="F1396" s="2"/>
      <c r="G1396" s="2"/>
      <c r="H1396" s="2"/>
    </row>
    <row r="1397" spans="6:8" x14ac:dyDescent="0.25">
      <c r="F1397" s="2"/>
      <c r="G1397" s="2"/>
      <c r="H1397" s="2"/>
    </row>
    <row r="1398" spans="6:8" x14ac:dyDescent="0.25">
      <c r="F1398" s="2"/>
      <c r="G1398" s="2"/>
      <c r="H1398" s="2"/>
    </row>
    <row r="1399" spans="6:8" x14ac:dyDescent="0.25">
      <c r="F1399" s="2"/>
      <c r="G1399" s="2"/>
      <c r="H1399" s="2"/>
    </row>
    <row r="1400" spans="6:8" x14ac:dyDescent="0.25">
      <c r="F1400" s="2"/>
      <c r="G1400" s="2"/>
      <c r="H1400" s="2"/>
    </row>
    <row r="1401" spans="6:8" x14ac:dyDescent="0.25">
      <c r="F1401" s="2"/>
      <c r="G1401" s="2"/>
      <c r="H1401" s="2"/>
    </row>
    <row r="1402" spans="6:8" x14ac:dyDescent="0.25">
      <c r="F1402" s="2"/>
      <c r="G1402" s="2"/>
      <c r="H1402" s="2"/>
    </row>
    <row r="1403" spans="6:8" x14ac:dyDescent="0.25">
      <c r="F1403" s="2"/>
      <c r="G1403" s="2"/>
      <c r="H1403" s="2"/>
    </row>
    <row r="1404" spans="6:8" x14ac:dyDescent="0.25">
      <c r="F1404" s="2"/>
      <c r="G1404" s="2"/>
      <c r="H1404" s="2"/>
    </row>
    <row r="1405" spans="6:8" x14ac:dyDescent="0.25">
      <c r="F1405" s="2"/>
      <c r="G1405" s="2"/>
      <c r="H1405" s="2"/>
    </row>
    <row r="1406" spans="6:8" x14ac:dyDescent="0.25">
      <c r="F1406" s="2"/>
      <c r="G1406" s="2"/>
      <c r="H1406" s="2"/>
    </row>
    <row r="1407" spans="6:8" x14ac:dyDescent="0.25">
      <c r="F1407" s="2"/>
      <c r="G1407" s="2"/>
      <c r="H1407" s="2"/>
    </row>
    <row r="1408" spans="6:8" x14ac:dyDescent="0.25">
      <c r="F1408" s="2"/>
      <c r="G1408" s="2"/>
      <c r="H1408" s="2"/>
    </row>
    <row r="1409" spans="6:8" x14ac:dyDescent="0.25">
      <c r="F1409" s="2"/>
      <c r="G1409" s="2"/>
      <c r="H1409" s="2"/>
    </row>
    <row r="1410" spans="6:8" x14ac:dyDescent="0.25">
      <c r="F1410" s="2"/>
      <c r="G1410" s="2"/>
      <c r="H1410" s="2"/>
    </row>
    <row r="1411" spans="6:8" x14ac:dyDescent="0.25">
      <c r="F1411" s="2"/>
      <c r="G1411" s="2"/>
      <c r="H1411" s="2"/>
    </row>
    <row r="1412" spans="6:8" x14ac:dyDescent="0.25">
      <c r="F1412" s="2"/>
      <c r="G1412" s="2"/>
      <c r="H1412" s="2"/>
    </row>
    <row r="1413" spans="6:8" x14ac:dyDescent="0.25">
      <c r="F1413" s="2"/>
      <c r="G1413" s="2"/>
      <c r="H1413" s="2"/>
    </row>
    <row r="1414" spans="6:8" x14ac:dyDescent="0.25">
      <c r="F1414" s="2"/>
      <c r="G1414" s="2"/>
      <c r="H1414" s="2"/>
    </row>
    <row r="1415" spans="6:8" x14ac:dyDescent="0.25">
      <c r="F1415" s="2"/>
      <c r="G1415" s="2"/>
      <c r="H1415" s="2"/>
    </row>
    <row r="1416" spans="6:8" x14ac:dyDescent="0.25">
      <c r="F1416" s="2"/>
      <c r="G1416" s="2"/>
      <c r="H1416" s="2"/>
    </row>
    <row r="1417" spans="6:8" x14ac:dyDescent="0.25">
      <c r="F1417" s="2"/>
      <c r="G1417" s="2"/>
      <c r="H1417" s="2"/>
    </row>
    <row r="1418" spans="6:8" x14ac:dyDescent="0.25">
      <c r="F1418" s="2"/>
      <c r="G1418" s="2"/>
      <c r="H1418" s="2"/>
    </row>
    <row r="1419" spans="6:8" x14ac:dyDescent="0.25">
      <c r="F1419" s="2"/>
      <c r="G1419" s="2"/>
      <c r="H1419" s="2"/>
    </row>
    <row r="1420" spans="6:8" x14ac:dyDescent="0.25">
      <c r="F1420" s="2"/>
      <c r="G1420" s="2"/>
      <c r="H1420" s="2"/>
    </row>
    <row r="1421" spans="6:8" x14ac:dyDescent="0.25">
      <c r="F1421" s="2"/>
      <c r="G1421" s="2"/>
      <c r="H1421" s="2"/>
    </row>
    <row r="1422" spans="6:8" x14ac:dyDescent="0.25">
      <c r="F1422" s="2"/>
      <c r="G1422" s="2"/>
      <c r="H1422" s="2"/>
    </row>
    <row r="1423" spans="6:8" x14ac:dyDescent="0.25">
      <c r="F1423" s="2"/>
      <c r="G1423" s="2"/>
      <c r="H1423" s="2"/>
    </row>
    <row r="1424" spans="6:8" x14ac:dyDescent="0.25">
      <c r="F1424" s="2"/>
      <c r="G1424" s="2"/>
      <c r="H1424" s="2"/>
    </row>
    <row r="1425" spans="6:8" x14ac:dyDescent="0.25">
      <c r="F1425" s="2"/>
      <c r="G1425" s="2"/>
      <c r="H1425" s="2"/>
    </row>
    <row r="1426" spans="6:8" x14ac:dyDescent="0.25">
      <c r="F1426" s="2"/>
      <c r="G1426" s="2"/>
      <c r="H1426" s="2"/>
    </row>
    <row r="1427" spans="6:8" x14ac:dyDescent="0.25">
      <c r="F1427" s="2"/>
      <c r="G1427" s="2"/>
      <c r="H1427" s="2"/>
    </row>
    <row r="1428" spans="6:8" x14ac:dyDescent="0.25">
      <c r="F1428" s="2"/>
      <c r="G1428" s="2"/>
      <c r="H1428" s="2"/>
    </row>
    <row r="1429" spans="6:8" x14ac:dyDescent="0.25">
      <c r="F1429" s="2"/>
      <c r="G1429" s="2"/>
      <c r="H1429" s="2"/>
    </row>
    <row r="1430" spans="6:8" x14ac:dyDescent="0.25">
      <c r="F1430" s="2"/>
      <c r="G1430" s="2"/>
      <c r="H1430" s="2"/>
    </row>
    <row r="1431" spans="6:8" x14ac:dyDescent="0.25">
      <c r="F1431" s="2"/>
      <c r="G1431" s="2"/>
      <c r="H1431" s="2"/>
    </row>
    <row r="1432" spans="6:8" x14ac:dyDescent="0.25">
      <c r="F1432" s="2"/>
      <c r="G1432" s="2"/>
      <c r="H1432" s="2"/>
    </row>
    <row r="1433" spans="6:8" x14ac:dyDescent="0.25">
      <c r="F1433" s="2"/>
      <c r="G1433" s="2"/>
      <c r="H1433" s="2"/>
    </row>
    <row r="1434" spans="6:8" x14ac:dyDescent="0.25">
      <c r="F1434" s="2"/>
      <c r="G1434" s="2"/>
      <c r="H1434" s="2"/>
    </row>
    <row r="1435" spans="6:8" x14ac:dyDescent="0.25">
      <c r="F1435" s="2"/>
      <c r="G1435" s="2"/>
      <c r="H1435" s="2"/>
    </row>
    <row r="1436" spans="6:8" x14ac:dyDescent="0.25">
      <c r="F1436" s="2"/>
      <c r="G1436" s="2"/>
      <c r="H1436" s="2"/>
    </row>
    <row r="1437" spans="6:8" x14ac:dyDescent="0.25">
      <c r="F1437" s="2"/>
      <c r="G1437" s="2"/>
      <c r="H1437" s="2"/>
    </row>
    <row r="1438" spans="6:8" x14ac:dyDescent="0.25">
      <c r="F1438" s="2"/>
      <c r="G1438" s="2"/>
      <c r="H1438" s="2"/>
    </row>
    <row r="1439" spans="6:8" x14ac:dyDescent="0.25">
      <c r="F1439" s="2"/>
      <c r="G1439" s="2"/>
      <c r="H1439" s="2"/>
    </row>
    <row r="1440" spans="6:8" x14ac:dyDescent="0.25">
      <c r="F1440" s="2"/>
      <c r="G1440" s="2"/>
      <c r="H1440" s="2"/>
    </row>
    <row r="1441" spans="6:8" x14ac:dyDescent="0.25">
      <c r="F1441" s="2"/>
      <c r="G1441" s="2"/>
      <c r="H1441" s="2"/>
    </row>
    <row r="1442" spans="6:8" x14ac:dyDescent="0.25">
      <c r="F1442" s="2"/>
      <c r="G1442" s="2"/>
      <c r="H1442" s="2"/>
    </row>
    <row r="1443" spans="6:8" x14ac:dyDescent="0.25">
      <c r="F1443" s="2"/>
      <c r="G1443" s="2"/>
      <c r="H1443" s="2"/>
    </row>
    <row r="1444" spans="6:8" x14ac:dyDescent="0.25">
      <c r="F1444" s="2"/>
      <c r="G1444" s="2"/>
      <c r="H1444" s="2"/>
    </row>
    <row r="1445" spans="6:8" x14ac:dyDescent="0.25">
      <c r="F1445" s="2"/>
      <c r="G1445" s="2"/>
      <c r="H1445" s="2"/>
    </row>
    <row r="1446" spans="6:8" x14ac:dyDescent="0.25">
      <c r="F1446" s="2"/>
      <c r="G1446" s="2"/>
      <c r="H1446" s="2"/>
    </row>
    <row r="1447" spans="6:8" x14ac:dyDescent="0.25">
      <c r="F1447" s="2"/>
      <c r="G1447" s="2"/>
      <c r="H1447" s="2"/>
    </row>
    <row r="1448" spans="6:8" x14ac:dyDescent="0.25">
      <c r="F1448" s="2"/>
      <c r="G1448" s="2"/>
      <c r="H1448" s="2"/>
    </row>
    <row r="1449" spans="6:8" x14ac:dyDescent="0.25">
      <c r="F1449" s="2"/>
      <c r="G1449" s="2"/>
      <c r="H1449" s="2"/>
    </row>
    <row r="1450" spans="6:8" x14ac:dyDescent="0.25">
      <c r="F1450" s="2"/>
      <c r="G1450" s="2"/>
      <c r="H1450" s="2"/>
    </row>
    <row r="1451" spans="6:8" x14ac:dyDescent="0.25">
      <c r="F1451" s="2"/>
      <c r="G1451" s="2"/>
      <c r="H1451" s="2"/>
    </row>
    <row r="1452" spans="6:8" x14ac:dyDescent="0.25">
      <c r="F1452" s="2"/>
      <c r="G1452" s="2"/>
      <c r="H1452" s="2"/>
    </row>
    <row r="1453" spans="6:8" x14ac:dyDescent="0.25">
      <c r="F1453" s="2"/>
      <c r="G1453" s="2"/>
      <c r="H1453" s="2"/>
    </row>
    <row r="1454" spans="6:8" x14ac:dyDescent="0.25">
      <c r="F1454" s="2"/>
      <c r="G1454" s="2"/>
      <c r="H1454" s="2"/>
    </row>
    <row r="1455" spans="6:8" x14ac:dyDescent="0.25">
      <c r="F1455" s="2"/>
      <c r="G1455" s="2"/>
      <c r="H1455" s="2"/>
    </row>
    <row r="1456" spans="6:8" x14ac:dyDescent="0.25">
      <c r="F1456" s="2"/>
      <c r="G1456" s="2"/>
      <c r="H1456" s="2"/>
    </row>
    <row r="1457" spans="6:8" x14ac:dyDescent="0.25">
      <c r="F1457" s="2"/>
      <c r="G1457" s="2"/>
      <c r="H1457" s="2"/>
    </row>
    <row r="1458" spans="6:8" x14ac:dyDescent="0.25">
      <c r="F1458" s="2"/>
      <c r="G1458" s="2"/>
      <c r="H1458" s="2"/>
    </row>
    <row r="1459" spans="6:8" x14ac:dyDescent="0.25">
      <c r="F1459" s="2"/>
      <c r="G1459" s="2"/>
      <c r="H1459" s="2"/>
    </row>
    <row r="1460" spans="6:8" x14ac:dyDescent="0.25">
      <c r="F1460" s="2"/>
      <c r="G1460" s="2"/>
      <c r="H1460" s="2"/>
    </row>
    <row r="1461" spans="6:8" x14ac:dyDescent="0.25">
      <c r="F1461" s="2"/>
      <c r="G1461" s="2"/>
      <c r="H1461" s="2"/>
    </row>
    <row r="1462" spans="6:8" x14ac:dyDescent="0.25">
      <c r="F1462" s="2"/>
      <c r="G1462" s="2"/>
      <c r="H1462" s="2"/>
    </row>
    <row r="1463" spans="6:8" x14ac:dyDescent="0.25">
      <c r="F1463" s="2"/>
      <c r="G1463" s="2"/>
      <c r="H1463" s="2"/>
    </row>
    <row r="1464" spans="6:8" x14ac:dyDescent="0.25">
      <c r="F1464" s="2"/>
      <c r="G1464" s="2"/>
      <c r="H1464" s="2"/>
    </row>
    <row r="1465" spans="6:8" x14ac:dyDescent="0.25">
      <c r="F1465" s="2"/>
      <c r="G1465" s="2"/>
      <c r="H1465" s="2"/>
    </row>
    <row r="1466" spans="6:8" x14ac:dyDescent="0.25">
      <c r="F1466" s="2"/>
      <c r="G1466" s="2"/>
      <c r="H1466" s="2"/>
    </row>
    <row r="1467" spans="6:8" x14ac:dyDescent="0.25">
      <c r="F1467" s="2"/>
      <c r="G1467" s="2"/>
      <c r="H1467" s="2"/>
    </row>
    <row r="1468" spans="6:8" x14ac:dyDescent="0.25">
      <c r="F1468" s="2"/>
      <c r="G1468" s="2"/>
      <c r="H1468" s="2"/>
    </row>
    <row r="1469" spans="6:8" x14ac:dyDescent="0.25">
      <c r="F1469" s="2"/>
      <c r="G1469" s="2"/>
      <c r="H1469" s="2"/>
    </row>
    <row r="1470" spans="6:8" x14ac:dyDescent="0.25">
      <c r="F1470" s="2"/>
      <c r="G1470" s="2"/>
      <c r="H1470" s="2"/>
    </row>
    <row r="1471" spans="6:8" x14ac:dyDescent="0.25">
      <c r="F1471" s="2"/>
      <c r="G1471" s="2"/>
      <c r="H1471" s="2"/>
    </row>
    <row r="1472" spans="6:8" x14ac:dyDescent="0.25">
      <c r="F1472" s="2"/>
      <c r="G1472" s="2"/>
      <c r="H1472" s="2"/>
    </row>
    <row r="1473" spans="6:8" x14ac:dyDescent="0.25">
      <c r="F1473" s="2"/>
      <c r="G1473" s="2"/>
      <c r="H1473" s="2"/>
    </row>
    <row r="1474" spans="6:8" x14ac:dyDescent="0.25">
      <c r="F1474" s="2"/>
      <c r="G1474" s="2"/>
      <c r="H1474" s="2"/>
    </row>
    <row r="1475" spans="6:8" x14ac:dyDescent="0.25">
      <c r="F1475" s="2"/>
      <c r="G1475" s="2"/>
      <c r="H1475" s="2"/>
    </row>
    <row r="1476" spans="6:8" x14ac:dyDescent="0.25">
      <c r="F1476" s="2"/>
      <c r="G1476" s="2"/>
      <c r="H1476" s="2"/>
    </row>
    <row r="1477" spans="6:8" x14ac:dyDescent="0.25">
      <c r="F1477" s="2"/>
      <c r="G1477" s="2"/>
      <c r="H1477" s="2"/>
    </row>
    <row r="1478" spans="6:8" x14ac:dyDescent="0.25">
      <c r="F1478" s="2"/>
      <c r="G1478" s="2"/>
      <c r="H1478" s="2"/>
    </row>
    <row r="1479" spans="6:8" x14ac:dyDescent="0.25">
      <c r="F1479" s="2"/>
      <c r="G1479" s="2"/>
      <c r="H1479" s="2"/>
    </row>
    <row r="1480" spans="6:8" x14ac:dyDescent="0.25">
      <c r="F1480" s="2"/>
      <c r="G1480" s="2"/>
      <c r="H1480" s="2"/>
    </row>
    <row r="1481" spans="6:8" x14ac:dyDescent="0.25">
      <c r="F1481" s="2"/>
      <c r="G1481" s="2"/>
      <c r="H1481" s="2"/>
    </row>
    <row r="1482" spans="6:8" x14ac:dyDescent="0.25">
      <c r="F1482" s="2"/>
      <c r="G1482" s="2"/>
      <c r="H1482" s="2"/>
    </row>
    <row r="1483" spans="6:8" x14ac:dyDescent="0.25">
      <c r="F1483" s="2"/>
      <c r="G1483" s="2"/>
      <c r="H1483" s="2"/>
    </row>
    <row r="1484" spans="6:8" x14ac:dyDescent="0.25">
      <c r="F1484" s="2"/>
      <c r="G1484" s="2"/>
      <c r="H1484" s="2"/>
    </row>
    <row r="1485" spans="6:8" x14ac:dyDescent="0.25">
      <c r="F1485" s="2"/>
      <c r="G1485" s="2"/>
      <c r="H1485" s="2"/>
    </row>
    <row r="1486" spans="6:8" x14ac:dyDescent="0.25">
      <c r="F1486" s="2"/>
      <c r="G1486" s="2"/>
      <c r="H1486" s="2"/>
    </row>
    <row r="1487" spans="6:8" x14ac:dyDescent="0.25">
      <c r="F1487" s="2"/>
      <c r="G1487" s="2"/>
      <c r="H1487" s="2"/>
    </row>
    <row r="1488" spans="6:8" x14ac:dyDescent="0.25">
      <c r="F1488" s="2"/>
      <c r="G1488" s="2"/>
      <c r="H1488" s="2"/>
    </row>
    <row r="1489" spans="6:8" x14ac:dyDescent="0.25">
      <c r="F1489" s="2"/>
      <c r="G1489" s="2"/>
      <c r="H1489" s="2"/>
    </row>
    <row r="1490" spans="6:8" x14ac:dyDescent="0.25">
      <c r="F1490" s="2"/>
      <c r="G1490" s="2"/>
      <c r="H1490" s="2"/>
    </row>
    <row r="1491" spans="6:8" x14ac:dyDescent="0.25">
      <c r="F1491" s="2"/>
      <c r="G1491" s="2"/>
      <c r="H1491" s="2"/>
    </row>
    <row r="1492" spans="6:8" x14ac:dyDescent="0.25">
      <c r="F1492" s="2"/>
      <c r="G1492" s="2"/>
      <c r="H1492" s="2"/>
    </row>
    <row r="1493" spans="6:8" x14ac:dyDescent="0.25">
      <c r="F1493" s="2"/>
      <c r="G1493" s="2"/>
      <c r="H1493" s="2"/>
    </row>
    <row r="1494" spans="6:8" x14ac:dyDescent="0.25">
      <c r="F1494" s="2"/>
      <c r="G1494" s="2"/>
      <c r="H1494" s="2"/>
    </row>
    <row r="1495" spans="6:8" x14ac:dyDescent="0.25">
      <c r="F1495" s="2"/>
      <c r="G1495" s="2"/>
      <c r="H1495" s="2"/>
    </row>
    <row r="1496" spans="6:8" x14ac:dyDescent="0.25">
      <c r="F1496" s="2"/>
      <c r="G1496" s="2"/>
      <c r="H1496" s="2"/>
    </row>
    <row r="1497" spans="6:8" x14ac:dyDescent="0.25">
      <c r="F1497" s="2"/>
      <c r="G1497" s="2"/>
      <c r="H1497" s="2"/>
    </row>
    <row r="1498" spans="6:8" x14ac:dyDescent="0.25">
      <c r="F1498" s="2"/>
      <c r="G1498" s="2"/>
      <c r="H1498" s="2"/>
    </row>
    <row r="1499" spans="6:8" x14ac:dyDescent="0.25">
      <c r="F1499" s="2"/>
      <c r="G1499" s="2"/>
      <c r="H1499" s="2"/>
    </row>
    <row r="1500" spans="6:8" x14ac:dyDescent="0.25">
      <c r="F1500" s="2"/>
      <c r="G1500" s="2"/>
      <c r="H1500" s="2"/>
    </row>
    <row r="1501" spans="6:8" x14ac:dyDescent="0.25">
      <c r="F1501" s="2"/>
      <c r="G1501" s="2"/>
      <c r="H1501" s="2"/>
    </row>
    <row r="1502" spans="6:8" x14ac:dyDescent="0.25">
      <c r="F1502" s="2"/>
      <c r="G1502" s="2"/>
      <c r="H1502" s="2"/>
    </row>
    <row r="1503" spans="6:8" x14ac:dyDescent="0.25">
      <c r="F1503" s="2"/>
      <c r="G1503" s="2"/>
      <c r="H1503" s="2"/>
    </row>
    <row r="1504" spans="6:8" x14ac:dyDescent="0.25">
      <c r="F1504" s="2"/>
      <c r="G1504" s="2"/>
      <c r="H1504" s="2"/>
    </row>
    <row r="1505" spans="6:8" x14ac:dyDescent="0.25">
      <c r="F1505" s="2"/>
      <c r="G1505" s="2"/>
      <c r="H1505" s="2"/>
    </row>
    <row r="1506" spans="6:8" x14ac:dyDescent="0.25">
      <c r="F1506" s="2"/>
      <c r="G1506" s="2"/>
      <c r="H1506" s="2"/>
    </row>
    <row r="1507" spans="6:8" x14ac:dyDescent="0.25">
      <c r="F1507" s="2"/>
      <c r="G1507" s="2"/>
      <c r="H1507" s="2"/>
    </row>
    <row r="1508" spans="6:8" x14ac:dyDescent="0.25">
      <c r="F1508" s="2"/>
      <c r="G1508" s="2"/>
      <c r="H1508" s="2"/>
    </row>
    <row r="1509" spans="6:8" x14ac:dyDescent="0.25">
      <c r="F1509" s="2"/>
      <c r="G1509" s="2"/>
      <c r="H1509" s="2"/>
    </row>
    <row r="1510" spans="6:8" x14ac:dyDescent="0.25">
      <c r="F1510" s="2"/>
      <c r="G1510" s="2"/>
      <c r="H1510" s="2"/>
    </row>
    <row r="1511" spans="6:8" x14ac:dyDescent="0.25">
      <c r="F1511" s="2"/>
      <c r="G1511" s="2"/>
      <c r="H1511" s="2"/>
    </row>
    <row r="1512" spans="6:8" x14ac:dyDescent="0.25">
      <c r="F1512" s="2"/>
      <c r="G1512" s="2"/>
      <c r="H1512" s="2"/>
    </row>
    <row r="1513" spans="6:8" x14ac:dyDescent="0.25">
      <c r="F1513" s="2"/>
      <c r="G1513" s="2"/>
      <c r="H1513" s="2"/>
    </row>
    <row r="1514" spans="6:8" x14ac:dyDescent="0.25">
      <c r="F1514" s="2"/>
      <c r="G1514" s="2"/>
      <c r="H1514" s="2"/>
    </row>
    <row r="1515" spans="6:8" x14ac:dyDescent="0.25">
      <c r="F1515" s="2"/>
      <c r="G1515" s="2"/>
      <c r="H1515" s="2"/>
    </row>
    <row r="1516" spans="6:8" x14ac:dyDescent="0.25">
      <c r="F1516" s="2"/>
      <c r="G1516" s="2"/>
      <c r="H1516" s="2"/>
    </row>
    <row r="1517" spans="6:8" x14ac:dyDescent="0.25">
      <c r="F1517" s="2"/>
      <c r="G1517" s="2"/>
      <c r="H1517" s="2"/>
    </row>
    <row r="1518" spans="6:8" x14ac:dyDescent="0.25">
      <c r="F1518" s="2"/>
      <c r="G1518" s="2"/>
      <c r="H1518" s="2"/>
    </row>
    <row r="1519" spans="6:8" x14ac:dyDescent="0.25">
      <c r="F1519" s="2"/>
      <c r="G1519" s="2"/>
      <c r="H1519" s="2"/>
    </row>
    <row r="1520" spans="6:8" x14ac:dyDescent="0.25">
      <c r="F1520" s="2"/>
      <c r="G1520" s="2"/>
      <c r="H1520" s="2"/>
    </row>
    <row r="1521" spans="6:8" x14ac:dyDescent="0.25">
      <c r="F1521" s="2"/>
      <c r="G1521" s="2"/>
      <c r="H1521" s="2"/>
    </row>
    <row r="1522" spans="6:8" x14ac:dyDescent="0.25">
      <c r="F1522" s="2"/>
      <c r="G1522" s="2"/>
      <c r="H1522" s="2"/>
    </row>
    <row r="1523" spans="6:8" x14ac:dyDescent="0.25">
      <c r="F1523" s="2"/>
      <c r="G1523" s="2"/>
      <c r="H1523" s="2"/>
    </row>
    <row r="1524" spans="6:8" x14ac:dyDescent="0.25">
      <c r="F1524" s="2"/>
      <c r="G1524" s="2"/>
      <c r="H1524" s="2"/>
    </row>
    <row r="1525" spans="6:8" x14ac:dyDescent="0.25">
      <c r="F1525" s="2"/>
      <c r="G1525" s="2"/>
      <c r="H1525" s="2"/>
    </row>
    <row r="1526" spans="6:8" x14ac:dyDescent="0.25">
      <c r="F1526" s="2"/>
      <c r="G1526" s="2"/>
      <c r="H1526" s="2"/>
    </row>
    <row r="1527" spans="6:8" x14ac:dyDescent="0.25">
      <c r="F1527" s="2"/>
      <c r="G1527" s="2"/>
      <c r="H1527" s="2"/>
    </row>
    <row r="1528" spans="6:8" x14ac:dyDescent="0.25">
      <c r="F1528" s="2"/>
      <c r="G1528" s="2"/>
      <c r="H1528" s="2"/>
    </row>
    <row r="1529" spans="6:8" x14ac:dyDescent="0.25">
      <c r="F1529" s="2"/>
      <c r="G1529" s="2"/>
      <c r="H1529" s="2"/>
    </row>
    <row r="1530" spans="6:8" x14ac:dyDescent="0.25">
      <c r="F1530" s="2"/>
      <c r="G1530" s="2"/>
      <c r="H1530" s="2"/>
    </row>
    <row r="1531" spans="6:8" x14ac:dyDescent="0.25">
      <c r="F1531" s="2"/>
      <c r="G1531" s="2"/>
      <c r="H1531" s="2"/>
    </row>
    <row r="1532" spans="6:8" x14ac:dyDescent="0.25">
      <c r="F1532" s="2"/>
      <c r="G1532" s="2"/>
      <c r="H1532" s="2"/>
    </row>
    <row r="1533" spans="6:8" x14ac:dyDescent="0.25">
      <c r="F1533" s="2"/>
      <c r="G1533" s="2"/>
      <c r="H1533" s="2"/>
    </row>
    <row r="1534" spans="6:8" x14ac:dyDescent="0.25">
      <c r="F1534" s="2"/>
      <c r="G1534" s="2"/>
      <c r="H1534" s="2"/>
    </row>
    <row r="1535" spans="6:8" x14ac:dyDescent="0.25">
      <c r="F1535" s="2"/>
      <c r="G1535" s="2"/>
      <c r="H1535" s="2"/>
    </row>
    <row r="1536" spans="6:8" x14ac:dyDescent="0.25">
      <c r="F1536" s="2"/>
      <c r="G1536" s="2"/>
      <c r="H1536" s="2"/>
    </row>
    <row r="1537" spans="6:8" x14ac:dyDescent="0.25">
      <c r="F1537" s="2"/>
      <c r="G1537" s="2"/>
      <c r="H1537" s="2"/>
    </row>
    <row r="1538" spans="6:8" x14ac:dyDescent="0.25">
      <c r="F1538" s="2"/>
      <c r="G1538" s="2"/>
      <c r="H1538" s="2"/>
    </row>
    <row r="1539" spans="6:8" x14ac:dyDescent="0.25">
      <c r="F1539" s="2"/>
      <c r="G1539" s="2"/>
      <c r="H1539" s="2"/>
    </row>
    <row r="1540" spans="6:8" x14ac:dyDescent="0.25">
      <c r="F1540" s="2"/>
      <c r="G1540" s="2"/>
      <c r="H1540" s="2"/>
    </row>
    <row r="1541" spans="6:8" x14ac:dyDescent="0.25">
      <c r="F1541" s="2"/>
      <c r="G1541" s="2"/>
      <c r="H1541" s="2"/>
    </row>
    <row r="1542" spans="6:8" x14ac:dyDescent="0.25">
      <c r="F1542" s="2"/>
      <c r="G1542" s="2"/>
      <c r="H1542" s="2"/>
    </row>
    <row r="1543" spans="6:8" x14ac:dyDescent="0.25">
      <c r="F1543" s="2"/>
      <c r="G1543" s="2"/>
      <c r="H1543" s="2"/>
    </row>
    <row r="1544" spans="6:8" x14ac:dyDescent="0.25">
      <c r="F1544" s="2"/>
      <c r="G1544" s="2"/>
      <c r="H1544" s="2"/>
    </row>
    <row r="1545" spans="6:8" x14ac:dyDescent="0.25">
      <c r="F1545" s="2"/>
      <c r="G1545" s="2"/>
      <c r="H1545" s="2"/>
    </row>
    <row r="1546" spans="6:8" x14ac:dyDescent="0.25">
      <c r="F1546" s="2"/>
      <c r="G1546" s="2"/>
      <c r="H1546" s="2"/>
    </row>
    <row r="1547" spans="6:8" x14ac:dyDescent="0.25">
      <c r="F1547" s="2"/>
      <c r="G1547" s="2"/>
      <c r="H1547" s="2"/>
    </row>
    <row r="1548" spans="6:8" x14ac:dyDescent="0.25">
      <c r="F1548" s="2"/>
      <c r="G1548" s="2"/>
      <c r="H1548" s="2"/>
    </row>
    <row r="1549" spans="6:8" x14ac:dyDescent="0.25">
      <c r="F1549" s="2"/>
      <c r="G1549" s="2"/>
      <c r="H1549" s="2"/>
    </row>
    <row r="1550" spans="6:8" x14ac:dyDescent="0.25">
      <c r="F1550" s="2"/>
      <c r="G1550" s="2"/>
      <c r="H1550" s="2"/>
    </row>
    <row r="1551" spans="6:8" x14ac:dyDescent="0.25">
      <c r="F1551" s="2"/>
      <c r="G1551" s="2"/>
      <c r="H1551" s="2"/>
    </row>
    <row r="1552" spans="6:8" x14ac:dyDescent="0.25">
      <c r="F1552" s="2"/>
      <c r="G1552" s="2"/>
      <c r="H1552" s="2"/>
    </row>
    <row r="1553" spans="6:8" x14ac:dyDescent="0.25">
      <c r="F1553" s="2"/>
      <c r="G1553" s="2"/>
      <c r="H1553" s="2"/>
    </row>
    <row r="1554" spans="6:8" x14ac:dyDescent="0.25">
      <c r="F1554" s="2"/>
      <c r="G1554" s="2"/>
      <c r="H1554" s="2"/>
    </row>
    <row r="1555" spans="6:8" x14ac:dyDescent="0.25">
      <c r="F1555" s="2"/>
      <c r="G1555" s="2"/>
      <c r="H1555" s="2"/>
    </row>
    <row r="1556" spans="6:8" x14ac:dyDescent="0.25">
      <c r="F1556" s="2"/>
      <c r="G1556" s="2"/>
      <c r="H1556" s="2"/>
    </row>
    <row r="1557" spans="6:8" x14ac:dyDescent="0.25">
      <c r="F1557" s="2"/>
      <c r="G1557" s="2"/>
      <c r="H1557" s="2"/>
    </row>
    <row r="1558" spans="6:8" x14ac:dyDescent="0.25">
      <c r="F1558" s="2"/>
      <c r="G1558" s="2"/>
      <c r="H1558" s="2"/>
    </row>
    <row r="1559" spans="6:8" x14ac:dyDescent="0.25">
      <c r="F1559" s="2"/>
      <c r="G1559" s="2"/>
      <c r="H1559" s="2"/>
    </row>
    <row r="1560" spans="6:8" x14ac:dyDescent="0.25">
      <c r="F1560" s="2"/>
      <c r="G1560" s="2"/>
      <c r="H1560" s="2"/>
    </row>
    <row r="1561" spans="6:8" x14ac:dyDescent="0.25">
      <c r="F1561" s="2"/>
      <c r="G1561" s="2"/>
      <c r="H1561" s="2"/>
    </row>
    <row r="1562" spans="6:8" x14ac:dyDescent="0.25">
      <c r="F1562" s="2"/>
      <c r="G1562" s="2"/>
      <c r="H1562" s="2"/>
    </row>
    <row r="1563" spans="6:8" x14ac:dyDescent="0.25">
      <c r="F1563" s="2"/>
      <c r="G1563" s="2"/>
      <c r="H1563" s="2"/>
    </row>
    <row r="1564" spans="6:8" x14ac:dyDescent="0.25">
      <c r="F1564" s="2"/>
      <c r="G1564" s="2"/>
      <c r="H1564" s="2"/>
    </row>
    <row r="1565" spans="6:8" x14ac:dyDescent="0.25">
      <c r="F1565" s="2"/>
      <c r="G1565" s="2"/>
      <c r="H1565" s="2"/>
    </row>
    <row r="1566" spans="6:8" x14ac:dyDescent="0.25">
      <c r="F1566" s="2"/>
      <c r="G1566" s="2"/>
      <c r="H1566" s="2"/>
    </row>
    <row r="1567" spans="6:8" x14ac:dyDescent="0.25">
      <c r="F1567" s="2"/>
      <c r="G1567" s="2"/>
      <c r="H1567" s="2"/>
    </row>
    <row r="1568" spans="6:8" x14ac:dyDescent="0.25">
      <c r="F1568" s="2"/>
      <c r="G1568" s="2"/>
      <c r="H1568" s="2"/>
    </row>
    <row r="1569" spans="6:8" x14ac:dyDescent="0.25">
      <c r="F1569" s="2"/>
      <c r="G1569" s="2"/>
      <c r="H1569" s="2"/>
    </row>
    <row r="1570" spans="6:8" x14ac:dyDescent="0.25">
      <c r="F1570" s="2"/>
      <c r="G1570" s="2"/>
      <c r="H1570" s="2"/>
    </row>
    <row r="1571" spans="6:8" x14ac:dyDescent="0.25">
      <c r="F1571" s="2"/>
      <c r="G1571" s="2"/>
      <c r="H1571" s="2"/>
    </row>
    <row r="1572" spans="6:8" x14ac:dyDescent="0.25">
      <c r="F1572" s="2"/>
      <c r="G1572" s="2"/>
      <c r="H1572" s="2"/>
    </row>
    <row r="1573" spans="6:8" x14ac:dyDescent="0.25">
      <c r="F1573" s="2"/>
      <c r="G1573" s="2"/>
      <c r="H1573" s="2"/>
    </row>
    <row r="1574" spans="6:8" x14ac:dyDescent="0.25">
      <c r="F1574" s="2"/>
      <c r="G1574" s="2"/>
      <c r="H1574" s="2"/>
    </row>
    <row r="1575" spans="6:8" x14ac:dyDescent="0.25">
      <c r="F1575" s="2"/>
      <c r="G1575" s="2"/>
      <c r="H1575" s="2"/>
    </row>
    <row r="1576" spans="6:8" x14ac:dyDescent="0.25">
      <c r="F1576" s="2"/>
      <c r="G1576" s="2"/>
      <c r="H1576" s="2"/>
    </row>
    <row r="1577" spans="6:8" x14ac:dyDescent="0.25">
      <c r="F1577" s="2"/>
      <c r="G1577" s="2"/>
      <c r="H1577" s="2"/>
    </row>
    <row r="1578" spans="6:8" x14ac:dyDescent="0.25">
      <c r="F1578" s="2"/>
      <c r="G1578" s="2"/>
      <c r="H1578" s="2"/>
    </row>
    <row r="1579" spans="6:8" x14ac:dyDescent="0.25">
      <c r="F1579" s="2"/>
      <c r="G1579" s="2"/>
      <c r="H1579" s="2"/>
    </row>
    <row r="1580" spans="6:8" x14ac:dyDescent="0.25">
      <c r="F1580" s="2"/>
      <c r="G1580" s="2"/>
      <c r="H1580" s="2"/>
    </row>
    <row r="1581" spans="6:8" x14ac:dyDescent="0.25">
      <c r="F1581" s="2"/>
      <c r="G1581" s="2"/>
      <c r="H1581" s="2"/>
    </row>
    <row r="1582" spans="6:8" x14ac:dyDescent="0.25">
      <c r="F1582" s="2"/>
      <c r="G1582" s="2"/>
      <c r="H1582" s="2"/>
    </row>
    <row r="1583" spans="6:8" x14ac:dyDescent="0.25">
      <c r="F1583" s="2"/>
      <c r="G1583" s="2"/>
      <c r="H1583" s="2"/>
    </row>
    <row r="1584" spans="6:8" x14ac:dyDescent="0.25">
      <c r="F1584" s="2"/>
      <c r="G1584" s="2"/>
      <c r="H1584" s="2"/>
    </row>
    <row r="1585" spans="6:8" x14ac:dyDescent="0.25">
      <c r="F1585" s="2"/>
      <c r="G1585" s="2"/>
      <c r="H1585" s="2"/>
    </row>
    <row r="1586" spans="6:8" x14ac:dyDescent="0.25">
      <c r="F1586" s="2"/>
      <c r="G1586" s="2"/>
      <c r="H1586" s="2"/>
    </row>
    <row r="1587" spans="6:8" x14ac:dyDescent="0.25">
      <c r="F1587" s="2"/>
      <c r="G1587" s="2"/>
      <c r="H1587" s="2"/>
    </row>
    <row r="1588" spans="6:8" x14ac:dyDescent="0.25">
      <c r="F1588" s="2"/>
      <c r="G1588" s="2"/>
      <c r="H1588" s="2"/>
    </row>
    <row r="1589" spans="6:8" x14ac:dyDescent="0.25">
      <c r="F1589" s="2"/>
      <c r="G1589" s="2"/>
      <c r="H1589" s="2"/>
    </row>
    <row r="1590" spans="6:8" x14ac:dyDescent="0.25">
      <c r="F1590" s="2"/>
      <c r="G1590" s="2"/>
      <c r="H1590" s="2"/>
    </row>
    <row r="1591" spans="6:8" x14ac:dyDescent="0.25">
      <c r="F1591" s="2"/>
      <c r="G1591" s="2"/>
      <c r="H1591" s="2"/>
    </row>
    <row r="1592" spans="6:8" x14ac:dyDescent="0.25">
      <c r="F1592" s="2"/>
      <c r="G1592" s="2"/>
      <c r="H1592" s="2"/>
    </row>
    <row r="1593" spans="6:8" x14ac:dyDescent="0.25">
      <c r="F1593" s="2"/>
      <c r="G1593" s="2"/>
      <c r="H1593" s="2"/>
    </row>
    <row r="1594" spans="6:8" x14ac:dyDescent="0.25">
      <c r="F1594" s="2"/>
      <c r="G1594" s="2"/>
      <c r="H1594" s="2"/>
    </row>
    <row r="1595" spans="6:8" x14ac:dyDescent="0.25">
      <c r="F1595" s="2"/>
      <c r="G1595" s="2"/>
      <c r="H1595" s="2"/>
    </row>
    <row r="1596" spans="6:8" x14ac:dyDescent="0.25">
      <c r="F1596" s="2"/>
      <c r="G1596" s="2"/>
      <c r="H1596" s="2"/>
    </row>
    <row r="1597" spans="6:8" x14ac:dyDescent="0.25">
      <c r="F1597" s="2"/>
      <c r="G1597" s="2"/>
      <c r="H1597" s="2"/>
    </row>
    <row r="1598" spans="6:8" x14ac:dyDescent="0.25">
      <c r="F1598" s="2"/>
      <c r="G1598" s="2"/>
      <c r="H1598" s="2"/>
    </row>
    <row r="1599" spans="6:8" x14ac:dyDescent="0.25">
      <c r="F1599" s="2"/>
      <c r="G1599" s="2"/>
      <c r="H1599" s="2"/>
    </row>
    <row r="1600" spans="6:8" x14ac:dyDescent="0.25">
      <c r="F1600" s="2"/>
      <c r="G1600" s="2"/>
      <c r="H1600" s="2"/>
    </row>
    <row r="1601" spans="6:8" x14ac:dyDescent="0.25">
      <c r="F1601" s="2"/>
      <c r="G1601" s="2"/>
      <c r="H1601" s="2"/>
    </row>
    <row r="1602" spans="6:8" x14ac:dyDescent="0.25">
      <c r="F1602" s="2"/>
      <c r="G1602" s="2"/>
      <c r="H1602" s="2"/>
    </row>
    <row r="1603" spans="6:8" x14ac:dyDescent="0.25">
      <c r="F1603" s="2"/>
      <c r="G1603" s="2"/>
      <c r="H1603" s="2"/>
    </row>
    <row r="1604" spans="6:8" x14ac:dyDescent="0.25">
      <c r="F1604" s="2"/>
      <c r="G1604" s="2"/>
      <c r="H1604" s="2"/>
    </row>
    <row r="1605" spans="6:8" x14ac:dyDescent="0.25">
      <c r="F1605" s="2"/>
      <c r="G1605" s="2"/>
      <c r="H1605" s="2"/>
    </row>
    <row r="1606" spans="6:8" x14ac:dyDescent="0.25">
      <c r="F1606" s="2"/>
      <c r="G1606" s="2"/>
      <c r="H1606" s="2"/>
    </row>
    <row r="1607" spans="6:8" x14ac:dyDescent="0.25">
      <c r="F1607" s="2"/>
      <c r="G1607" s="2"/>
      <c r="H1607" s="2"/>
    </row>
    <row r="1608" spans="6:8" x14ac:dyDescent="0.25">
      <c r="F1608" s="2"/>
      <c r="G1608" s="2"/>
      <c r="H1608" s="2"/>
    </row>
    <row r="1609" spans="6:8" x14ac:dyDescent="0.25">
      <c r="F1609" s="2"/>
      <c r="G1609" s="2"/>
      <c r="H1609" s="2"/>
    </row>
    <row r="1610" spans="6:8" x14ac:dyDescent="0.25">
      <c r="F1610" s="2"/>
      <c r="G1610" s="2"/>
      <c r="H1610" s="2"/>
    </row>
    <row r="1611" spans="6:8" x14ac:dyDescent="0.25">
      <c r="F1611" s="2"/>
      <c r="G1611" s="2"/>
      <c r="H1611" s="2"/>
    </row>
    <row r="1612" spans="6:8" x14ac:dyDescent="0.25">
      <c r="F1612" s="2"/>
      <c r="G1612" s="2"/>
      <c r="H1612" s="2"/>
    </row>
    <row r="1613" spans="6:8" x14ac:dyDescent="0.25">
      <c r="F1613" s="2"/>
      <c r="G1613" s="2"/>
      <c r="H1613" s="2"/>
    </row>
    <row r="1614" spans="6:8" x14ac:dyDescent="0.25">
      <c r="F1614" s="2"/>
      <c r="G1614" s="2"/>
      <c r="H1614" s="2"/>
    </row>
    <row r="1615" spans="6:8" x14ac:dyDescent="0.25">
      <c r="F1615" s="2"/>
      <c r="G1615" s="2"/>
      <c r="H1615" s="2"/>
    </row>
    <row r="1616" spans="6:8" x14ac:dyDescent="0.25">
      <c r="F1616" s="2"/>
      <c r="G1616" s="2"/>
      <c r="H1616" s="2"/>
    </row>
    <row r="1617" spans="6:8" x14ac:dyDescent="0.25">
      <c r="F1617" s="2"/>
      <c r="G1617" s="2"/>
      <c r="H1617" s="2"/>
    </row>
    <row r="1618" spans="6:8" x14ac:dyDescent="0.25">
      <c r="F1618" s="2"/>
      <c r="G1618" s="2"/>
      <c r="H1618" s="2"/>
    </row>
    <row r="1619" spans="6:8" x14ac:dyDescent="0.25">
      <c r="F1619" s="2"/>
      <c r="G1619" s="2"/>
      <c r="H1619" s="2"/>
    </row>
    <row r="1620" spans="6:8" x14ac:dyDescent="0.25">
      <c r="F1620" s="2"/>
      <c r="G1620" s="2"/>
      <c r="H1620" s="2"/>
    </row>
    <row r="1621" spans="6:8" x14ac:dyDescent="0.25">
      <c r="F1621" s="2"/>
      <c r="G1621" s="2"/>
      <c r="H1621" s="2"/>
    </row>
    <row r="1622" spans="6:8" x14ac:dyDescent="0.25">
      <c r="F1622" s="2"/>
      <c r="G1622" s="2"/>
      <c r="H1622" s="2"/>
    </row>
    <row r="1623" spans="6:8" x14ac:dyDescent="0.25">
      <c r="F1623" s="2"/>
      <c r="G1623" s="2"/>
      <c r="H1623" s="2"/>
    </row>
    <row r="1624" spans="6:8" x14ac:dyDescent="0.25">
      <c r="F1624" s="2"/>
      <c r="G1624" s="2"/>
      <c r="H1624" s="2"/>
    </row>
    <row r="1625" spans="6:8" x14ac:dyDescent="0.25">
      <c r="F1625" s="2"/>
      <c r="G1625" s="2"/>
      <c r="H1625" s="2"/>
    </row>
    <row r="1626" spans="6:8" x14ac:dyDescent="0.25">
      <c r="F1626" s="2"/>
      <c r="G1626" s="2"/>
      <c r="H1626" s="2"/>
    </row>
    <row r="1627" spans="6:8" x14ac:dyDescent="0.25">
      <c r="F1627" s="2"/>
      <c r="G1627" s="2"/>
      <c r="H1627" s="2"/>
    </row>
    <row r="1628" spans="6:8" x14ac:dyDescent="0.25">
      <c r="F1628" s="2"/>
      <c r="G1628" s="2"/>
      <c r="H1628" s="2"/>
    </row>
    <row r="1629" spans="6:8" x14ac:dyDescent="0.25">
      <c r="F1629" s="2"/>
      <c r="G1629" s="2"/>
      <c r="H1629" s="2"/>
    </row>
    <row r="1630" spans="6:8" x14ac:dyDescent="0.25">
      <c r="F1630" s="2"/>
      <c r="G1630" s="2"/>
      <c r="H1630" s="2"/>
    </row>
    <row r="1631" spans="6:8" x14ac:dyDescent="0.25">
      <c r="F1631" s="2"/>
      <c r="G1631" s="2"/>
      <c r="H1631" s="2"/>
    </row>
    <row r="1632" spans="6:8" x14ac:dyDescent="0.25">
      <c r="F1632" s="2"/>
      <c r="G1632" s="2"/>
      <c r="H1632" s="2"/>
    </row>
    <row r="1633" spans="6:8" x14ac:dyDescent="0.25">
      <c r="F1633" s="2"/>
      <c r="G1633" s="2"/>
      <c r="H1633" s="2"/>
    </row>
    <row r="1634" spans="6:8" x14ac:dyDescent="0.25">
      <c r="F1634" s="2"/>
      <c r="G1634" s="2"/>
      <c r="H1634" s="2"/>
    </row>
    <row r="1635" spans="6:8" x14ac:dyDescent="0.25">
      <c r="F1635" s="2"/>
      <c r="G1635" s="2"/>
      <c r="H1635" s="2"/>
    </row>
    <row r="1636" spans="6:8" x14ac:dyDescent="0.25">
      <c r="F1636" s="2"/>
      <c r="G1636" s="2"/>
      <c r="H1636" s="2"/>
    </row>
    <row r="1637" spans="6:8" x14ac:dyDescent="0.25">
      <c r="F1637" s="2"/>
      <c r="G1637" s="2"/>
      <c r="H1637" s="2"/>
    </row>
    <row r="1638" spans="6:8" x14ac:dyDescent="0.25">
      <c r="F1638" s="2"/>
      <c r="G1638" s="2"/>
      <c r="H1638" s="2"/>
    </row>
    <row r="1639" spans="6:8" x14ac:dyDescent="0.25">
      <c r="F1639" s="2"/>
      <c r="G1639" s="2"/>
      <c r="H1639" s="2"/>
    </row>
    <row r="1640" spans="6:8" x14ac:dyDescent="0.25">
      <c r="F1640" s="2"/>
      <c r="G1640" s="2"/>
      <c r="H1640" s="2"/>
    </row>
    <row r="1641" spans="6:8" x14ac:dyDescent="0.25">
      <c r="F1641" s="2"/>
      <c r="G1641" s="2"/>
      <c r="H1641" s="2"/>
    </row>
    <row r="1642" spans="6:8" x14ac:dyDescent="0.25">
      <c r="F1642" s="2"/>
      <c r="G1642" s="2"/>
      <c r="H1642" s="2"/>
    </row>
    <row r="1643" spans="6:8" x14ac:dyDescent="0.25">
      <c r="F1643" s="2"/>
      <c r="G1643" s="2"/>
      <c r="H1643" s="2"/>
    </row>
    <row r="1644" spans="6:8" x14ac:dyDescent="0.25">
      <c r="F1644" s="2"/>
      <c r="G1644" s="2"/>
      <c r="H1644" s="2"/>
    </row>
    <row r="1645" spans="6:8" x14ac:dyDescent="0.25">
      <c r="F1645" s="2"/>
      <c r="G1645" s="2"/>
      <c r="H1645" s="2"/>
    </row>
    <row r="1646" spans="6:8" x14ac:dyDescent="0.25">
      <c r="F1646" s="2"/>
      <c r="G1646" s="2"/>
      <c r="H1646" s="2"/>
    </row>
    <row r="1647" spans="6:8" x14ac:dyDescent="0.25">
      <c r="F1647" s="2"/>
      <c r="G1647" s="2"/>
      <c r="H1647" s="2"/>
    </row>
    <row r="1648" spans="6:8" x14ac:dyDescent="0.25">
      <c r="F1648" s="2"/>
      <c r="G1648" s="2"/>
      <c r="H1648" s="2"/>
    </row>
    <row r="1649" spans="6:8" x14ac:dyDescent="0.25">
      <c r="F1649" s="2"/>
      <c r="G1649" s="2"/>
      <c r="H1649" s="2"/>
    </row>
    <row r="1650" spans="6:8" x14ac:dyDescent="0.25">
      <c r="F1650" s="2"/>
      <c r="G1650" s="2"/>
      <c r="H1650" s="2"/>
    </row>
    <row r="1651" spans="6:8" x14ac:dyDescent="0.25">
      <c r="F1651" s="2"/>
      <c r="G1651" s="2"/>
      <c r="H1651" s="2"/>
    </row>
    <row r="1652" spans="6:8" x14ac:dyDescent="0.25">
      <c r="F1652" s="2"/>
      <c r="G1652" s="2"/>
      <c r="H1652" s="2"/>
    </row>
    <row r="1653" spans="6:8" x14ac:dyDescent="0.25">
      <c r="F1653" s="2"/>
      <c r="G1653" s="2"/>
      <c r="H1653" s="2"/>
    </row>
    <row r="1654" spans="6:8" x14ac:dyDescent="0.25">
      <c r="F1654" s="2"/>
      <c r="G1654" s="2"/>
      <c r="H1654" s="2"/>
    </row>
    <row r="1655" spans="6:8" x14ac:dyDescent="0.25">
      <c r="F1655" s="2"/>
      <c r="G1655" s="2"/>
      <c r="H1655" s="2"/>
    </row>
    <row r="1656" spans="6:8" x14ac:dyDescent="0.25">
      <c r="F1656" s="2"/>
      <c r="G1656" s="2"/>
      <c r="H1656" s="2"/>
    </row>
    <row r="1657" spans="6:8" x14ac:dyDescent="0.25">
      <c r="F1657" s="2"/>
      <c r="G1657" s="2"/>
      <c r="H1657" s="2"/>
    </row>
    <row r="1658" spans="6:8" x14ac:dyDescent="0.25">
      <c r="F1658" s="2"/>
      <c r="G1658" s="2"/>
      <c r="H1658" s="2"/>
    </row>
    <row r="1659" spans="6:8" x14ac:dyDescent="0.25">
      <c r="F1659" s="2"/>
      <c r="G1659" s="2"/>
      <c r="H1659" s="2"/>
    </row>
    <row r="1660" spans="6:8" x14ac:dyDescent="0.25">
      <c r="F1660" s="2"/>
      <c r="G1660" s="2"/>
      <c r="H1660" s="2"/>
    </row>
    <row r="1661" spans="6:8" x14ac:dyDescent="0.25">
      <c r="F1661" s="2"/>
      <c r="G1661" s="2"/>
      <c r="H1661" s="2"/>
    </row>
    <row r="1662" spans="6:8" x14ac:dyDescent="0.25">
      <c r="F1662" s="2"/>
      <c r="G1662" s="2"/>
      <c r="H1662" s="2"/>
    </row>
    <row r="1663" spans="6:8" x14ac:dyDescent="0.25">
      <c r="F1663" s="2"/>
      <c r="G1663" s="2"/>
      <c r="H1663" s="2"/>
    </row>
    <row r="1664" spans="6:8" x14ac:dyDescent="0.25">
      <c r="F1664" s="2"/>
      <c r="G1664" s="2"/>
      <c r="H1664" s="2"/>
    </row>
    <row r="1665" spans="6:8" x14ac:dyDescent="0.25">
      <c r="F1665" s="2"/>
      <c r="G1665" s="2"/>
      <c r="H1665" s="2"/>
    </row>
    <row r="1666" spans="6:8" x14ac:dyDescent="0.25">
      <c r="F1666" s="2"/>
      <c r="G1666" s="2"/>
      <c r="H1666" s="2"/>
    </row>
    <row r="1667" spans="6:8" x14ac:dyDescent="0.25">
      <c r="F1667" s="2"/>
      <c r="G1667" s="2"/>
      <c r="H1667" s="2"/>
    </row>
    <row r="1668" spans="6:8" x14ac:dyDescent="0.25">
      <c r="F1668" s="2"/>
      <c r="G1668" s="2"/>
      <c r="H1668" s="2"/>
    </row>
    <row r="1669" spans="6:8" x14ac:dyDescent="0.25">
      <c r="F1669" s="2"/>
      <c r="G1669" s="2"/>
      <c r="H1669" s="2"/>
    </row>
    <row r="1670" spans="6:8" x14ac:dyDescent="0.25">
      <c r="F1670" s="2"/>
      <c r="G1670" s="2"/>
      <c r="H1670" s="2"/>
    </row>
    <row r="1671" spans="6:8" x14ac:dyDescent="0.25">
      <c r="F1671" s="2"/>
      <c r="G1671" s="2"/>
      <c r="H1671" s="2"/>
    </row>
    <row r="1672" spans="6:8" x14ac:dyDescent="0.25">
      <c r="F1672" s="2"/>
      <c r="G1672" s="2"/>
      <c r="H1672" s="2"/>
    </row>
    <row r="1673" spans="6:8" x14ac:dyDescent="0.25">
      <c r="F1673" s="2"/>
      <c r="G1673" s="2"/>
      <c r="H1673" s="2"/>
    </row>
    <row r="1674" spans="6:8" x14ac:dyDescent="0.25">
      <c r="F1674" s="2"/>
      <c r="G1674" s="2"/>
      <c r="H1674" s="2"/>
    </row>
    <row r="1675" spans="6:8" x14ac:dyDescent="0.25">
      <c r="F1675" s="2"/>
      <c r="G1675" s="2"/>
      <c r="H1675" s="2"/>
    </row>
    <row r="1676" spans="6:8" x14ac:dyDescent="0.25">
      <c r="F1676" s="2"/>
      <c r="G1676" s="2"/>
      <c r="H1676" s="2"/>
    </row>
    <row r="1677" spans="6:8" x14ac:dyDescent="0.25">
      <c r="F1677" s="2"/>
      <c r="G1677" s="2"/>
      <c r="H1677" s="2"/>
    </row>
    <row r="1678" spans="6:8" x14ac:dyDescent="0.25">
      <c r="F1678" s="2"/>
      <c r="G1678" s="2"/>
      <c r="H1678" s="2"/>
    </row>
    <row r="1679" spans="6:8" x14ac:dyDescent="0.25">
      <c r="F1679" s="2"/>
      <c r="G1679" s="2"/>
      <c r="H1679" s="2"/>
    </row>
    <row r="1680" spans="6:8" x14ac:dyDescent="0.25">
      <c r="F1680" s="2"/>
      <c r="G1680" s="2"/>
      <c r="H1680" s="2"/>
    </row>
    <row r="1681" spans="6:8" x14ac:dyDescent="0.25">
      <c r="F1681" s="2"/>
      <c r="G1681" s="2"/>
      <c r="H1681" s="2"/>
    </row>
    <row r="1682" spans="6:8" x14ac:dyDescent="0.25">
      <c r="F1682" s="2"/>
      <c r="G1682" s="2"/>
      <c r="H1682" s="2"/>
    </row>
    <row r="1683" spans="6:8" x14ac:dyDescent="0.25">
      <c r="F1683" s="2"/>
      <c r="G1683" s="2"/>
      <c r="H1683" s="2"/>
    </row>
    <row r="1684" spans="6:8" x14ac:dyDescent="0.25">
      <c r="F1684" s="2"/>
      <c r="G1684" s="2"/>
      <c r="H1684" s="2"/>
    </row>
    <row r="1685" spans="6:8" x14ac:dyDescent="0.25">
      <c r="F1685" s="2"/>
      <c r="G1685" s="2"/>
      <c r="H1685" s="2"/>
    </row>
    <row r="1686" spans="6:8" x14ac:dyDescent="0.25">
      <c r="F1686" s="2"/>
      <c r="G1686" s="2"/>
      <c r="H1686" s="2"/>
    </row>
    <row r="1687" spans="6:8" x14ac:dyDescent="0.25">
      <c r="F1687" s="2"/>
      <c r="G1687" s="2"/>
      <c r="H1687" s="2"/>
    </row>
    <row r="1688" spans="6:8" x14ac:dyDescent="0.25">
      <c r="F1688" s="2"/>
      <c r="G1688" s="2"/>
      <c r="H1688" s="2"/>
    </row>
    <row r="1689" spans="6:8" x14ac:dyDescent="0.25">
      <c r="F1689" s="2"/>
      <c r="G1689" s="2"/>
      <c r="H1689" s="2"/>
    </row>
    <row r="1690" spans="6:8" x14ac:dyDescent="0.25">
      <c r="F1690" s="2"/>
      <c r="G1690" s="2"/>
      <c r="H1690" s="2"/>
    </row>
    <row r="1691" spans="6:8" x14ac:dyDescent="0.25">
      <c r="F1691" s="2"/>
      <c r="G1691" s="2"/>
      <c r="H1691" s="2"/>
    </row>
    <row r="1692" spans="6:8" x14ac:dyDescent="0.25">
      <c r="F1692" s="2"/>
      <c r="G1692" s="2"/>
      <c r="H1692" s="2"/>
    </row>
    <row r="1693" spans="6:8" x14ac:dyDescent="0.25">
      <c r="F1693" s="2"/>
      <c r="G1693" s="2"/>
      <c r="H1693" s="2"/>
    </row>
    <row r="1694" spans="6:8" x14ac:dyDescent="0.25">
      <c r="F1694" s="2"/>
      <c r="G1694" s="2"/>
      <c r="H1694" s="2"/>
    </row>
    <row r="1695" spans="6:8" x14ac:dyDescent="0.25">
      <c r="F1695" s="2"/>
      <c r="G1695" s="2"/>
      <c r="H1695" s="2"/>
    </row>
    <row r="1696" spans="6:8" x14ac:dyDescent="0.25">
      <c r="F1696" s="2"/>
      <c r="G1696" s="2"/>
      <c r="H1696" s="2"/>
    </row>
    <row r="1697" spans="6:8" x14ac:dyDescent="0.25">
      <c r="F1697" s="2"/>
      <c r="G1697" s="2"/>
      <c r="H1697" s="2"/>
    </row>
    <row r="1698" spans="6:8" x14ac:dyDescent="0.25">
      <c r="F1698" s="2"/>
      <c r="G1698" s="2"/>
      <c r="H1698" s="2"/>
    </row>
    <row r="1699" spans="6:8" x14ac:dyDescent="0.25">
      <c r="F1699" s="2"/>
      <c r="G1699" s="2"/>
      <c r="H1699" s="2"/>
    </row>
    <row r="1700" spans="6:8" x14ac:dyDescent="0.25">
      <c r="F1700" s="2"/>
      <c r="G1700" s="2"/>
      <c r="H1700" s="2"/>
    </row>
    <row r="1701" spans="6:8" x14ac:dyDescent="0.25">
      <c r="F1701" s="2"/>
      <c r="G1701" s="2"/>
      <c r="H1701" s="2"/>
    </row>
    <row r="1702" spans="6:8" x14ac:dyDescent="0.25">
      <c r="F1702" s="2"/>
      <c r="G1702" s="2"/>
      <c r="H1702" s="2"/>
    </row>
    <row r="1703" spans="6:8" x14ac:dyDescent="0.25">
      <c r="F1703" s="2"/>
      <c r="G1703" s="2"/>
      <c r="H1703" s="2"/>
    </row>
    <row r="1704" spans="6:8" x14ac:dyDescent="0.25">
      <c r="F1704" s="2"/>
      <c r="G1704" s="2"/>
      <c r="H1704" s="2"/>
    </row>
    <row r="1705" spans="6:8" x14ac:dyDescent="0.25">
      <c r="F1705" s="2"/>
      <c r="G1705" s="2"/>
      <c r="H1705" s="2"/>
    </row>
    <row r="1706" spans="6:8" x14ac:dyDescent="0.25">
      <c r="F1706" s="2"/>
      <c r="G1706" s="2"/>
      <c r="H1706" s="2"/>
    </row>
    <row r="1707" spans="6:8" x14ac:dyDescent="0.25">
      <c r="F1707" s="2"/>
      <c r="G1707" s="2"/>
      <c r="H1707" s="2"/>
    </row>
    <row r="1708" spans="6:8" x14ac:dyDescent="0.25">
      <c r="F1708" s="2"/>
      <c r="G1708" s="2"/>
      <c r="H1708" s="2"/>
    </row>
    <row r="1709" spans="6:8" x14ac:dyDescent="0.25">
      <c r="F1709" s="2"/>
      <c r="G1709" s="2"/>
      <c r="H1709" s="2"/>
    </row>
    <row r="1710" spans="6:8" x14ac:dyDescent="0.25">
      <c r="F1710" s="2"/>
      <c r="G1710" s="2"/>
      <c r="H1710" s="2"/>
    </row>
    <row r="1711" spans="6:8" x14ac:dyDescent="0.25">
      <c r="F1711" s="2"/>
      <c r="G1711" s="2"/>
      <c r="H1711" s="2"/>
    </row>
    <row r="1712" spans="6:8" x14ac:dyDescent="0.25">
      <c r="F1712" s="2"/>
      <c r="G1712" s="2"/>
      <c r="H1712" s="2"/>
    </row>
    <row r="1713" spans="6:8" x14ac:dyDescent="0.25">
      <c r="F1713" s="2"/>
      <c r="G1713" s="2"/>
      <c r="H1713" s="2"/>
    </row>
    <row r="1714" spans="6:8" x14ac:dyDescent="0.25">
      <c r="F1714" s="2"/>
      <c r="G1714" s="2"/>
      <c r="H1714" s="2"/>
    </row>
    <row r="1715" spans="6:8" x14ac:dyDescent="0.25">
      <c r="F1715" s="2"/>
      <c r="G1715" s="2"/>
      <c r="H1715" s="2"/>
    </row>
    <row r="1716" spans="6:8" x14ac:dyDescent="0.25">
      <c r="F1716" s="2"/>
      <c r="G1716" s="2"/>
      <c r="H1716" s="2"/>
    </row>
    <row r="1717" spans="6:8" x14ac:dyDescent="0.25">
      <c r="F1717" s="2"/>
      <c r="G1717" s="2"/>
      <c r="H1717" s="2"/>
    </row>
    <row r="1718" spans="6:8" x14ac:dyDescent="0.25">
      <c r="F1718" s="2"/>
      <c r="G1718" s="2"/>
      <c r="H1718" s="2"/>
    </row>
    <row r="1719" spans="6:8" x14ac:dyDescent="0.25">
      <c r="F1719" s="2"/>
      <c r="G1719" s="2"/>
      <c r="H1719" s="2"/>
    </row>
    <row r="1720" spans="6:8" x14ac:dyDescent="0.25">
      <c r="F1720" s="2"/>
      <c r="G1720" s="2"/>
      <c r="H1720" s="2"/>
    </row>
    <row r="1721" spans="6:8" x14ac:dyDescent="0.25">
      <c r="F1721" s="2"/>
      <c r="G1721" s="2"/>
      <c r="H1721" s="2"/>
    </row>
    <row r="1722" spans="6:8" x14ac:dyDescent="0.25">
      <c r="F1722" s="2"/>
      <c r="G1722" s="2"/>
      <c r="H1722" s="2"/>
    </row>
    <row r="1723" spans="6:8" x14ac:dyDescent="0.25">
      <c r="F1723" s="2"/>
      <c r="G1723" s="2"/>
      <c r="H1723" s="2"/>
    </row>
    <row r="1724" spans="6:8" x14ac:dyDescent="0.25">
      <c r="F1724" s="2"/>
      <c r="G1724" s="2"/>
      <c r="H1724" s="2"/>
    </row>
    <row r="1725" spans="6:8" x14ac:dyDescent="0.25">
      <c r="F1725" s="2"/>
      <c r="G1725" s="2"/>
      <c r="H1725" s="2"/>
    </row>
    <row r="1726" spans="6:8" x14ac:dyDescent="0.25">
      <c r="F1726" s="2"/>
      <c r="G1726" s="2"/>
      <c r="H1726" s="2"/>
    </row>
    <row r="1727" spans="6:8" x14ac:dyDescent="0.25">
      <c r="F1727" s="2"/>
      <c r="G1727" s="2"/>
      <c r="H1727" s="2"/>
    </row>
    <row r="1728" spans="6:8" x14ac:dyDescent="0.25">
      <c r="F1728" s="2"/>
      <c r="G1728" s="2"/>
      <c r="H1728" s="2"/>
    </row>
    <row r="1729" spans="6:8" x14ac:dyDescent="0.25">
      <c r="F1729" s="2"/>
      <c r="G1729" s="2"/>
      <c r="H1729" s="2"/>
    </row>
    <row r="1730" spans="6:8" x14ac:dyDescent="0.25">
      <c r="F1730" s="2"/>
      <c r="G1730" s="2"/>
      <c r="H1730" s="2"/>
    </row>
    <row r="1731" spans="6:8" x14ac:dyDescent="0.25">
      <c r="F1731" s="2"/>
      <c r="G1731" s="2"/>
      <c r="H1731" s="2"/>
    </row>
    <row r="1732" spans="6:8" x14ac:dyDescent="0.25">
      <c r="F1732" s="2"/>
      <c r="G1732" s="2"/>
      <c r="H1732" s="2"/>
    </row>
    <row r="1733" spans="6:8" x14ac:dyDescent="0.25">
      <c r="F1733" s="2"/>
      <c r="G1733" s="2"/>
      <c r="H1733" s="2"/>
    </row>
    <row r="1734" spans="6:8" x14ac:dyDescent="0.25">
      <c r="F1734" s="2"/>
      <c r="G1734" s="2"/>
      <c r="H1734" s="2"/>
    </row>
    <row r="1735" spans="6:8" x14ac:dyDescent="0.25">
      <c r="F1735" s="2"/>
      <c r="G1735" s="2"/>
      <c r="H1735" s="2"/>
    </row>
    <row r="1736" spans="6:8" x14ac:dyDescent="0.25">
      <c r="F1736" s="2"/>
      <c r="G1736" s="2"/>
      <c r="H1736" s="2"/>
    </row>
    <row r="1737" spans="6:8" x14ac:dyDescent="0.25">
      <c r="F1737" s="2"/>
      <c r="G1737" s="2"/>
      <c r="H1737" s="2"/>
    </row>
    <row r="1738" spans="6:8" x14ac:dyDescent="0.25">
      <c r="F1738" s="2"/>
      <c r="G1738" s="2"/>
      <c r="H1738" s="2"/>
    </row>
    <row r="1739" spans="6:8" x14ac:dyDescent="0.25">
      <c r="F1739" s="2"/>
      <c r="G1739" s="2"/>
      <c r="H1739" s="2"/>
    </row>
    <row r="1740" spans="6:8" x14ac:dyDescent="0.25">
      <c r="F1740" s="2"/>
      <c r="G1740" s="2"/>
      <c r="H1740" s="2"/>
    </row>
    <row r="1741" spans="6:8" x14ac:dyDescent="0.25">
      <c r="F1741" s="2"/>
      <c r="G1741" s="2"/>
      <c r="H1741" s="2"/>
    </row>
    <row r="1742" spans="6:8" x14ac:dyDescent="0.25">
      <c r="F1742" s="2"/>
      <c r="G1742" s="2"/>
      <c r="H1742" s="2"/>
    </row>
    <row r="1743" spans="6:8" x14ac:dyDescent="0.25">
      <c r="F1743" s="2"/>
      <c r="G1743" s="2"/>
      <c r="H1743" s="2"/>
    </row>
    <row r="1744" spans="6:8" x14ac:dyDescent="0.25">
      <c r="F1744" s="2"/>
      <c r="G1744" s="2"/>
      <c r="H1744" s="2"/>
    </row>
    <row r="1745" spans="6:8" x14ac:dyDescent="0.25">
      <c r="F1745" s="2"/>
      <c r="G1745" s="2"/>
      <c r="H1745" s="2"/>
    </row>
    <row r="1746" spans="6:8" x14ac:dyDescent="0.25">
      <c r="F1746" s="2"/>
      <c r="G1746" s="2"/>
      <c r="H1746" s="2"/>
    </row>
    <row r="1747" spans="6:8" x14ac:dyDescent="0.25">
      <c r="F1747" s="2"/>
      <c r="G1747" s="2"/>
      <c r="H1747" s="2"/>
    </row>
    <row r="1748" spans="6:8" x14ac:dyDescent="0.25">
      <c r="F1748" s="2"/>
      <c r="G1748" s="2"/>
      <c r="H1748" s="2"/>
    </row>
    <row r="1749" spans="6:8" x14ac:dyDescent="0.25">
      <c r="F1749" s="2"/>
      <c r="G1749" s="2"/>
      <c r="H1749" s="2"/>
    </row>
    <row r="1750" spans="6:8" x14ac:dyDescent="0.25">
      <c r="F1750" s="2"/>
      <c r="G1750" s="2"/>
      <c r="H1750" s="2"/>
    </row>
    <row r="1751" spans="6:8" x14ac:dyDescent="0.25">
      <c r="F1751" s="2"/>
      <c r="G1751" s="2"/>
      <c r="H1751" s="2"/>
    </row>
    <row r="1752" spans="6:8" x14ac:dyDescent="0.25">
      <c r="F1752" s="2"/>
      <c r="G1752" s="2"/>
      <c r="H1752" s="2"/>
    </row>
    <row r="1753" spans="6:8" x14ac:dyDescent="0.25">
      <c r="F1753" s="2"/>
      <c r="G1753" s="2"/>
      <c r="H1753" s="2"/>
    </row>
    <row r="1754" spans="6:8" x14ac:dyDescent="0.25">
      <c r="F1754" s="2"/>
      <c r="G1754" s="2"/>
      <c r="H1754" s="2"/>
    </row>
    <row r="1755" spans="6:8" x14ac:dyDescent="0.25">
      <c r="F1755" s="2"/>
      <c r="G1755" s="2"/>
      <c r="H1755" s="2"/>
    </row>
    <row r="1756" spans="6:8" x14ac:dyDescent="0.25">
      <c r="F1756" s="2"/>
      <c r="G1756" s="2"/>
      <c r="H1756" s="2"/>
    </row>
    <row r="1757" spans="6:8" x14ac:dyDescent="0.25">
      <c r="F1757" s="2"/>
      <c r="G1757" s="2"/>
      <c r="H1757" s="2"/>
    </row>
    <row r="1758" spans="6:8" x14ac:dyDescent="0.25">
      <c r="F1758" s="2"/>
      <c r="G1758" s="2"/>
      <c r="H1758" s="2"/>
    </row>
    <row r="1759" spans="6:8" x14ac:dyDescent="0.25">
      <c r="F1759" s="2"/>
      <c r="G1759" s="2"/>
      <c r="H1759" s="2"/>
    </row>
    <row r="1760" spans="6:8" x14ac:dyDescent="0.25">
      <c r="F1760" s="2"/>
      <c r="G1760" s="2"/>
      <c r="H1760" s="2"/>
    </row>
    <row r="1761" spans="6:8" x14ac:dyDescent="0.25">
      <c r="F1761" s="2"/>
      <c r="G1761" s="2"/>
      <c r="H1761" s="2"/>
    </row>
    <row r="1762" spans="6:8" x14ac:dyDescent="0.25">
      <c r="F1762" s="2"/>
      <c r="G1762" s="2"/>
      <c r="H1762" s="2"/>
    </row>
    <row r="1763" spans="6:8" x14ac:dyDescent="0.25">
      <c r="F1763" s="2"/>
      <c r="G1763" s="2"/>
      <c r="H1763" s="2"/>
    </row>
    <row r="1764" spans="6:8" x14ac:dyDescent="0.25">
      <c r="F1764" s="2"/>
      <c r="G1764" s="2"/>
      <c r="H1764" s="2"/>
    </row>
    <row r="1765" spans="6:8" x14ac:dyDescent="0.25">
      <c r="F1765" s="2"/>
      <c r="G1765" s="2"/>
      <c r="H1765" s="2"/>
    </row>
    <row r="1766" spans="6:8" x14ac:dyDescent="0.25">
      <c r="F1766" s="2"/>
      <c r="G1766" s="2"/>
      <c r="H1766" s="2"/>
    </row>
    <row r="1767" spans="6:8" x14ac:dyDescent="0.25">
      <c r="F1767" s="2"/>
      <c r="G1767" s="2"/>
      <c r="H1767" s="2"/>
    </row>
    <row r="1768" spans="6:8" x14ac:dyDescent="0.25">
      <c r="F1768" s="2"/>
      <c r="G1768" s="2"/>
      <c r="H1768" s="2"/>
    </row>
    <row r="1769" spans="6:8" x14ac:dyDescent="0.25">
      <c r="F1769" s="2"/>
      <c r="G1769" s="2"/>
      <c r="H1769" s="2"/>
    </row>
    <row r="1770" spans="6:8" x14ac:dyDescent="0.25">
      <c r="F1770" s="2"/>
      <c r="G1770" s="2"/>
      <c r="H1770" s="2"/>
    </row>
    <row r="1771" spans="6:8" x14ac:dyDescent="0.25">
      <c r="F1771" s="2"/>
      <c r="G1771" s="2"/>
      <c r="H1771" s="2"/>
    </row>
    <row r="1772" spans="6:8" x14ac:dyDescent="0.25">
      <c r="F1772" s="2"/>
      <c r="G1772" s="2"/>
      <c r="H1772" s="2"/>
    </row>
    <row r="1773" spans="6:8" x14ac:dyDescent="0.25">
      <c r="F1773" s="2"/>
      <c r="G1773" s="2"/>
      <c r="H1773" s="2"/>
    </row>
    <row r="1774" spans="6:8" x14ac:dyDescent="0.25">
      <c r="F1774" s="2"/>
      <c r="G1774" s="2"/>
      <c r="H1774" s="2"/>
    </row>
    <row r="1775" spans="6:8" x14ac:dyDescent="0.25">
      <c r="F1775" s="2"/>
      <c r="G1775" s="2"/>
      <c r="H1775" s="2"/>
    </row>
    <row r="1776" spans="6:8" x14ac:dyDescent="0.25">
      <c r="F1776" s="2"/>
      <c r="G1776" s="2"/>
      <c r="H1776" s="2"/>
    </row>
    <row r="1777" spans="6:8" x14ac:dyDescent="0.25">
      <c r="F1777" s="2"/>
      <c r="G1777" s="2"/>
      <c r="H1777" s="2"/>
    </row>
    <row r="1778" spans="6:8" x14ac:dyDescent="0.25">
      <c r="F1778" s="2"/>
      <c r="G1778" s="2"/>
      <c r="H1778" s="2"/>
    </row>
    <row r="1779" spans="6:8" x14ac:dyDescent="0.25">
      <c r="F1779" s="2"/>
      <c r="G1779" s="2"/>
      <c r="H1779" s="2"/>
    </row>
    <row r="1780" spans="6:8" x14ac:dyDescent="0.25">
      <c r="F1780" s="2"/>
      <c r="G1780" s="2"/>
      <c r="H1780" s="2"/>
    </row>
    <row r="1781" spans="6:8" x14ac:dyDescent="0.25">
      <c r="F1781" s="2"/>
      <c r="G1781" s="2"/>
      <c r="H1781" s="2"/>
    </row>
    <row r="1782" spans="6:8" x14ac:dyDescent="0.25">
      <c r="F1782" s="2"/>
      <c r="G1782" s="2"/>
      <c r="H1782" s="2"/>
    </row>
    <row r="1783" spans="6:8" x14ac:dyDescent="0.25">
      <c r="F1783" s="2"/>
      <c r="G1783" s="2"/>
      <c r="H1783" s="2"/>
    </row>
    <row r="1784" spans="6:8" x14ac:dyDescent="0.25">
      <c r="F1784" s="2"/>
      <c r="G1784" s="2"/>
      <c r="H1784" s="2"/>
    </row>
    <row r="1785" spans="6:8" x14ac:dyDescent="0.25">
      <c r="F1785" s="2"/>
      <c r="G1785" s="2"/>
      <c r="H1785" s="2"/>
    </row>
    <row r="1786" spans="6:8" x14ac:dyDescent="0.25">
      <c r="F1786" s="2"/>
      <c r="G1786" s="2"/>
      <c r="H1786" s="2"/>
    </row>
    <row r="1787" spans="6:8" x14ac:dyDescent="0.25">
      <c r="F1787" s="2"/>
      <c r="G1787" s="2"/>
      <c r="H1787" s="2"/>
    </row>
    <row r="1788" spans="6:8" x14ac:dyDescent="0.25">
      <c r="F1788" s="2"/>
      <c r="G1788" s="2"/>
      <c r="H1788" s="2"/>
    </row>
    <row r="1789" spans="6:8" x14ac:dyDescent="0.25">
      <c r="F1789" s="2"/>
      <c r="G1789" s="2"/>
      <c r="H1789" s="2"/>
    </row>
    <row r="1790" spans="6:8" x14ac:dyDescent="0.25">
      <c r="F1790" s="2"/>
      <c r="G1790" s="2"/>
      <c r="H1790" s="2"/>
    </row>
    <row r="1791" spans="6:8" x14ac:dyDescent="0.25">
      <c r="F1791" s="2"/>
      <c r="G1791" s="2"/>
      <c r="H1791" s="2"/>
    </row>
    <row r="1792" spans="6:8" x14ac:dyDescent="0.25">
      <c r="F1792" s="2"/>
      <c r="G1792" s="2"/>
      <c r="H1792" s="2"/>
    </row>
    <row r="1793" spans="6:8" x14ac:dyDescent="0.25">
      <c r="F1793" s="2"/>
      <c r="G1793" s="2"/>
      <c r="H1793" s="2"/>
    </row>
    <row r="1794" spans="6:8" x14ac:dyDescent="0.25">
      <c r="F1794" s="2"/>
      <c r="G1794" s="2"/>
      <c r="H1794" s="2"/>
    </row>
    <row r="1795" spans="6:8" x14ac:dyDescent="0.25">
      <c r="F1795" s="2"/>
      <c r="G1795" s="2"/>
      <c r="H1795" s="2"/>
    </row>
    <row r="1796" spans="6:8" x14ac:dyDescent="0.25">
      <c r="F1796" s="2"/>
      <c r="G1796" s="2"/>
      <c r="H1796" s="2"/>
    </row>
    <row r="1797" spans="6:8" x14ac:dyDescent="0.25">
      <c r="F1797" s="2"/>
      <c r="G1797" s="2"/>
      <c r="H1797" s="2"/>
    </row>
    <row r="1798" spans="6:8" x14ac:dyDescent="0.25">
      <c r="F1798" s="2"/>
      <c r="G1798" s="2"/>
      <c r="H1798" s="2"/>
    </row>
    <row r="1799" spans="6:8" x14ac:dyDescent="0.25">
      <c r="F1799" s="2"/>
      <c r="G1799" s="2"/>
      <c r="H1799" s="2"/>
    </row>
    <row r="1800" spans="6:8" x14ac:dyDescent="0.25">
      <c r="F1800" s="2"/>
      <c r="G1800" s="2"/>
      <c r="H1800" s="2"/>
    </row>
    <row r="1801" spans="6:8" x14ac:dyDescent="0.25">
      <c r="F1801" s="2"/>
      <c r="G1801" s="2"/>
      <c r="H1801" s="2"/>
    </row>
    <row r="1802" spans="6:8" x14ac:dyDescent="0.25">
      <c r="F1802" s="2"/>
      <c r="G1802" s="2"/>
      <c r="H1802" s="2"/>
    </row>
    <row r="1803" spans="6:8" x14ac:dyDescent="0.25">
      <c r="F1803" s="2"/>
      <c r="G1803" s="2"/>
      <c r="H1803" s="2"/>
    </row>
    <row r="1804" spans="6:8" x14ac:dyDescent="0.25">
      <c r="F1804" s="2"/>
      <c r="G1804" s="2"/>
      <c r="H1804" s="2"/>
    </row>
    <row r="1805" spans="6:8" x14ac:dyDescent="0.25">
      <c r="F1805" s="2"/>
      <c r="G1805" s="2"/>
      <c r="H1805" s="2"/>
    </row>
    <row r="1806" spans="6:8" x14ac:dyDescent="0.25">
      <c r="F1806" s="2"/>
      <c r="G1806" s="2"/>
      <c r="H1806" s="2"/>
    </row>
    <row r="1807" spans="6:8" x14ac:dyDescent="0.25">
      <c r="F1807" s="2"/>
      <c r="G1807" s="2"/>
      <c r="H1807" s="2"/>
    </row>
    <row r="1808" spans="6:8" x14ac:dyDescent="0.25">
      <c r="F1808" s="2"/>
      <c r="G1808" s="2"/>
      <c r="H1808" s="2"/>
    </row>
    <row r="1809" spans="6:8" x14ac:dyDescent="0.25">
      <c r="F1809" s="2"/>
      <c r="G1809" s="2"/>
      <c r="H1809" s="2"/>
    </row>
    <row r="1810" spans="6:8" x14ac:dyDescent="0.25">
      <c r="F1810" s="2"/>
      <c r="G1810" s="2"/>
      <c r="H1810" s="2"/>
    </row>
    <row r="1811" spans="6:8" x14ac:dyDescent="0.25">
      <c r="F1811" s="2"/>
      <c r="G1811" s="2"/>
      <c r="H1811" s="2"/>
    </row>
    <row r="1812" spans="6:8" x14ac:dyDescent="0.25">
      <c r="F1812" s="2"/>
      <c r="G1812" s="2"/>
      <c r="H1812" s="2"/>
    </row>
    <row r="1813" spans="6:8" x14ac:dyDescent="0.25">
      <c r="F1813" s="2"/>
      <c r="G1813" s="2"/>
      <c r="H1813" s="2"/>
    </row>
    <row r="1814" spans="6:8" x14ac:dyDescent="0.25">
      <c r="F1814" s="2"/>
      <c r="G1814" s="2"/>
      <c r="H1814" s="2"/>
    </row>
    <row r="1815" spans="6:8" x14ac:dyDescent="0.25">
      <c r="F1815" s="2"/>
      <c r="G1815" s="2"/>
      <c r="H1815" s="2"/>
    </row>
    <row r="1816" spans="6:8" x14ac:dyDescent="0.25">
      <c r="F1816" s="2"/>
      <c r="G1816" s="2"/>
      <c r="H1816" s="2"/>
    </row>
    <row r="1817" spans="6:8" x14ac:dyDescent="0.25">
      <c r="F1817" s="2"/>
      <c r="G1817" s="2"/>
      <c r="H1817" s="2"/>
    </row>
    <row r="1818" spans="6:8" x14ac:dyDescent="0.25">
      <c r="F1818" s="2"/>
      <c r="G1818" s="2"/>
      <c r="H1818" s="2"/>
    </row>
    <row r="1819" spans="6:8" x14ac:dyDescent="0.25">
      <c r="F1819" s="2"/>
      <c r="G1819" s="2"/>
      <c r="H1819" s="2"/>
    </row>
    <row r="1820" spans="6:8" x14ac:dyDescent="0.25">
      <c r="F1820" s="2"/>
      <c r="G1820" s="2"/>
      <c r="H1820" s="2"/>
    </row>
    <row r="1821" spans="6:8" x14ac:dyDescent="0.25">
      <c r="F1821" s="2"/>
      <c r="G1821" s="2"/>
      <c r="H1821" s="2"/>
    </row>
    <row r="1822" spans="6:8" x14ac:dyDescent="0.25">
      <c r="F1822" s="2"/>
      <c r="G1822" s="2"/>
      <c r="H1822" s="2"/>
    </row>
    <row r="1823" spans="6:8" x14ac:dyDescent="0.25">
      <c r="F1823" s="2"/>
      <c r="G1823" s="2"/>
      <c r="H1823" s="2"/>
    </row>
    <row r="1824" spans="6:8" x14ac:dyDescent="0.25">
      <c r="F1824" s="2"/>
      <c r="G1824" s="2"/>
      <c r="H1824" s="2"/>
    </row>
    <row r="1825" spans="6:8" x14ac:dyDescent="0.25">
      <c r="F1825" s="2"/>
      <c r="G1825" s="2"/>
      <c r="H1825" s="2"/>
    </row>
    <row r="1826" spans="6:8" x14ac:dyDescent="0.25">
      <c r="F1826" s="2"/>
      <c r="G1826" s="2"/>
      <c r="H1826" s="2"/>
    </row>
    <row r="1827" spans="6:8" x14ac:dyDescent="0.25">
      <c r="F1827" s="2"/>
      <c r="G1827" s="2"/>
      <c r="H1827" s="2"/>
    </row>
    <row r="1828" spans="6:8" x14ac:dyDescent="0.25">
      <c r="F1828" s="2"/>
      <c r="G1828" s="2"/>
      <c r="H1828" s="2"/>
    </row>
    <row r="1829" spans="6:8" x14ac:dyDescent="0.25">
      <c r="F1829" s="2"/>
      <c r="G1829" s="2"/>
      <c r="H1829" s="2"/>
    </row>
    <row r="1830" spans="6:8" x14ac:dyDescent="0.25">
      <c r="F1830" s="2"/>
      <c r="G1830" s="2"/>
      <c r="H1830" s="2"/>
    </row>
    <row r="1831" spans="6:8" x14ac:dyDescent="0.25">
      <c r="F1831" s="2"/>
      <c r="G1831" s="2"/>
      <c r="H1831" s="2"/>
    </row>
    <row r="1832" spans="6:8" x14ac:dyDescent="0.25">
      <c r="F1832" s="2"/>
      <c r="G1832" s="2"/>
      <c r="H1832" s="2"/>
    </row>
    <row r="1833" spans="6:8" x14ac:dyDescent="0.25">
      <c r="F1833" s="2"/>
      <c r="G1833" s="2"/>
      <c r="H1833" s="2"/>
    </row>
    <row r="1834" spans="6:8" x14ac:dyDescent="0.25">
      <c r="F1834" s="2"/>
      <c r="G1834" s="2"/>
      <c r="H1834" s="2"/>
    </row>
    <row r="1835" spans="6:8" x14ac:dyDescent="0.25">
      <c r="F1835" s="2"/>
      <c r="G1835" s="2"/>
      <c r="H1835" s="2"/>
    </row>
    <row r="1836" spans="6:8" x14ac:dyDescent="0.25">
      <c r="F1836" s="2"/>
      <c r="G1836" s="2"/>
      <c r="H1836" s="2"/>
    </row>
    <row r="1837" spans="6:8" x14ac:dyDescent="0.25">
      <c r="F1837" s="2"/>
      <c r="G1837" s="2"/>
      <c r="H1837" s="2"/>
    </row>
    <row r="1838" spans="6:8" x14ac:dyDescent="0.25">
      <c r="F1838" s="2"/>
      <c r="G1838" s="2"/>
      <c r="H1838" s="2"/>
    </row>
    <row r="1839" spans="6:8" x14ac:dyDescent="0.25">
      <c r="F1839" s="2"/>
      <c r="G1839" s="2"/>
      <c r="H1839" s="2"/>
    </row>
    <row r="1840" spans="6:8" x14ac:dyDescent="0.25">
      <c r="F1840" s="2"/>
      <c r="G1840" s="2"/>
      <c r="H1840" s="2"/>
    </row>
    <row r="1841" spans="6:8" x14ac:dyDescent="0.25">
      <c r="F1841" s="2"/>
      <c r="G1841" s="2"/>
      <c r="H1841" s="2"/>
    </row>
    <row r="1842" spans="6:8" x14ac:dyDescent="0.25">
      <c r="F1842" s="2"/>
      <c r="G1842" s="2"/>
      <c r="H1842" s="2"/>
    </row>
    <row r="1843" spans="6:8" x14ac:dyDescent="0.25">
      <c r="F1843" s="2"/>
      <c r="G1843" s="2"/>
      <c r="H1843" s="2"/>
    </row>
    <row r="1844" spans="6:8" x14ac:dyDescent="0.25">
      <c r="F1844" s="2"/>
      <c r="G1844" s="2"/>
      <c r="H1844" s="2"/>
    </row>
    <row r="1845" spans="6:8" x14ac:dyDescent="0.25">
      <c r="F1845" s="2"/>
      <c r="G1845" s="2"/>
      <c r="H1845" s="2"/>
    </row>
    <row r="1846" spans="6:8" x14ac:dyDescent="0.25">
      <c r="F1846" s="2"/>
      <c r="G1846" s="2"/>
      <c r="H1846" s="2"/>
    </row>
    <row r="1847" spans="6:8" x14ac:dyDescent="0.25">
      <c r="F1847" s="2"/>
      <c r="G1847" s="2"/>
      <c r="H1847" s="2"/>
    </row>
    <row r="1848" spans="6:8" x14ac:dyDescent="0.25">
      <c r="F1848" s="2"/>
      <c r="G1848" s="2"/>
      <c r="H1848" s="2"/>
    </row>
    <row r="1849" spans="6:8" x14ac:dyDescent="0.25">
      <c r="F1849" s="2"/>
      <c r="G1849" s="2"/>
      <c r="H1849" s="2"/>
    </row>
    <row r="1850" spans="6:8" x14ac:dyDescent="0.25">
      <c r="F1850" s="2"/>
      <c r="G1850" s="2"/>
      <c r="H1850" s="2"/>
    </row>
    <row r="1851" spans="6:8" x14ac:dyDescent="0.25">
      <c r="F1851" s="2"/>
      <c r="G1851" s="2"/>
      <c r="H1851" s="2"/>
    </row>
    <row r="1852" spans="6:8" x14ac:dyDescent="0.25">
      <c r="F1852" s="2"/>
      <c r="G1852" s="2"/>
      <c r="H1852" s="2"/>
    </row>
    <row r="1853" spans="6:8" x14ac:dyDescent="0.25">
      <c r="F1853" s="2"/>
      <c r="G1853" s="2"/>
      <c r="H1853" s="2"/>
    </row>
    <row r="1854" spans="6:8" x14ac:dyDescent="0.25">
      <c r="F1854" s="2"/>
      <c r="G1854" s="2"/>
      <c r="H1854" s="2"/>
    </row>
    <row r="1855" spans="6:8" x14ac:dyDescent="0.25">
      <c r="F1855" s="2"/>
      <c r="G1855" s="2"/>
      <c r="H1855" s="2"/>
    </row>
    <row r="1856" spans="6:8" x14ac:dyDescent="0.25">
      <c r="F1856" s="2"/>
      <c r="G1856" s="2"/>
      <c r="H1856" s="2"/>
    </row>
    <row r="1857" spans="6:8" x14ac:dyDescent="0.25">
      <c r="F1857" s="2"/>
      <c r="G1857" s="2"/>
      <c r="H1857" s="2"/>
    </row>
    <row r="1858" spans="6:8" x14ac:dyDescent="0.25">
      <c r="F1858" s="2"/>
      <c r="G1858" s="2"/>
      <c r="H1858" s="2"/>
    </row>
    <row r="1859" spans="6:8" x14ac:dyDescent="0.25">
      <c r="F1859" s="2"/>
      <c r="G1859" s="2"/>
      <c r="H1859" s="2"/>
    </row>
    <row r="1860" spans="6:8" x14ac:dyDescent="0.25">
      <c r="F1860" s="2"/>
      <c r="G1860" s="2"/>
      <c r="H1860" s="2"/>
    </row>
    <row r="1861" spans="6:8" x14ac:dyDescent="0.25">
      <c r="F1861" s="2"/>
      <c r="G1861" s="2"/>
      <c r="H1861" s="2"/>
    </row>
    <row r="1862" spans="6:8" x14ac:dyDescent="0.25">
      <c r="F1862" s="2"/>
      <c r="G1862" s="2"/>
      <c r="H1862" s="2"/>
    </row>
    <row r="1863" spans="6:8" x14ac:dyDescent="0.25">
      <c r="F1863" s="2"/>
      <c r="G1863" s="2"/>
      <c r="H1863" s="2"/>
    </row>
    <row r="1864" spans="6:8" x14ac:dyDescent="0.25">
      <c r="F1864" s="2"/>
      <c r="G1864" s="2"/>
      <c r="H1864" s="2"/>
    </row>
    <row r="1865" spans="6:8" x14ac:dyDescent="0.25">
      <c r="F1865" s="2"/>
      <c r="G1865" s="2"/>
      <c r="H1865" s="2"/>
    </row>
    <row r="1866" spans="6:8" x14ac:dyDescent="0.25">
      <c r="F1866" s="2"/>
      <c r="G1866" s="2"/>
      <c r="H1866" s="2"/>
    </row>
    <row r="1867" spans="6:8" x14ac:dyDescent="0.25">
      <c r="F1867" s="2"/>
      <c r="G1867" s="2"/>
      <c r="H1867" s="2"/>
    </row>
    <row r="1868" spans="6:8" x14ac:dyDescent="0.25">
      <c r="F1868" s="2"/>
      <c r="G1868" s="2"/>
      <c r="H1868" s="2"/>
    </row>
    <row r="1869" spans="6:8" x14ac:dyDescent="0.25">
      <c r="F1869" s="2"/>
      <c r="G1869" s="2"/>
      <c r="H1869" s="2"/>
    </row>
    <row r="1870" spans="6:8" x14ac:dyDescent="0.25">
      <c r="F1870" s="2"/>
      <c r="G1870" s="2"/>
      <c r="H1870" s="2"/>
    </row>
    <row r="1871" spans="6:8" x14ac:dyDescent="0.25">
      <c r="F1871" s="2"/>
      <c r="G1871" s="2"/>
      <c r="H1871" s="2"/>
    </row>
    <row r="1872" spans="6:8" x14ac:dyDescent="0.25">
      <c r="F1872" s="2"/>
      <c r="G1872" s="2"/>
      <c r="H1872" s="2"/>
    </row>
    <row r="1873" spans="6:8" x14ac:dyDescent="0.25">
      <c r="F1873" s="2"/>
      <c r="G1873" s="2"/>
      <c r="H1873" s="2"/>
    </row>
    <row r="1874" spans="6:8" x14ac:dyDescent="0.25">
      <c r="F1874" s="2"/>
      <c r="G1874" s="2"/>
      <c r="H1874" s="2"/>
    </row>
    <row r="1875" spans="6:8" x14ac:dyDescent="0.25">
      <c r="F1875" s="2"/>
      <c r="G1875" s="2"/>
      <c r="H1875" s="2"/>
    </row>
    <row r="1876" spans="6:8" x14ac:dyDescent="0.25">
      <c r="F1876" s="2"/>
      <c r="G1876" s="2"/>
      <c r="H1876" s="2"/>
    </row>
    <row r="1877" spans="6:8" x14ac:dyDescent="0.25">
      <c r="F1877" s="2"/>
      <c r="G1877" s="2"/>
      <c r="H1877" s="2"/>
    </row>
    <row r="1878" spans="6:8" x14ac:dyDescent="0.25">
      <c r="F1878" s="2"/>
      <c r="G1878" s="2"/>
      <c r="H1878" s="2"/>
    </row>
    <row r="1879" spans="6:8" x14ac:dyDescent="0.25">
      <c r="F1879" s="2"/>
      <c r="G1879" s="2"/>
      <c r="H1879" s="2"/>
    </row>
    <row r="1880" spans="6:8" x14ac:dyDescent="0.25">
      <c r="F1880" s="2"/>
      <c r="G1880" s="2"/>
      <c r="H1880" s="2"/>
    </row>
    <row r="1881" spans="6:8" x14ac:dyDescent="0.25">
      <c r="F1881" s="2"/>
      <c r="G1881" s="2"/>
      <c r="H1881" s="2"/>
    </row>
    <row r="1882" spans="6:8" x14ac:dyDescent="0.25">
      <c r="F1882" s="2"/>
      <c r="G1882" s="2"/>
      <c r="H1882" s="2"/>
    </row>
    <row r="1883" spans="6:8" x14ac:dyDescent="0.25">
      <c r="F1883" s="2"/>
      <c r="G1883" s="2"/>
      <c r="H1883" s="2"/>
    </row>
    <row r="1884" spans="6:8" x14ac:dyDescent="0.25">
      <c r="F1884" s="2"/>
      <c r="G1884" s="2"/>
      <c r="H1884" s="2"/>
    </row>
    <row r="1885" spans="6:8" x14ac:dyDescent="0.25">
      <c r="F1885" s="2"/>
      <c r="G1885" s="2"/>
      <c r="H1885" s="2"/>
    </row>
    <row r="1886" spans="6:8" x14ac:dyDescent="0.25">
      <c r="F1886" s="2"/>
      <c r="G1886" s="2"/>
      <c r="H1886" s="2"/>
    </row>
    <row r="1887" spans="6:8" x14ac:dyDescent="0.25">
      <c r="F1887" s="2"/>
      <c r="G1887" s="2"/>
      <c r="H1887" s="2"/>
    </row>
    <row r="1888" spans="6:8" x14ac:dyDescent="0.25">
      <c r="F1888" s="2"/>
      <c r="G1888" s="2"/>
      <c r="H1888" s="2"/>
    </row>
    <row r="1889" spans="6:8" x14ac:dyDescent="0.25">
      <c r="F1889" s="2"/>
      <c r="G1889" s="2"/>
      <c r="H1889" s="2"/>
    </row>
    <row r="1890" spans="6:8" x14ac:dyDescent="0.25">
      <c r="F1890" s="2"/>
      <c r="G1890" s="2"/>
      <c r="H1890" s="2"/>
    </row>
    <row r="1891" spans="6:8" x14ac:dyDescent="0.25">
      <c r="F1891" s="2"/>
      <c r="G1891" s="2"/>
      <c r="H1891" s="2"/>
    </row>
    <row r="1892" spans="6:8" x14ac:dyDescent="0.25">
      <c r="F1892" s="2"/>
      <c r="G1892" s="2"/>
      <c r="H1892" s="2"/>
    </row>
    <row r="1893" spans="6:8" x14ac:dyDescent="0.25">
      <c r="F1893" s="2"/>
      <c r="G1893" s="2"/>
      <c r="H1893" s="2"/>
    </row>
    <row r="1894" spans="6:8" x14ac:dyDescent="0.25">
      <c r="F1894" s="2"/>
      <c r="G1894" s="2"/>
      <c r="H1894" s="2"/>
    </row>
    <row r="1895" spans="6:8" x14ac:dyDescent="0.25">
      <c r="F1895" s="2"/>
      <c r="G1895" s="2"/>
      <c r="H1895" s="2"/>
    </row>
    <row r="1896" spans="6:8" x14ac:dyDescent="0.25">
      <c r="F1896" s="2"/>
      <c r="G1896" s="2"/>
      <c r="H1896" s="2"/>
    </row>
    <row r="1897" spans="6:8" x14ac:dyDescent="0.25">
      <c r="F1897" s="2"/>
      <c r="G1897" s="2"/>
      <c r="H1897" s="2"/>
    </row>
    <row r="1898" spans="6:8" x14ac:dyDescent="0.25">
      <c r="F1898" s="2"/>
      <c r="G1898" s="2"/>
      <c r="H1898" s="2"/>
    </row>
    <row r="1899" spans="6:8" x14ac:dyDescent="0.25">
      <c r="F1899" s="2"/>
      <c r="G1899" s="2"/>
      <c r="H1899" s="2"/>
    </row>
    <row r="1900" spans="6:8" x14ac:dyDescent="0.25">
      <c r="F1900" s="2"/>
      <c r="G1900" s="2"/>
      <c r="H1900" s="2"/>
    </row>
    <row r="1901" spans="6:8" x14ac:dyDescent="0.25">
      <c r="F1901" s="2"/>
      <c r="G1901" s="2"/>
      <c r="H1901" s="2"/>
    </row>
    <row r="1902" spans="6:8" x14ac:dyDescent="0.25">
      <c r="F1902" s="2"/>
      <c r="G1902" s="2"/>
      <c r="H1902" s="2"/>
    </row>
    <row r="1903" spans="6:8" x14ac:dyDescent="0.25">
      <c r="F1903" s="2"/>
      <c r="G1903" s="2"/>
      <c r="H1903" s="2"/>
    </row>
    <row r="1904" spans="6:8" x14ac:dyDescent="0.25">
      <c r="F1904" s="2"/>
      <c r="G1904" s="2"/>
      <c r="H1904" s="2"/>
    </row>
    <row r="1905" spans="6:8" x14ac:dyDescent="0.25">
      <c r="F1905" s="2"/>
      <c r="G1905" s="2"/>
      <c r="H1905" s="2"/>
    </row>
    <row r="1906" spans="6:8" x14ac:dyDescent="0.25">
      <c r="F1906" s="2"/>
      <c r="G1906" s="2"/>
      <c r="H1906" s="2"/>
    </row>
    <row r="1907" spans="6:8" x14ac:dyDescent="0.25">
      <c r="F1907" s="2"/>
      <c r="G1907" s="2"/>
      <c r="H1907" s="2"/>
    </row>
    <row r="1908" spans="6:8" x14ac:dyDescent="0.25">
      <c r="F1908" s="2"/>
      <c r="G1908" s="2"/>
      <c r="H1908" s="2"/>
    </row>
    <row r="1909" spans="6:8" x14ac:dyDescent="0.25">
      <c r="F1909" s="2"/>
      <c r="G1909" s="2"/>
      <c r="H1909" s="2"/>
    </row>
    <row r="1910" spans="6:8" x14ac:dyDescent="0.25">
      <c r="F1910" s="2"/>
      <c r="G1910" s="2"/>
      <c r="H1910" s="2"/>
    </row>
    <row r="1911" spans="6:8" x14ac:dyDescent="0.25">
      <c r="F1911" s="2"/>
      <c r="G1911" s="2"/>
      <c r="H1911" s="2"/>
    </row>
    <row r="1912" spans="6:8" x14ac:dyDescent="0.25">
      <c r="F1912" s="2"/>
      <c r="G1912" s="2"/>
      <c r="H1912" s="2"/>
    </row>
    <row r="1913" spans="6:8" x14ac:dyDescent="0.25">
      <c r="F1913" s="2"/>
      <c r="G1913" s="2"/>
      <c r="H1913" s="2"/>
    </row>
    <row r="1914" spans="6:8" x14ac:dyDescent="0.25">
      <c r="F1914" s="2"/>
      <c r="G1914" s="2"/>
      <c r="H1914" s="2"/>
    </row>
    <row r="1915" spans="6:8" x14ac:dyDescent="0.25">
      <c r="F1915" s="2"/>
      <c r="G1915" s="2"/>
      <c r="H1915" s="2"/>
    </row>
    <row r="1916" spans="6:8" x14ac:dyDescent="0.25">
      <c r="F1916" s="2"/>
      <c r="G1916" s="2"/>
      <c r="H1916" s="2"/>
    </row>
    <row r="1917" spans="6:8" x14ac:dyDescent="0.25">
      <c r="F1917" s="2"/>
      <c r="G1917" s="2"/>
      <c r="H1917" s="2"/>
    </row>
    <row r="1918" spans="6:8" x14ac:dyDescent="0.25">
      <c r="F1918" s="2"/>
      <c r="G1918" s="2"/>
      <c r="H1918" s="2"/>
    </row>
    <row r="1919" spans="6:8" x14ac:dyDescent="0.25">
      <c r="F1919" s="2"/>
      <c r="G1919" s="2"/>
      <c r="H1919" s="2"/>
    </row>
    <row r="1920" spans="6:8" x14ac:dyDescent="0.25">
      <c r="F1920" s="2"/>
      <c r="G1920" s="2"/>
      <c r="H1920" s="2"/>
    </row>
    <row r="1921" spans="6:8" x14ac:dyDescent="0.25">
      <c r="F1921" s="2"/>
      <c r="G1921" s="2"/>
      <c r="H1921" s="2"/>
    </row>
    <row r="1922" spans="6:8" x14ac:dyDescent="0.25">
      <c r="F1922" s="2"/>
      <c r="G1922" s="2"/>
      <c r="H1922" s="2"/>
    </row>
    <row r="1923" spans="6:8" x14ac:dyDescent="0.25">
      <c r="F1923" s="2"/>
      <c r="G1923" s="2"/>
      <c r="H1923" s="2"/>
    </row>
    <row r="1924" spans="6:8" x14ac:dyDescent="0.25">
      <c r="F1924" s="2"/>
      <c r="G1924" s="2"/>
      <c r="H1924" s="2"/>
    </row>
    <row r="1925" spans="6:8" x14ac:dyDescent="0.25">
      <c r="F1925" s="2"/>
      <c r="G1925" s="2"/>
      <c r="H1925" s="2"/>
    </row>
    <row r="1926" spans="6:8" x14ac:dyDescent="0.25">
      <c r="F1926" s="2"/>
      <c r="G1926" s="2"/>
      <c r="H1926" s="2"/>
    </row>
    <row r="1927" spans="6:8" x14ac:dyDescent="0.25">
      <c r="F1927" s="2"/>
      <c r="G1927" s="2"/>
      <c r="H1927" s="2"/>
    </row>
    <row r="1928" spans="6:8" x14ac:dyDescent="0.25">
      <c r="F1928" s="2"/>
      <c r="G1928" s="2"/>
      <c r="H1928" s="2"/>
    </row>
    <row r="1929" spans="6:8" x14ac:dyDescent="0.25">
      <c r="F1929" s="2"/>
      <c r="G1929" s="2"/>
      <c r="H1929" s="2"/>
    </row>
    <row r="1930" spans="6:8" x14ac:dyDescent="0.25">
      <c r="F1930" s="2"/>
      <c r="G1930" s="2"/>
      <c r="H1930" s="2"/>
    </row>
    <row r="1931" spans="6:8" x14ac:dyDescent="0.25">
      <c r="F1931" s="2"/>
      <c r="G1931" s="2"/>
      <c r="H1931" s="2"/>
    </row>
    <row r="1932" spans="6:8" x14ac:dyDescent="0.25">
      <c r="F1932" s="2"/>
      <c r="G1932" s="2"/>
      <c r="H1932" s="2"/>
    </row>
    <row r="1933" spans="6:8" x14ac:dyDescent="0.25">
      <c r="F1933" s="2"/>
      <c r="G1933" s="2"/>
      <c r="H1933" s="2"/>
    </row>
    <row r="1934" spans="6:8" x14ac:dyDescent="0.25">
      <c r="F1934" s="2"/>
      <c r="G1934" s="2"/>
      <c r="H1934" s="2"/>
    </row>
    <row r="1935" spans="6:8" x14ac:dyDescent="0.25">
      <c r="F1935" s="2"/>
      <c r="G1935" s="2"/>
      <c r="H1935" s="2"/>
    </row>
    <row r="1936" spans="6:8" x14ac:dyDescent="0.25">
      <c r="F1936" s="2"/>
      <c r="G1936" s="2"/>
      <c r="H1936" s="2"/>
    </row>
    <row r="1937" spans="6:8" x14ac:dyDescent="0.25">
      <c r="F1937" s="2"/>
      <c r="G1937" s="2"/>
      <c r="H1937" s="2"/>
    </row>
    <row r="1938" spans="6:8" x14ac:dyDescent="0.25">
      <c r="F1938" s="2"/>
      <c r="G1938" s="2"/>
      <c r="H1938" s="2"/>
    </row>
    <row r="1939" spans="6:8" x14ac:dyDescent="0.25">
      <c r="F1939" s="2"/>
      <c r="G1939" s="2"/>
      <c r="H1939" s="2"/>
    </row>
    <row r="1940" spans="6:8" x14ac:dyDescent="0.25">
      <c r="F1940" s="2"/>
      <c r="G1940" s="2"/>
      <c r="H1940" s="2"/>
    </row>
    <row r="1941" spans="6:8" x14ac:dyDescent="0.25">
      <c r="F1941" s="2"/>
      <c r="G1941" s="2"/>
      <c r="H1941" s="2"/>
    </row>
    <row r="1942" spans="6:8" x14ac:dyDescent="0.25">
      <c r="F1942" s="2"/>
      <c r="G1942" s="2"/>
      <c r="H1942" s="2"/>
    </row>
    <row r="1943" spans="6:8" x14ac:dyDescent="0.25">
      <c r="F1943" s="2"/>
      <c r="G1943" s="2"/>
      <c r="H1943" s="2"/>
    </row>
    <row r="1944" spans="6:8" x14ac:dyDescent="0.25">
      <c r="F1944" s="2"/>
      <c r="G1944" s="2"/>
      <c r="H1944" s="2"/>
    </row>
    <row r="1945" spans="6:8" x14ac:dyDescent="0.25">
      <c r="F1945" s="2"/>
      <c r="G1945" s="2"/>
      <c r="H1945" s="2"/>
    </row>
    <row r="1946" spans="6:8" x14ac:dyDescent="0.25">
      <c r="F1946" s="2"/>
      <c r="G1946" s="2"/>
      <c r="H1946" s="2"/>
    </row>
    <row r="1947" spans="6:8" x14ac:dyDescent="0.25">
      <c r="F1947" s="2"/>
      <c r="G1947" s="2"/>
      <c r="H1947" s="2"/>
    </row>
    <row r="1948" spans="6:8" x14ac:dyDescent="0.25">
      <c r="F1948" s="2"/>
      <c r="G1948" s="2"/>
      <c r="H1948" s="2"/>
    </row>
    <row r="1949" spans="6:8" x14ac:dyDescent="0.25">
      <c r="F1949" s="2"/>
      <c r="G1949" s="2"/>
      <c r="H1949" s="2"/>
    </row>
    <row r="1950" spans="6:8" x14ac:dyDescent="0.25">
      <c r="F1950" s="2"/>
      <c r="G1950" s="2"/>
      <c r="H1950" s="2"/>
    </row>
    <row r="1951" spans="6:8" x14ac:dyDescent="0.25">
      <c r="F1951" s="2"/>
      <c r="G1951" s="2"/>
      <c r="H1951" s="2"/>
    </row>
    <row r="1952" spans="6:8" x14ac:dyDescent="0.25">
      <c r="F1952" s="2"/>
      <c r="G1952" s="2"/>
      <c r="H1952" s="2"/>
    </row>
    <row r="1953" spans="6:8" x14ac:dyDescent="0.25">
      <c r="F1953" s="2"/>
      <c r="G1953" s="2"/>
      <c r="H1953" s="2"/>
    </row>
    <row r="1954" spans="6:8" x14ac:dyDescent="0.25">
      <c r="F1954" s="2"/>
      <c r="G1954" s="2"/>
      <c r="H1954" s="2"/>
    </row>
    <row r="1955" spans="6:8" x14ac:dyDescent="0.25">
      <c r="F1955" s="2"/>
      <c r="G1955" s="2"/>
      <c r="H1955" s="2"/>
    </row>
    <row r="1956" spans="6:8" x14ac:dyDescent="0.25">
      <c r="F1956" s="2"/>
      <c r="G1956" s="2"/>
      <c r="H1956" s="2"/>
    </row>
    <row r="1957" spans="6:8" x14ac:dyDescent="0.25">
      <c r="F1957" s="2"/>
      <c r="G1957" s="2"/>
      <c r="H1957" s="2"/>
    </row>
    <row r="1958" spans="6:8" x14ac:dyDescent="0.25">
      <c r="F1958" s="2"/>
      <c r="G1958" s="2"/>
      <c r="H1958" s="2"/>
    </row>
    <row r="1959" spans="6:8" x14ac:dyDescent="0.25">
      <c r="F1959" s="2"/>
      <c r="G1959" s="2"/>
      <c r="H1959" s="2"/>
    </row>
    <row r="1960" spans="6:8" x14ac:dyDescent="0.25">
      <c r="F1960" s="2"/>
      <c r="G1960" s="2"/>
      <c r="H1960" s="2"/>
    </row>
    <row r="1961" spans="6:8" x14ac:dyDescent="0.25">
      <c r="F1961" s="2"/>
      <c r="G1961" s="2"/>
      <c r="H1961" s="2"/>
    </row>
    <row r="1962" spans="6:8" x14ac:dyDescent="0.25">
      <c r="F1962" s="2"/>
      <c r="G1962" s="2"/>
      <c r="H1962" s="2"/>
    </row>
    <row r="1963" spans="6:8" x14ac:dyDescent="0.25">
      <c r="F1963" s="2"/>
      <c r="G1963" s="2"/>
      <c r="H1963" s="2"/>
    </row>
    <row r="1964" spans="6:8" x14ac:dyDescent="0.25">
      <c r="F1964" s="2"/>
      <c r="G1964" s="2"/>
      <c r="H1964" s="2"/>
    </row>
    <row r="1965" spans="6:8" x14ac:dyDescent="0.25">
      <c r="F1965" s="2"/>
      <c r="G1965" s="2"/>
      <c r="H1965" s="2"/>
    </row>
    <row r="1966" spans="6:8" x14ac:dyDescent="0.25">
      <c r="F1966" s="2"/>
      <c r="G1966" s="2"/>
      <c r="H1966" s="2"/>
    </row>
    <row r="1967" spans="6:8" x14ac:dyDescent="0.25">
      <c r="F1967" s="2"/>
      <c r="G1967" s="2"/>
      <c r="H1967" s="2"/>
    </row>
    <row r="1968" spans="6:8" x14ac:dyDescent="0.25">
      <c r="F1968" s="2"/>
      <c r="G1968" s="2"/>
      <c r="H1968" s="2"/>
    </row>
    <row r="1969" spans="6:8" x14ac:dyDescent="0.25">
      <c r="F1969" s="2"/>
      <c r="G1969" s="2"/>
      <c r="H1969" s="2"/>
    </row>
    <row r="1970" spans="6:8" x14ac:dyDescent="0.25">
      <c r="F1970" s="2"/>
      <c r="G1970" s="2"/>
      <c r="H1970" s="2"/>
    </row>
    <row r="1971" spans="6:8" x14ac:dyDescent="0.25">
      <c r="F1971" s="2"/>
      <c r="G1971" s="2"/>
      <c r="H1971" s="2"/>
    </row>
    <row r="1972" spans="6:8" x14ac:dyDescent="0.25">
      <c r="F1972" s="2"/>
      <c r="G1972" s="2"/>
      <c r="H1972" s="2"/>
    </row>
    <row r="1973" spans="6:8" x14ac:dyDescent="0.25">
      <c r="F1973" s="2"/>
      <c r="G1973" s="2"/>
      <c r="H1973" s="2"/>
    </row>
    <row r="1974" spans="6:8" x14ac:dyDescent="0.25">
      <c r="F1974" s="2"/>
      <c r="G1974" s="2"/>
      <c r="H1974" s="2"/>
    </row>
    <row r="1975" spans="6:8" x14ac:dyDescent="0.25">
      <c r="F1975" s="2"/>
      <c r="G1975" s="2"/>
      <c r="H1975" s="2"/>
    </row>
    <row r="1976" spans="6:8" x14ac:dyDescent="0.25">
      <c r="F1976" s="2"/>
      <c r="G1976" s="2"/>
      <c r="H1976" s="2"/>
    </row>
    <row r="1977" spans="6:8" x14ac:dyDescent="0.25">
      <c r="F1977" s="2"/>
      <c r="G1977" s="2"/>
      <c r="H1977" s="2"/>
    </row>
    <row r="1978" spans="6:8" x14ac:dyDescent="0.25">
      <c r="F1978" s="2"/>
      <c r="G1978" s="2"/>
      <c r="H1978" s="2"/>
    </row>
    <row r="1979" spans="6:8" x14ac:dyDescent="0.25">
      <c r="F1979" s="2"/>
      <c r="G1979" s="2"/>
      <c r="H1979" s="2"/>
    </row>
    <row r="1980" spans="6:8" x14ac:dyDescent="0.25">
      <c r="F1980" s="2"/>
      <c r="G1980" s="2"/>
      <c r="H1980" s="2"/>
    </row>
    <row r="1981" spans="6:8" x14ac:dyDescent="0.25">
      <c r="F1981" s="2"/>
      <c r="G1981" s="2"/>
      <c r="H1981" s="2"/>
    </row>
    <row r="1982" spans="6:8" x14ac:dyDescent="0.25">
      <c r="F1982" s="2"/>
      <c r="G1982" s="2"/>
      <c r="H1982" s="2"/>
    </row>
    <row r="1983" spans="6:8" x14ac:dyDescent="0.25">
      <c r="F1983" s="2"/>
      <c r="G1983" s="2"/>
      <c r="H1983" s="2"/>
    </row>
    <row r="1984" spans="6:8" x14ac:dyDescent="0.25">
      <c r="F1984" s="2"/>
      <c r="G1984" s="2"/>
      <c r="H1984" s="2"/>
    </row>
    <row r="1985" spans="6:8" x14ac:dyDescent="0.25">
      <c r="F1985" s="2"/>
      <c r="G1985" s="2"/>
      <c r="H1985" s="2"/>
    </row>
    <row r="1986" spans="6:8" x14ac:dyDescent="0.25">
      <c r="F1986" s="2"/>
      <c r="G1986" s="2"/>
      <c r="H1986" s="2"/>
    </row>
    <row r="1987" spans="6:8" x14ac:dyDescent="0.25">
      <c r="F1987" s="2"/>
      <c r="G1987" s="2"/>
      <c r="H1987" s="2"/>
    </row>
    <row r="1988" spans="6:8" x14ac:dyDescent="0.25">
      <c r="F1988" s="2"/>
      <c r="G1988" s="2"/>
      <c r="H1988" s="2"/>
    </row>
    <row r="1989" spans="6:8" x14ac:dyDescent="0.25">
      <c r="F1989" s="2"/>
      <c r="G1989" s="2"/>
      <c r="H1989" s="2"/>
    </row>
    <row r="1990" spans="6:8" x14ac:dyDescent="0.25">
      <c r="F1990" s="2"/>
      <c r="G1990" s="2"/>
      <c r="H1990" s="2"/>
    </row>
    <row r="1991" spans="6:8" x14ac:dyDescent="0.25">
      <c r="F1991" s="2"/>
      <c r="G1991" s="2"/>
      <c r="H1991" s="2"/>
    </row>
    <row r="1992" spans="6:8" x14ac:dyDescent="0.25">
      <c r="F1992" s="2"/>
      <c r="G1992" s="2"/>
      <c r="H1992" s="2"/>
    </row>
    <row r="1993" spans="6:8" x14ac:dyDescent="0.25">
      <c r="F1993" s="2"/>
      <c r="G1993" s="2"/>
      <c r="H1993" s="2"/>
    </row>
    <row r="1994" spans="6:8" x14ac:dyDescent="0.25">
      <c r="F1994" s="2"/>
      <c r="G1994" s="2"/>
      <c r="H1994" s="2"/>
    </row>
    <row r="1995" spans="6:8" x14ac:dyDescent="0.25">
      <c r="F1995" s="2"/>
      <c r="G1995" s="2"/>
      <c r="H1995" s="2"/>
    </row>
    <row r="1996" spans="6:8" x14ac:dyDescent="0.25">
      <c r="F1996" s="2"/>
      <c r="G1996" s="2"/>
      <c r="H1996" s="2"/>
    </row>
    <row r="1997" spans="6:8" x14ac:dyDescent="0.25">
      <c r="F1997" s="2"/>
      <c r="G1997" s="2"/>
      <c r="H1997" s="2"/>
    </row>
    <row r="1998" spans="6:8" x14ac:dyDescent="0.25">
      <c r="F1998" s="2"/>
      <c r="G1998" s="2"/>
      <c r="H1998" s="2"/>
    </row>
    <row r="1999" spans="6:8" x14ac:dyDescent="0.25">
      <c r="F1999" s="2"/>
      <c r="G1999" s="2"/>
      <c r="H1999" s="2"/>
    </row>
    <row r="2000" spans="6:8" x14ac:dyDescent="0.25">
      <c r="F2000" s="2"/>
      <c r="G2000" s="2"/>
      <c r="H2000" s="2"/>
    </row>
  </sheetData>
  <phoneticPr fontId="2" type="noConversion"/>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1391-124A-43C3-A60A-17DA7688A391}">
  <dimension ref="A3:I970"/>
  <sheetViews>
    <sheetView workbookViewId="0">
      <selection activeCell="G41" sqref="G41"/>
    </sheetView>
  </sheetViews>
  <sheetFormatPr defaultRowHeight="15" x14ac:dyDescent="0.25"/>
  <cols>
    <col min="1" max="1" width="35.140625" customWidth="1"/>
    <col min="2" max="2" width="12.140625" bestFit="1" customWidth="1"/>
    <col min="3" max="4" width="11.5703125" bestFit="1" customWidth="1"/>
    <col min="5" max="6" width="10.5703125" bestFit="1" customWidth="1"/>
    <col min="7" max="45" width="13" bestFit="1" customWidth="1"/>
    <col min="46" max="168" width="8" bestFit="1" customWidth="1"/>
    <col min="169" max="198" width="9" bestFit="1" customWidth="1"/>
    <col min="199" max="199" width="12.7109375" bestFit="1" customWidth="1"/>
  </cols>
  <sheetData>
    <row r="3" spans="1:5" x14ac:dyDescent="0.25">
      <c r="A3" t="s">
        <v>6216</v>
      </c>
      <c r="B3">
        <f>COUNTA(_xlfn.UNIQUE(Orders[Customer ID]))</f>
        <v>913</v>
      </c>
    </row>
    <row r="4" spans="1:5" x14ac:dyDescent="0.25">
      <c r="A4" t="s">
        <v>6215</v>
      </c>
      <c r="B4" cm="1">
        <f t="array" ref="B4">COUNTA(_xlfn.UNIQUE(_xlfn._xlws.FILTER(_xlfn._xlws.FILTER(Orders[],Orders[Loyalty Card]="Yes"),{0,0,1,0,0,0,0,0,0,0,0,0,0,0,0,0})))</f>
        <v>443</v>
      </c>
    </row>
    <row r="5" spans="1:5" x14ac:dyDescent="0.25">
      <c r="A5" t="s">
        <v>6217</v>
      </c>
      <c r="B5">
        <f>B3-B4</f>
        <v>470</v>
      </c>
    </row>
    <row r="6" spans="1:5" x14ac:dyDescent="0.25">
      <c r="A6" t="s">
        <v>6221</v>
      </c>
      <c r="B6" s="6">
        <f>SUM(Orders[Sales])</f>
        <v>45134.254999999997</v>
      </c>
    </row>
    <row r="7" spans="1:5" x14ac:dyDescent="0.25">
      <c r="A7" t="s">
        <v>6222</v>
      </c>
      <c r="B7" s="6" cm="1">
        <f t="array" ref="B7">SUM(_xlfn._xlws.FILTER(_xlfn._xlws.FILTER(Orders[],Orders[Loyalty Card]="Yes"),{0,0,0,0,0,0,0,0,0,0,0,0,0,0,1,0}))</f>
        <v>20917.849999999995</v>
      </c>
      <c r="C7" s="12">
        <f>B7/B6</f>
        <v>0.46345840869645455</v>
      </c>
    </row>
    <row r="8" spans="1:5" x14ac:dyDescent="0.25">
      <c r="A8" t="s">
        <v>6223</v>
      </c>
      <c r="B8" s="6">
        <f>B6-B7</f>
        <v>24216.405000000002</v>
      </c>
      <c r="C8" s="12">
        <f>B8/B6</f>
        <v>0.53654159130354551</v>
      </c>
    </row>
    <row r="9" spans="1:5" x14ac:dyDescent="0.25">
      <c r="B9" s="6"/>
    </row>
    <row r="13" spans="1:5" x14ac:dyDescent="0.25">
      <c r="A13" s="7" t="s">
        <v>6209</v>
      </c>
      <c r="B13" s="7" t="s">
        <v>6196</v>
      </c>
    </row>
    <row r="14" spans="1:5" x14ac:dyDescent="0.25">
      <c r="A14" s="7" t="s">
        <v>6202</v>
      </c>
      <c r="B14" t="s">
        <v>6203</v>
      </c>
      <c r="C14" t="s">
        <v>6204</v>
      </c>
      <c r="D14" t="s">
        <v>6205</v>
      </c>
      <c r="E14" t="s">
        <v>6206</v>
      </c>
    </row>
    <row r="15" spans="1:5" x14ac:dyDescent="0.25">
      <c r="A15" t="s">
        <v>6198</v>
      </c>
      <c r="B15" s="8">
        <v>215</v>
      </c>
      <c r="C15" s="8">
        <v>203</v>
      </c>
      <c r="D15" s="8">
        <v>230</v>
      </c>
      <c r="E15" s="8">
        <v>266</v>
      </c>
    </row>
    <row r="16" spans="1:5" x14ac:dyDescent="0.25">
      <c r="A16" t="s">
        <v>6199</v>
      </c>
      <c r="B16" s="8">
        <v>255</v>
      </c>
      <c r="C16" s="8">
        <v>261</v>
      </c>
      <c r="D16" s="8">
        <v>211</v>
      </c>
      <c r="E16" s="8">
        <v>224</v>
      </c>
    </row>
    <row r="17" spans="1:5" x14ac:dyDescent="0.25">
      <c r="A17" t="s">
        <v>6200</v>
      </c>
      <c r="B17" s="8">
        <v>336</v>
      </c>
      <c r="C17" s="8">
        <v>286</v>
      </c>
      <c r="D17" s="8">
        <v>286</v>
      </c>
      <c r="E17" s="8">
        <v>235</v>
      </c>
    </row>
    <row r="18" spans="1:5" x14ac:dyDescent="0.25">
      <c r="A18" t="s">
        <v>6201</v>
      </c>
      <c r="B18" s="8">
        <v>141</v>
      </c>
      <c r="C18" s="8">
        <v>122</v>
      </c>
      <c r="D18" s="8">
        <v>127</v>
      </c>
      <c r="E18" s="8">
        <v>153</v>
      </c>
    </row>
    <row r="28" spans="1:5" x14ac:dyDescent="0.25">
      <c r="A28" s="7" t="s">
        <v>6196</v>
      </c>
      <c r="B28" t="s">
        <v>6207</v>
      </c>
    </row>
    <row r="29" spans="1:5" x14ac:dyDescent="0.25">
      <c r="A29" t="s">
        <v>6204</v>
      </c>
      <c r="B29" s="6">
        <v>12306.439999999995</v>
      </c>
    </row>
    <row r="30" spans="1:5" x14ac:dyDescent="0.25">
      <c r="A30" t="s">
        <v>6205</v>
      </c>
      <c r="B30" s="6">
        <v>12054.074999999995</v>
      </c>
    </row>
    <row r="31" spans="1:5" x14ac:dyDescent="0.25">
      <c r="A31" t="s">
        <v>6203</v>
      </c>
      <c r="B31" s="6">
        <v>11768.494999999997</v>
      </c>
    </row>
    <row r="32" spans="1:5" x14ac:dyDescent="0.25">
      <c r="A32" t="s">
        <v>6206</v>
      </c>
      <c r="B32" s="6">
        <v>9005.2450000000099</v>
      </c>
    </row>
    <row r="39" spans="1:4" x14ac:dyDescent="0.25">
      <c r="A39" s="16" t="s">
        <v>6218</v>
      </c>
      <c r="B39" s="16">
        <f>COUNTA(_xlfn.UNIQUE(Orders[Order ID]))</f>
        <v>957</v>
      </c>
    </row>
    <row r="40" spans="1:4" x14ac:dyDescent="0.25">
      <c r="B40" t="s">
        <v>28</v>
      </c>
      <c r="C40" t="s">
        <v>318</v>
      </c>
      <c r="D40" t="s">
        <v>19</v>
      </c>
    </row>
    <row r="41" spans="1:4" x14ac:dyDescent="0.25">
      <c r="A41" t="s">
        <v>6204</v>
      </c>
      <c r="B41" cm="1">
        <f t="array" ref="B41">COUNTA(_xlfn.UNIQUE(_xlfn._xlws.FILTER(_xlfn._xlws.FILTER(Orders[],(Orders[Coffee Type Name]="Excelsa")*(Orders[Country]="United Kingdom")),{1,0,0,0,0,0,0,0,0,0,0,0,0,0,0,0})))</f>
        <v>23</v>
      </c>
      <c r="C41" cm="1">
        <f t="array" ref="C41">COUNTA(_xlfn.UNIQUE(_xlfn._xlws.FILTER(_xlfn._xlws.FILTER(Orders[],(Orders[Coffee Type Name]="Excelsa")*(Orders[Country]="Ireland")),{1,0,0,0,0,0,0,0,0,0,0,0,0,0,0,0})))</f>
        <v>35</v>
      </c>
      <c r="D41" cm="1">
        <f t="array" ref="D41">COUNTA(_xlfn.UNIQUE(_xlfn._xlws.FILTER(_xlfn._xlws.FILTER(Orders[],(Orders[Coffee Type Name]="Excelsa")*(Orders[Country]="United States")),{1,0,0,0,0,0,0,0,0,0,0,0,0,0,0,0})))</f>
        <v>185</v>
      </c>
    </row>
    <row r="42" spans="1:4" x14ac:dyDescent="0.25">
      <c r="A42" t="s">
        <v>6205</v>
      </c>
      <c r="B42" cm="1">
        <f t="array" ref="B42">COUNTA(_xlfn.UNIQUE(_xlfn._xlws.FILTER(_xlfn._xlws.FILTER(Orders[],(Orders[Coffee Type Name]="Liberica")*(Orders[Country]="United Kingdom")),{1,0,0,0,0,0,0,0,0,0,0,0,0,0,0,0})))</f>
        <v>20</v>
      </c>
      <c r="C42" cm="1">
        <f t="array" ref="C42">COUNTA(_xlfn.UNIQUE(_xlfn._xlws.FILTER(_xlfn._xlws.FILTER(Orders[],(Orders[Coffee Type Name]="Liberica")*(Orders[Country]="Ireland")),{1,0,0,0,0,0,0,0,0,0,0,0,0,0,0,0})))</f>
        <v>39</v>
      </c>
      <c r="D42" cm="1">
        <f t="array" ref="D42">COUNTA(_xlfn.UNIQUE(_xlfn._xlws.FILTER(_xlfn._xlws.FILTER(Orders[],(Orders[Coffee Type Name]="Liberica")*(Orders[Country]="United States")),{1,0,0,0,0,0,0,0,0,0,0,0,0,0,0,0})))</f>
        <v>185</v>
      </c>
    </row>
    <row r="43" spans="1:4" x14ac:dyDescent="0.25">
      <c r="A43" t="s">
        <v>6203</v>
      </c>
      <c r="B43" cm="1">
        <f t="array" ref="B43">COUNTA(_xlfn.UNIQUE(_xlfn._xlws.FILTER(_xlfn._xlws.FILTER(Orders[],(Orders[Coffee Type Name]="Arabica")*(Orders[Country]="United Kingdom")),{1,0,0,0,0,0,0,0,0,0,0,0,0,0,0,0})))</f>
        <v>7</v>
      </c>
      <c r="C43" cm="1">
        <f t="array" ref="C43">COUNTA(_xlfn.UNIQUE(_xlfn._xlws.FILTER(_xlfn._xlws.FILTER(Orders[],(Orders[Coffee Type Name]="Arabica")*(Orders[Country]="Ireland")),{1,0,0,0,0,0,0,0,0,0,0,0,0,0,0,0})))</f>
        <v>41</v>
      </c>
      <c r="D43" cm="1">
        <f t="array" ref="D43">COUNTA(_xlfn.UNIQUE(_xlfn._xlws.FILTER(_xlfn._xlws.FILTER(Orders[],(Orders[Coffee Type Name]="Arabica")*(Orders[Country]="United States")),{1,0,0,0,0,0,0,0,0,0,0,0,0,0,0,0})))</f>
        <v>214</v>
      </c>
    </row>
    <row r="44" spans="1:4" x14ac:dyDescent="0.25">
      <c r="A44" t="s">
        <v>6206</v>
      </c>
      <c r="B44" cm="1">
        <f t="array" ref="B44">COUNTA(_xlfn.UNIQUE(_xlfn._xlws.FILTER(_xlfn._xlws.FILTER(Orders[],(Orders[Coffee Type Name]="Robusta")*(Orders[Country]="United Kingdom")),{1,0,0,0,0,0,0,0,0,0,0,0,0,0,0,0})))</f>
        <v>22</v>
      </c>
      <c r="C44" cm="1">
        <f t="array" ref="C44">COUNTA(_xlfn.UNIQUE(_xlfn._xlws.FILTER(_xlfn._xlws.FILTER(Orders[],(Orders[Coffee Type Name]="Robusta")*(Orders[Country]="Ireland")),{1,0,0,0,0,0,0,0,0,0,0,0,0,0,0,0})))</f>
        <v>38</v>
      </c>
      <c r="D44" cm="1">
        <f t="array" ref="D44">COUNTA(_xlfn.UNIQUE(_xlfn._xlws.FILTER(_xlfn._xlws.FILTER(Orders[],(Orders[Coffee Type Name]="Robusta")*(Orders[Country]="United States")),{1,0,0,0,0,0,0,0,0,0,0,0,0,0,0,0})))</f>
        <v>179</v>
      </c>
    </row>
    <row r="49" spans="1:9" x14ac:dyDescent="0.25">
      <c r="A49" s="10" t="s">
        <v>6204</v>
      </c>
      <c r="B49" s="6">
        <f>AVERAGE(GETPIVOTDATA("Sales",$A$28,"Coffee Type Name","Excelsa"))/4</f>
        <v>3076.6099999999988</v>
      </c>
    </row>
    <row r="50" spans="1:9" x14ac:dyDescent="0.25">
      <c r="A50" s="10" t="s">
        <v>6205</v>
      </c>
      <c r="B50" s="6">
        <f>AVERAGE(GETPIVOTDATA("Sales",$A$28,"Coffee Type Name","Liberica"))/4</f>
        <v>3013.5187499999988</v>
      </c>
    </row>
    <row r="51" spans="1:9" x14ac:dyDescent="0.25">
      <c r="A51" s="10" t="s">
        <v>6203</v>
      </c>
      <c r="B51" s="6">
        <f>AVERAGE(GETPIVOTDATA("Sales",$A$28,"Coffee Type Name","Arabica"))/4</f>
        <v>2942.1237499999993</v>
      </c>
    </row>
    <row r="52" spans="1:9" x14ac:dyDescent="0.25">
      <c r="A52" s="10" t="s">
        <v>6206</v>
      </c>
      <c r="B52" s="6">
        <f>AVERAGE(GETPIVOTDATA("Sales",$A$28,"Coffee Type Name","Robusta"))/4</f>
        <v>2251.3112500000025</v>
      </c>
    </row>
    <row r="53" spans="1:9" x14ac:dyDescent="0.25">
      <c r="A53" s="10"/>
      <c r="B53" s="6"/>
    </row>
    <row r="54" spans="1:9" x14ac:dyDescent="0.25">
      <c r="A54" s="10"/>
      <c r="B54" s="6"/>
    </row>
    <row r="56" spans="1:9" x14ac:dyDescent="0.25">
      <c r="A56" s="10"/>
    </row>
    <row r="57" spans="1:9" x14ac:dyDescent="0.25">
      <c r="A57" s="10" t="s">
        <v>6208</v>
      </c>
      <c r="B57" t="s">
        <v>6210</v>
      </c>
      <c r="C57" t="s">
        <v>6211</v>
      </c>
      <c r="E57" t="s">
        <v>6212</v>
      </c>
    </row>
    <row r="58" spans="1:9" x14ac:dyDescent="0.25">
      <c r="A58" t="s">
        <v>491</v>
      </c>
      <c r="B58" s="15" cm="1">
        <f t="array" ref="B58">COUNTA(_xlfn.UNIQUE(_xlfn._xlws.FILTER(_xlfn._xlws.FILTER(Orders[],Orders[Customer ID]=$A58),{1,0,0,0,0,0,0,0,0,0,0,0,0,0,0,0})))</f>
        <v>1</v>
      </c>
      <c r="C58" s="15" t="str">
        <f>_xlfn.XLOOKUP(A58,Orders[Customer ID],Orders[Loyalty Card],"",0)</f>
        <v>Yes</v>
      </c>
      <c r="E58" t="s">
        <v>6213</v>
      </c>
      <c r="H58">
        <f>COUNTIFS(B58:B970,"&gt;=2",C58:C970,"Yes")</f>
        <v>13</v>
      </c>
    </row>
    <row r="59" spans="1:9" x14ac:dyDescent="0.25">
      <c r="A59" t="s">
        <v>502</v>
      </c>
      <c r="B59" s="15" cm="1">
        <f t="array" ref="B59">COUNTA(_xlfn.UNIQUE(_xlfn._xlws.FILTER(_xlfn._xlws.FILTER(Orders[],Orders[Customer ID]=$A59),{1,0,0,0,0,0,0,0,0,0,0,0,0,0,0,0})))</f>
        <v>1</v>
      </c>
      <c r="C59" s="15" t="str">
        <f>_xlfn.XLOOKUP(A59,Orders[Customer ID],Orders[Loyalty Card],"",0)</f>
        <v>Yes</v>
      </c>
      <c r="E59" t="s">
        <v>6214</v>
      </c>
      <c r="H59">
        <f>COUNTIFS(B58:B970,"&gt;=2",C58:C970,"No")</f>
        <v>12</v>
      </c>
    </row>
    <row r="60" spans="1:9" x14ac:dyDescent="0.25">
      <c r="A60" t="s">
        <v>513</v>
      </c>
      <c r="B60" s="15" cm="1">
        <f t="array" ref="B60">COUNTA(_xlfn.UNIQUE(_xlfn._xlws.FILTER(_xlfn._xlws.FILTER(Orders[],Orders[Customer ID]=$A60),{1,0,0,0,0,0,0,0,0,0,0,0,0,0,0,0})))</f>
        <v>1</v>
      </c>
      <c r="C60" s="15" t="str">
        <f>_xlfn.XLOOKUP(A60,Orders[Customer ID],Orders[Loyalty Card],"",0)</f>
        <v>No</v>
      </c>
    </row>
    <row r="61" spans="1:9" x14ac:dyDescent="0.25">
      <c r="A61" t="s">
        <v>520</v>
      </c>
      <c r="B61" s="15" cm="1">
        <f t="array" ref="B61">COUNTA(_xlfn.UNIQUE(_xlfn._xlws.FILTER(_xlfn._xlws.FILTER(Orders[],Orders[Customer ID]=$A61),{1,0,0,0,0,0,0,0,0,0,0,0,0,0,0,0})))</f>
        <v>1</v>
      </c>
      <c r="C61" s="15" t="str">
        <f>_xlfn.XLOOKUP(A61,Orders[Customer ID],Orders[Loyalty Card],"",0)</f>
        <v>No</v>
      </c>
      <c r="E61" t="s">
        <v>6219</v>
      </c>
      <c r="H61" s="13">
        <f>13/B3</f>
        <v>1.4238773274917854E-2</v>
      </c>
    </row>
    <row r="62" spans="1:9" x14ac:dyDescent="0.25">
      <c r="A62" t="s">
        <v>525</v>
      </c>
      <c r="B62" s="15" cm="1">
        <f t="array" ref="B62">COUNTA(_xlfn.UNIQUE(_xlfn._xlws.FILTER(_xlfn._xlws.FILTER(Orders[],Orders[Customer ID]=$A62),{1,0,0,0,0,0,0,0,0,0,0,0,0,0,0,0})))</f>
        <v>1</v>
      </c>
      <c r="C62" s="15" t="str">
        <f>_xlfn.XLOOKUP(A62,Orders[Customer ID],Orders[Loyalty Card],"",0)</f>
        <v>Yes</v>
      </c>
      <c r="E62" t="s">
        <v>6220</v>
      </c>
      <c r="H62" s="13">
        <f>H59/B3</f>
        <v>1.3143483023001095E-2</v>
      </c>
    </row>
    <row r="63" spans="1:9" x14ac:dyDescent="0.25">
      <c r="A63" t="s">
        <v>531</v>
      </c>
      <c r="B63" s="15" cm="1">
        <f t="array" ref="B63">COUNTA(_xlfn.UNIQUE(_xlfn._xlws.FILTER(_xlfn._xlws.FILTER(Orders[],Orders[Customer ID]=$A63),{1,0,0,0,0,0,0,0,0,0,0,0,0,0,0,0})))</f>
        <v>1</v>
      </c>
      <c r="C63" s="15" t="str">
        <f>_xlfn.XLOOKUP(A63,Orders[Customer ID],Orders[Loyalty Card],"",0)</f>
        <v>Yes</v>
      </c>
      <c r="I63" s="11"/>
    </row>
    <row r="64" spans="1:9" x14ac:dyDescent="0.25">
      <c r="A64" t="s">
        <v>536</v>
      </c>
      <c r="B64" s="15" cm="1">
        <f t="array" ref="B64">COUNTA(_xlfn.UNIQUE(_xlfn._xlws.FILTER(_xlfn._xlws.FILTER(Orders[],Orders[Customer ID]=$A64),{1,0,0,0,0,0,0,0,0,0,0,0,0,0,0,0})))</f>
        <v>1</v>
      </c>
      <c r="C64" s="15" t="str">
        <f>_xlfn.XLOOKUP(A64,Orders[Customer ID],Orders[Loyalty Card],"",0)</f>
        <v>No</v>
      </c>
      <c r="I64" s="11"/>
    </row>
    <row r="65" spans="1:3" x14ac:dyDescent="0.25">
      <c r="A65" t="s">
        <v>542</v>
      </c>
      <c r="B65" s="15" cm="1">
        <f t="array" ref="B65">COUNTA(_xlfn.UNIQUE(_xlfn._xlws.FILTER(_xlfn._xlws.FILTER(Orders[],Orders[Customer ID]=$A65),{1,0,0,0,0,0,0,0,0,0,0,0,0,0,0,0})))</f>
        <v>1</v>
      </c>
      <c r="C65" s="15" t="str">
        <f>_xlfn.XLOOKUP(A65,Orders[Customer ID],Orders[Loyalty Card],"",0)</f>
        <v>No</v>
      </c>
    </row>
    <row r="66" spans="1:3" x14ac:dyDescent="0.25">
      <c r="A66" t="s">
        <v>548</v>
      </c>
      <c r="B66" s="15" cm="1">
        <f t="array" ref="B66">COUNTA(_xlfn.UNIQUE(_xlfn._xlws.FILTER(_xlfn._xlws.FILTER(Orders[],Orders[Customer ID]=$A66),{1,0,0,0,0,0,0,0,0,0,0,0,0,0,0,0})))</f>
        <v>1</v>
      </c>
      <c r="C66" s="15" t="str">
        <f>_xlfn.XLOOKUP(A66,Orders[Customer ID],Orders[Loyalty Card],"",0)</f>
        <v>No</v>
      </c>
    </row>
    <row r="67" spans="1:3" x14ac:dyDescent="0.25">
      <c r="A67" t="s">
        <v>554</v>
      </c>
      <c r="B67" s="15" cm="1">
        <f t="array" ref="B67">COUNTA(_xlfn.UNIQUE(_xlfn._xlws.FILTER(_xlfn._xlws.FILTER(Orders[],Orders[Customer ID]=$A67),{1,0,0,0,0,0,0,0,0,0,0,0,0,0,0,0})))</f>
        <v>1</v>
      </c>
      <c r="C67" s="15" t="str">
        <f>_xlfn.XLOOKUP(A67,Orders[Customer ID],Orders[Loyalty Card],"",0)</f>
        <v>Yes</v>
      </c>
    </row>
    <row r="68" spans="1:3" x14ac:dyDescent="0.25">
      <c r="A68" t="s">
        <v>560</v>
      </c>
      <c r="B68" s="15" cm="1">
        <f t="array" ref="B68">COUNTA(_xlfn.UNIQUE(_xlfn._xlws.FILTER(_xlfn._xlws.FILTER(Orders[],Orders[Customer ID]=$A68),{1,0,0,0,0,0,0,0,0,0,0,0,0,0,0,0})))</f>
        <v>1</v>
      </c>
      <c r="C68" s="15" t="str">
        <f>_xlfn.XLOOKUP(A68,Orders[Customer ID],Orders[Loyalty Card],"",0)</f>
        <v>No</v>
      </c>
    </row>
    <row r="69" spans="1:3" x14ac:dyDescent="0.25">
      <c r="A69" t="s">
        <v>566</v>
      </c>
      <c r="B69" s="15" cm="1">
        <f t="array" ref="B69">COUNTA(_xlfn.UNIQUE(_xlfn._xlws.FILTER(_xlfn._xlws.FILTER(Orders[],Orders[Customer ID]=$A69),{1,0,0,0,0,0,0,0,0,0,0,0,0,0,0,0})))</f>
        <v>1</v>
      </c>
      <c r="C69" s="15" t="str">
        <f>_xlfn.XLOOKUP(A69,Orders[Customer ID],Orders[Loyalty Card],"",0)</f>
        <v>No</v>
      </c>
    </row>
    <row r="70" spans="1:3" x14ac:dyDescent="0.25">
      <c r="A70" t="s">
        <v>571</v>
      </c>
      <c r="B70" s="15" cm="1">
        <f t="array" ref="B70">COUNTA(_xlfn.UNIQUE(_xlfn._xlws.FILTER(_xlfn._xlws.FILTER(Orders[],Orders[Customer ID]=$A70),{1,0,0,0,0,0,0,0,0,0,0,0,0,0,0,0})))</f>
        <v>1</v>
      </c>
      <c r="C70" s="15" t="str">
        <f>_xlfn.XLOOKUP(A70,Orders[Customer ID],Orders[Loyalty Card],"",0)</f>
        <v>Yes</v>
      </c>
    </row>
    <row r="71" spans="1:3" x14ac:dyDescent="0.25">
      <c r="A71" t="s">
        <v>577</v>
      </c>
      <c r="B71" s="15" cm="1">
        <f t="array" ref="B71">COUNTA(_xlfn.UNIQUE(_xlfn._xlws.FILTER(_xlfn._xlws.FILTER(Orders[],Orders[Customer ID]=$A71),{1,0,0,0,0,0,0,0,0,0,0,0,0,0,0,0})))</f>
        <v>1</v>
      </c>
      <c r="C71" s="15" t="str">
        <f>_xlfn.XLOOKUP(A71,Orders[Customer ID],Orders[Loyalty Card],"",0)</f>
        <v>No</v>
      </c>
    </row>
    <row r="72" spans="1:3" x14ac:dyDescent="0.25">
      <c r="A72" t="s">
        <v>582</v>
      </c>
      <c r="B72" s="15" cm="1">
        <f t="array" ref="B72">COUNTA(_xlfn.UNIQUE(_xlfn._xlws.FILTER(_xlfn._xlws.FILTER(Orders[],Orders[Customer ID]=$A72),{1,0,0,0,0,0,0,0,0,0,0,0,0,0,0,0})))</f>
        <v>1</v>
      </c>
      <c r="C72" s="15" t="str">
        <f>_xlfn.XLOOKUP(A72,Orders[Customer ID],Orders[Loyalty Card],"",0)</f>
        <v>No</v>
      </c>
    </row>
    <row r="73" spans="1:3" x14ac:dyDescent="0.25">
      <c r="A73" t="s">
        <v>588</v>
      </c>
      <c r="B73" s="15" cm="1">
        <f t="array" ref="B73">COUNTA(_xlfn.UNIQUE(_xlfn._xlws.FILTER(_xlfn._xlws.FILTER(Orders[],Orders[Customer ID]=$A73),{1,0,0,0,0,0,0,0,0,0,0,0,0,0,0,0})))</f>
        <v>1</v>
      </c>
      <c r="C73" s="15" t="str">
        <f>_xlfn.XLOOKUP(A73,Orders[Customer ID],Orders[Loyalty Card],"",0)</f>
        <v>No</v>
      </c>
    </row>
    <row r="74" spans="1:3" x14ac:dyDescent="0.25">
      <c r="A74" t="s">
        <v>594</v>
      </c>
      <c r="B74" s="15" cm="1">
        <f t="array" ref="B74">COUNTA(_xlfn.UNIQUE(_xlfn._xlws.FILTER(_xlfn._xlws.FILTER(Orders[],Orders[Customer ID]=$A74),{1,0,0,0,0,0,0,0,0,0,0,0,0,0,0,0})))</f>
        <v>1</v>
      </c>
      <c r="C74" s="15" t="str">
        <f>_xlfn.XLOOKUP(A74,Orders[Customer ID],Orders[Loyalty Card],"",0)</f>
        <v>Yes</v>
      </c>
    </row>
    <row r="75" spans="1:3" x14ac:dyDescent="0.25">
      <c r="A75" t="s">
        <v>599</v>
      </c>
      <c r="B75" s="15" cm="1">
        <f t="array" ref="B75">COUNTA(_xlfn.UNIQUE(_xlfn._xlws.FILTER(_xlfn._xlws.FILTER(Orders[],Orders[Customer ID]=$A75),{1,0,0,0,0,0,0,0,0,0,0,0,0,0,0,0})))</f>
        <v>1</v>
      </c>
      <c r="C75" s="15" t="str">
        <f>_xlfn.XLOOKUP(A75,Orders[Customer ID],Orders[Loyalty Card],"",0)</f>
        <v>Yes</v>
      </c>
    </row>
    <row r="76" spans="1:3" x14ac:dyDescent="0.25">
      <c r="A76" t="s">
        <v>609</v>
      </c>
      <c r="B76" s="15" cm="1">
        <f t="array" ref="B76">COUNTA(_xlfn.UNIQUE(_xlfn._xlws.FILTER(_xlfn._xlws.FILTER(Orders[],Orders[Customer ID]=$A76),{1,0,0,0,0,0,0,0,0,0,0,0,0,0,0,0})))</f>
        <v>1</v>
      </c>
      <c r="C76" s="15" t="str">
        <f>_xlfn.XLOOKUP(A76,Orders[Customer ID],Orders[Loyalty Card],"",0)</f>
        <v>No</v>
      </c>
    </row>
    <row r="77" spans="1:3" x14ac:dyDescent="0.25">
      <c r="A77" t="s">
        <v>615</v>
      </c>
      <c r="B77" s="15" cm="1">
        <f t="array" ref="B77">COUNTA(_xlfn.UNIQUE(_xlfn._xlws.FILTER(_xlfn._xlws.FILTER(Orders[],Orders[Customer ID]=$A77),{1,0,0,0,0,0,0,0,0,0,0,0,0,0,0,0})))</f>
        <v>1</v>
      </c>
      <c r="C77" s="15" t="str">
        <f>_xlfn.XLOOKUP(A77,Orders[Customer ID],Orders[Loyalty Card],"",0)</f>
        <v>Yes</v>
      </c>
    </row>
    <row r="78" spans="1:3" x14ac:dyDescent="0.25">
      <c r="A78" t="s">
        <v>621</v>
      </c>
      <c r="B78" s="15" cm="1">
        <f t="array" ref="B78">COUNTA(_xlfn.UNIQUE(_xlfn._xlws.FILTER(_xlfn._xlws.FILTER(Orders[],Orders[Customer ID]=$A78),{1,0,0,0,0,0,0,0,0,0,0,0,0,0,0,0})))</f>
        <v>1</v>
      </c>
      <c r="C78" s="15" t="str">
        <f>_xlfn.XLOOKUP(A78,Orders[Customer ID],Orders[Loyalty Card],"",0)</f>
        <v>Yes</v>
      </c>
    </row>
    <row r="79" spans="1:3" x14ac:dyDescent="0.25">
      <c r="A79" t="s">
        <v>627</v>
      </c>
      <c r="B79" s="15" cm="1">
        <f t="array" ref="B79">COUNTA(_xlfn.UNIQUE(_xlfn._xlws.FILTER(_xlfn._xlws.FILTER(Orders[],Orders[Customer ID]=$A79),{1,0,0,0,0,0,0,0,0,0,0,0,0,0,0,0})))</f>
        <v>1</v>
      </c>
      <c r="C79" s="15" t="str">
        <f>_xlfn.XLOOKUP(A79,Orders[Customer ID],Orders[Loyalty Card],"",0)</f>
        <v>No</v>
      </c>
    </row>
    <row r="80" spans="1:3" x14ac:dyDescent="0.25">
      <c r="A80" t="s">
        <v>633</v>
      </c>
      <c r="B80" s="15" cm="1">
        <f t="array" ref="B80">COUNTA(_xlfn.UNIQUE(_xlfn._xlws.FILTER(_xlfn._xlws.FILTER(Orders[],Orders[Customer ID]=$A80),{1,0,0,0,0,0,0,0,0,0,0,0,0,0,0,0})))</f>
        <v>1</v>
      </c>
      <c r="C80" s="15" t="str">
        <f>_xlfn.XLOOKUP(A80,Orders[Customer ID],Orders[Loyalty Card],"",0)</f>
        <v>Yes</v>
      </c>
    </row>
    <row r="81" spans="1:3" x14ac:dyDescent="0.25">
      <c r="A81" t="s">
        <v>638</v>
      </c>
      <c r="B81" s="15" cm="1">
        <f t="array" ref="B81">COUNTA(_xlfn.UNIQUE(_xlfn._xlws.FILTER(_xlfn._xlws.FILTER(Orders[],Orders[Customer ID]=$A81),{1,0,0,0,0,0,0,0,0,0,0,0,0,0,0,0})))</f>
        <v>1</v>
      </c>
      <c r="C81" s="15" t="str">
        <f>_xlfn.XLOOKUP(A81,Orders[Customer ID],Orders[Loyalty Card],"",0)</f>
        <v>Yes</v>
      </c>
    </row>
    <row r="82" spans="1:3" x14ac:dyDescent="0.25">
      <c r="A82" t="s">
        <v>644</v>
      </c>
      <c r="B82" s="15" cm="1">
        <f t="array" ref="B82">COUNTA(_xlfn.UNIQUE(_xlfn._xlws.FILTER(_xlfn._xlws.FILTER(Orders[],Orders[Customer ID]=$A82),{1,0,0,0,0,0,0,0,0,0,0,0,0,0,0,0})))</f>
        <v>1</v>
      </c>
      <c r="C82" s="15" t="str">
        <f>_xlfn.XLOOKUP(A82,Orders[Customer ID],Orders[Loyalty Card],"",0)</f>
        <v>No</v>
      </c>
    </row>
    <row r="83" spans="1:3" x14ac:dyDescent="0.25">
      <c r="A83" t="s">
        <v>650</v>
      </c>
      <c r="B83" s="15" cm="1">
        <f t="array" ref="B83">COUNTA(_xlfn.UNIQUE(_xlfn._xlws.FILTER(_xlfn._xlws.FILTER(Orders[],Orders[Customer ID]=$A83),{1,0,0,0,0,0,0,0,0,0,0,0,0,0,0,0})))</f>
        <v>1</v>
      </c>
      <c r="C83" s="15" t="str">
        <f>_xlfn.XLOOKUP(A83,Orders[Customer ID],Orders[Loyalty Card],"",0)</f>
        <v>No</v>
      </c>
    </row>
    <row r="84" spans="1:3" x14ac:dyDescent="0.25">
      <c r="A84" t="s">
        <v>656</v>
      </c>
      <c r="B84" s="15" cm="1">
        <f t="array" ref="B84">COUNTA(_xlfn.UNIQUE(_xlfn._xlws.FILTER(_xlfn._xlws.FILTER(Orders[],Orders[Customer ID]=$A84),{1,0,0,0,0,0,0,0,0,0,0,0,0,0,0,0})))</f>
        <v>1</v>
      </c>
      <c r="C84" s="15" t="str">
        <f>_xlfn.XLOOKUP(A84,Orders[Customer ID],Orders[Loyalty Card],"",0)</f>
        <v>Yes</v>
      </c>
    </row>
    <row r="85" spans="1:3" x14ac:dyDescent="0.25">
      <c r="A85" t="s">
        <v>662</v>
      </c>
      <c r="B85" s="15" cm="1">
        <f t="array" ref="B85">COUNTA(_xlfn.UNIQUE(_xlfn._xlws.FILTER(_xlfn._xlws.FILTER(Orders[],Orders[Customer ID]=$A85),{1,0,0,0,0,0,0,0,0,0,0,0,0,0,0,0})))</f>
        <v>1</v>
      </c>
      <c r="C85" s="15" t="str">
        <f>_xlfn.XLOOKUP(A85,Orders[Customer ID],Orders[Loyalty Card],"",0)</f>
        <v>No</v>
      </c>
    </row>
    <row r="86" spans="1:3" x14ac:dyDescent="0.25">
      <c r="A86" t="s">
        <v>677</v>
      </c>
      <c r="B86" s="15" cm="1">
        <f t="array" ref="B86">COUNTA(_xlfn.UNIQUE(_xlfn._xlws.FILTER(_xlfn._xlws.FILTER(Orders[],Orders[Customer ID]=$A86),{1,0,0,0,0,0,0,0,0,0,0,0,0,0,0,0})))</f>
        <v>1</v>
      </c>
      <c r="C86" s="15" t="str">
        <f>_xlfn.XLOOKUP(A86,Orders[Customer ID],Orders[Loyalty Card],"",0)</f>
        <v>No</v>
      </c>
    </row>
    <row r="87" spans="1:3" x14ac:dyDescent="0.25">
      <c r="A87" t="s">
        <v>682</v>
      </c>
      <c r="B87" s="15" cm="1">
        <f t="array" ref="B87">COUNTA(_xlfn.UNIQUE(_xlfn._xlws.FILTER(_xlfn._xlws.FILTER(Orders[],Orders[Customer ID]=$A87),{1,0,0,0,0,0,0,0,0,0,0,0,0,0,0,0})))</f>
        <v>1</v>
      </c>
      <c r="C87" s="15" t="str">
        <f>_xlfn.XLOOKUP(A87,Orders[Customer ID],Orders[Loyalty Card],"",0)</f>
        <v>Yes</v>
      </c>
    </row>
    <row r="88" spans="1:3" x14ac:dyDescent="0.25">
      <c r="A88" t="s">
        <v>688</v>
      </c>
      <c r="B88" s="15" cm="1">
        <f t="array" ref="B88">COUNTA(_xlfn.UNIQUE(_xlfn._xlws.FILTER(_xlfn._xlws.FILTER(Orders[],Orders[Customer ID]=$A88),{1,0,0,0,0,0,0,0,0,0,0,0,0,0,0,0})))</f>
        <v>1</v>
      </c>
      <c r="C88" s="15" t="str">
        <f>_xlfn.XLOOKUP(A88,Orders[Customer ID],Orders[Loyalty Card],"",0)</f>
        <v>No</v>
      </c>
    </row>
    <row r="89" spans="1:3" x14ac:dyDescent="0.25">
      <c r="A89" t="s">
        <v>694</v>
      </c>
      <c r="B89" s="15" cm="1">
        <f t="array" ref="B89">COUNTA(_xlfn.UNIQUE(_xlfn._xlws.FILTER(_xlfn._xlws.FILTER(Orders[],Orders[Customer ID]=$A89),{1,0,0,0,0,0,0,0,0,0,0,0,0,0,0,0})))</f>
        <v>1</v>
      </c>
      <c r="C89" s="15" t="str">
        <f>_xlfn.XLOOKUP(A89,Orders[Customer ID],Orders[Loyalty Card],"",0)</f>
        <v>No</v>
      </c>
    </row>
    <row r="90" spans="1:3" x14ac:dyDescent="0.25">
      <c r="A90" t="s">
        <v>700</v>
      </c>
      <c r="B90" s="15" cm="1">
        <f t="array" ref="B90">COUNTA(_xlfn.UNIQUE(_xlfn._xlws.FILTER(_xlfn._xlws.FILTER(Orders[],Orders[Customer ID]=$A90),{1,0,0,0,0,0,0,0,0,0,0,0,0,0,0,0})))</f>
        <v>1</v>
      </c>
      <c r="C90" s="15" t="str">
        <f>_xlfn.XLOOKUP(A90,Orders[Customer ID],Orders[Loyalty Card],"",0)</f>
        <v>No</v>
      </c>
    </row>
    <row r="91" spans="1:3" x14ac:dyDescent="0.25">
      <c r="A91" t="s">
        <v>706</v>
      </c>
      <c r="B91" s="15" cm="1">
        <f t="array" ref="B91">COUNTA(_xlfn.UNIQUE(_xlfn._xlws.FILTER(_xlfn._xlws.FILTER(Orders[],Orders[Customer ID]=$A91),{1,0,0,0,0,0,0,0,0,0,0,0,0,0,0,0})))</f>
        <v>1</v>
      </c>
      <c r="C91" s="15" t="str">
        <f>_xlfn.XLOOKUP(A91,Orders[Customer ID],Orders[Loyalty Card],"",0)</f>
        <v>No</v>
      </c>
    </row>
    <row r="92" spans="1:3" x14ac:dyDescent="0.25">
      <c r="A92" t="s">
        <v>712</v>
      </c>
      <c r="B92" s="15" cm="1">
        <f t="array" ref="B92">COUNTA(_xlfn.UNIQUE(_xlfn._xlws.FILTER(_xlfn._xlws.FILTER(Orders[],Orders[Customer ID]=$A92),{1,0,0,0,0,0,0,0,0,0,0,0,0,0,0,0})))</f>
        <v>1</v>
      </c>
      <c r="C92" s="15" t="str">
        <f>_xlfn.XLOOKUP(A92,Orders[Customer ID],Orders[Loyalty Card],"",0)</f>
        <v>Yes</v>
      </c>
    </row>
    <row r="93" spans="1:3" x14ac:dyDescent="0.25">
      <c r="A93" t="s">
        <v>716</v>
      </c>
      <c r="B93" s="15" cm="1">
        <f t="array" ref="B93">COUNTA(_xlfn.UNIQUE(_xlfn._xlws.FILTER(_xlfn._xlws.FILTER(Orders[],Orders[Customer ID]=$A93),{1,0,0,0,0,0,0,0,0,0,0,0,0,0,0,0})))</f>
        <v>1</v>
      </c>
      <c r="C93" s="15" t="str">
        <f>_xlfn.XLOOKUP(A93,Orders[Customer ID],Orders[Loyalty Card],"",0)</f>
        <v>No</v>
      </c>
    </row>
    <row r="94" spans="1:3" x14ac:dyDescent="0.25">
      <c r="A94" t="s">
        <v>721</v>
      </c>
      <c r="B94" s="15" cm="1">
        <f t="array" ref="B94">COUNTA(_xlfn.UNIQUE(_xlfn._xlws.FILTER(_xlfn._xlws.FILTER(Orders[],Orders[Customer ID]=$A94),{1,0,0,0,0,0,0,0,0,0,0,0,0,0,0,0})))</f>
        <v>1</v>
      </c>
      <c r="C94" s="15" t="str">
        <f>_xlfn.XLOOKUP(A94,Orders[Customer ID],Orders[Loyalty Card],"",0)</f>
        <v>Yes</v>
      </c>
    </row>
    <row r="95" spans="1:3" x14ac:dyDescent="0.25">
      <c r="A95" t="s">
        <v>727</v>
      </c>
      <c r="B95" s="15" cm="1">
        <f t="array" ref="B95">COUNTA(_xlfn.UNIQUE(_xlfn._xlws.FILTER(_xlfn._xlws.FILTER(Orders[],Orders[Customer ID]=$A95),{1,0,0,0,0,0,0,0,0,0,0,0,0,0,0,0})))</f>
        <v>1</v>
      </c>
      <c r="C95" s="15" t="str">
        <f>_xlfn.XLOOKUP(A95,Orders[Customer ID],Orders[Loyalty Card],"",0)</f>
        <v>Yes</v>
      </c>
    </row>
    <row r="96" spans="1:3" x14ac:dyDescent="0.25">
      <c r="A96" t="s">
        <v>734</v>
      </c>
      <c r="B96" s="15" cm="1">
        <f t="array" ref="B96">COUNTA(_xlfn.UNIQUE(_xlfn._xlws.FILTER(_xlfn._xlws.FILTER(Orders[],Orders[Customer ID]=$A96),{1,0,0,0,0,0,0,0,0,0,0,0,0,0,0,0})))</f>
        <v>1</v>
      </c>
      <c r="C96" s="15" t="str">
        <f>_xlfn.XLOOKUP(A96,Orders[Customer ID],Orders[Loyalty Card],"",0)</f>
        <v>No</v>
      </c>
    </row>
    <row r="97" spans="1:3" x14ac:dyDescent="0.25">
      <c r="A97" t="s">
        <v>739</v>
      </c>
      <c r="B97" s="15" cm="1">
        <f t="array" ref="B97">COUNTA(_xlfn.UNIQUE(_xlfn._xlws.FILTER(_xlfn._xlws.FILTER(Orders[],Orders[Customer ID]=$A97),{1,0,0,0,0,0,0,0,0,0,0,0,0,0,0,0})))</f>
        <v>1</v>
      </c>
      <c r="C97" s="15" t="str">
        <f>_xlfn.XLOOKUP(A97,Orders[Customer ID],Orders[Loyalty Card],"",0)</f>
        <v>Yes</v>
      </c>
    </row>
    <row r="98" spans="1:3" x14ac:dyDescent="0.25">
      <c r="A98" t="s">
        <v>745</v>
      </c>
      <c r="B98" s="15" cm="1">
        <f t="array" ref="B98">COUNTA(_xlfn.UNIQUE(_xlfn._xlws.FILTER(_xlfn._xlws.FILTER(Orders[],Orders[Customer ID]=$A98),{1,0,0,0,0,0,0,0,0,0,0,0,0,0,0,0})))</f>
        <v>1</v>
      </c>
      <c r="C98" s="15" t="str">
        <f>_xlfn.XLOOKUP(A98,Orders[Customer ID],Orders[Loyalty Card],"",0)</f>
        <v>No</v>
      </c>
    </row>
    <row r="99" spans="1:3" x14ac:dyDescent="0.25">
      <c r="A99" t="s">
        <v>751</v>
      </c>
      <c r="B99" s="15" cm="1">
        <f t="array" ref="B99">COUNTA(_xlfn.UNIQUE(_xlfn._xlws.FILTER(_xlfn._xlws.FILTER(Orders[],Orders[Customer ID]=$A99),{1,0,0,0,0,0,0,0,0,0,0,0,0,0,0,0})))</f>
        <v>1</v>
      </c>
      <c r="C99" s="15" t="str">
        <f>_xlfn.XLOOKUP(A99,Orders[Customer ID],Orders[Loyalty Card],"",0)</f>
        <v>Yes</v>
      </c>
    </row>
    <row r="100" spans="1:3" x14ac:dyDescent="0.25">
      <c r="A100" t="s">
        <v>756</v>
      </c>
      <c r="B100" s="15" cm="1">
        <f t="array" ref="B100">COUNTA(_xlfn.UNIQUE(_xlfn._xlws.FILTER(_xlfn._xlws.FILTER(Orders[],Orders[Customer ID]=$A100),{1,0,0,0,0,0,0,0,0,0,0,0,0,0,0,0})))</f>
        <v>1</v>
      </c>
      <c r="C100" s="15" t="str">
        <f>_xlfn.XLOOKUP(A100,Orders[Customer ID],Orders[Loyalty Card],"",0)</f>
        <v>Yes</v>
      </c>
    </row>
    <row r="101" spans="1:3" x14ac:dyDescent="0.25">
      <c r="A101" t="s">
        <v>762</v>
      </c>
      <c r="B101" s="15" cm="1">
        <f t="array" ref="B101">COUNTA(_xlfn.UNIQUE(_xlfn._xlws.FILTER(_xlfn._xlws.FILTER(Orders[],Orders[Customer ID]=$A101),{1,0,0,0,0,0,0,0,0,0,0,0,0,0,0,0})))</f>
        <v>1</v>
      </c>
      <c r="C101" s="15" t="str">
        <f>_xlfn.XLOOKUP(A101,Orders[Customer ID],Orders[Loyalty Card],"",0)</f>
        <v>No</v>
      </c>
    </row>
    <row r="102" spans="1:3" x14ac:dyDescent="0.25">
      <c r="A102" t="s">
        <v>767</v>
      </c>
      <c r="B102" s="15" cm="1">
        <f t="array" ref="B102">COUNTA(_xlfn.UNIQUE(_xlfn._xlws.FILTER(_xlfn._xlws.FILTER(Orders[],Orders[Customer ID]=$A102),{1,0,0,0,0,0,0,0,0,0,0,0,0,0,0,0})))</f>
        <v>1</v>
      </c>
      <c r="C102" s="15" t="str">
        <f>_xlfn.XLOOKUP(A102,Orders[Customer ID],Orders[Loyalty Card],"",0)</f>
        <v>No</v>
      </c>
    </row>
    <row r="103" spans="1:3" x14ac:dyDescent="0.25">
      <c r="A103" t="s">
        <v>773</v>
      </c>
      <c r="B103" s="15" cm="1">
        <f t="array" ref="B103">COUNTA(_xlfn.UNIQUE(_xlfn._xlws.FILTER(_xlfn._xlws.FILTER(Orders[],Orders[Customer ID]=$A103),{1,0,0,0,0,0,0,0,0,0,0,0,0,0,0,0})))</f>
        <v>1</v>
      </c>
      <c r="C103" s="15" t="str">
        <f>_xlfn.XLOOKUP(A103,Orders[Customer ID],Orders[Loyalty Card],"",0)</f>
        <v>No</v>
      </c>
    </row>
    <row r="104" spans="1:3" x14ac:dyDescent="0.25">
      <c r="A104" t="s">
        <v>779</v>
      </c>
      <c r="B104" s="15" cm="1">
        <f t="array" ref="B104">COUNTA(_xlfn.UNIQUE(_xlfn._xlws.FILTER(_xlfn._xlws.FILTER(Orders[],Orders[Customer ID]=$A104),{1,0,0,0,0,0,0,0,0,0,0,0,0,0,0,0})))</f>
        <v>1</v>
      </c>
      <c r="C104" s="15" t="str">
        <f>_xlfn.XLOOKUP(A104,Orders[Customer ID],Orders[Loyalty Card],"",0)</f>
        <v>Yes</v>
      </c>
    </row>
    <row r="105" spans="1:3" x14ac:dyDescent="0.25">
      <c r="A105" t="s">
        <v>785</v>
      </c>
      <c r="B105" s="15" cm="1">
        <f t="array" ref="B105">COUNTA(_xlfn.UNIQUE(_xlfn._xlws.FILTER(_xlfn._xlws.FILTER(Orders[],Orders[Customer ID]=$A105),{1,0,0,0,0,0,0,0,0,0,0,0,0,0,0,0})))</f>
        <v>1</v>
      </c>
      <c r="C105" s="15" t="str">
        <f>_xlfn.XLOOKUP(A105,Orders[Customer ID],Orders[Loyalty Card],"",0)</f>
        <v>No</v>
      </c>
    </row>
    <row r="106" spans="1:3" x14ac:dyDescent="0.25">
      <c r="A106" t="s">
        <v>795</v>
      </c>
      <c r="B106" s="15" cm="1">
        <f t="array" ref="B106">COUNTA(_xlfn.UNIQUE(_xlfn._xlws.FILTER(_xlfn._xlws.FILTER(Orders[],Orders[Customer ID]=$A106),{1,0,0,0,0,0,0,0,0,0,0,0,0,0,0,0})))</f>
        <v>1</v>
      </c>
      <c r="C106" s="15" t="str">
        <f>_xlfn.XLOOKUP(A106,Orders[Customer ID],Orders[Loyalty Card],"",0)</f>
        <v>No</v>
      </c>
    </row>
    <row r="107" spans="1:3" x14ac:dyDescent="0.25">
      <c r="A107" t="s">
        <v>801</v>
      </c>
      <c r="B107" s="15" cm="1">
        <f t="array" ref="B107">COUNTA(_xlfn.UNIQUE(_xlfn._xlws.FILTER(_xlfn._xlws.FILTER(Orders[],Orders[Customer ID]=$A107),{1,0,0,0,0,0,0,0,0,0,0,0,0,0,0,0})))</f>
        <v>1</v>
      </c>
      <c r="C107" s="15" t="str">
        <f>_xlfn.XLOOKUP(A107,Orders[Customer ID],Orders[Loyalty Card],"",0)</f>
        <v>No</v>
      </c>
    </row>
    <row r="108" spans="1:3" x14ac:dyDescent="0.25">
      <c r="A108" t="s">
        <v>806</v>
      </c>
      <c r="B108" s="15" cm="1">
        <f t="array" ref="B108">COUNTA(_xlfn.UNIQUE(_xlfn._xlws.FILTER(_xlfn._xlws.FILTER(Orders[],Orders[Customer ID]=$A108),{1,0,0,0,0,0,0,0,0,0,0,0,0,0,0,0})))</f>
        <v>1</v>
      </c>
      <c r="C108" s="15" t="str">
        <f>_xlfn.XLOOKUP(A108,Orders[Customer ID],Orders[Loyalty Card],"",0)</f>
        <v>Yes</v>
      </c>
    </row>
    <row r="109" spans="1:3" x14ac:dyDescent="0.25">
      <c r="A109" t="s">
        <v>812</v>
      </c>
      <c r="B109" s="15" cm="1">
        <f t="array" ref="B109">COUNTA(_xlfn.UNIQUE(_xlfn._xlws.FILTER(_xlfn._xlws.FILTER(Orders[],Orders[Customer ID]=$A109),{1,0,0,0,0,0,0,0,0,0,0,0,0,0,0,0})))</f>
        <v>1</v>
      </c>
      <c r="C109" s="15" t="str">
        <f>_xlfn.XLOOKUP(A109,Orders[Customer ID],Orders[Loyalty Card],"",0)</f>
        <v>No</v>
      </c>
    </row>
    <row r="110" spans="1:3" x14ac:dyDescent="0.25">
      <c r="A110" t="s">
        <v>818</v>
      </c>
      <c r="B110" s="15" cm="1">
        <f t="array" ref="B110">COUNTA(_xlfn.UNIQUE(_xlfn._xlws.FILTER(_xlfn._xlws.FILTER(Orders[],Orders[Customer ID]=$A110),{1,0,0,0,0,0,0,0,0,0,0,0,0,0,0,0})))</f>
        <v>1</v>
      </c>
      <c r="C110" s="15" t="str">
        <f>_xlfn.XLOOKUP(A110,Orders[Customer ID],Orders[Loyalty Card],"",0)</f>
        <v>Yes</v>
      </c>
    </row>
    <row r="111" spans="1:3" x14ac:dyDescent="0.25">
      <c r="A111" t="s">
        <v>823</v>
      </c>
      <c r="B111" s="15" cm="1">
        <f t="array" ref="B111">COUNTA(_xlfn.UNIQUE(_xlfn._xlws.FILTER(_xlfn._xlws.FILTER(Orders[],Orders[Customer ID]=$A111),{1,0,0,0,0,0,0,0,0,0,0,0,0,0,0,0})))</f>
        <v>1</v>
      </c>
      <c r="C111" s="15" t="str">
        <f>_xlfn.XLOOKUP(A111,Orders[Customer ID],Orders[Loyalty Card],"",0)</f>
        <v>Yes</v>
      </c>
    </row>
    <row r="112" spans="1:3" x14ac:dyDescent="0.25">
      <c r="A112" t="s">
        <v>828</v>
      </c>
      <c r="B112" s="15" cm="1">
        <f t="array" ref="B112">COUNTA(_xlfn.UNIQUE(_xlfn._xlws.FILTER(_xlfn._xlws.FILTER(Orders[],Orders[Customer ID]=$A112),{1,0,0,0,0,0,0,0,0,0,0,0,0,0,0,0})))</f>
        <v>1</v>
      </c>
      <c r="C112" s="15" t="str">
        <f>_xlfn.XLOOKUP(A112,Orders[Customer ID],Orders[Loyalty Card],"",0)</f>
        <v>No</v>
      </c>
    </row>
    <row r="113" spans="1:3" x14ac:dyDescent="0.25">
      <c r="A113" t="s">
        <v>834</v>
      </c>
      <c r="B113" s="15" cm="1">
        <f t="array" ref="B113">COUNTA(_xlfn.UNIQUE(_xlfn._xlws.FILTER(_xlfn._xlws.FILTER(Orders[],Orders[Customer ID]=$A113),{1,0,0,0,0,0,0,0,0,0,0,0,0,0,0,0})))</f>
        <v>1</v>
      </c>
      <c r="C113" s="15" t="str">
        <f>_xlfn.XLOOKUP(A113,Orders[Customer ID],Orders[Loyalty Card],"",0)</f>
        <v>Yes</v>
      </c>
    </row>
    <row r="114" spans="1:3" x14ac:dyDescent="0.25">
      <c r="A114" t="s">
        <v>839</v>
      </c>
      <c r="B114" s="15" cm="1">
        <f t="array" ref="B114">COUNTA(_xlfn.UNIQUE(_xlfn._xlws.FILTER(_xlfn._xlws.FILTER(Orders[],Orders[Customer ID]=$A114),{1,0,0,0,0,0,0,0,0,0,0,0,0,0,0,0})))</f>
        <v>1</v>
      </c>
      <c r="C114" s="15" t="str">
        <f>_xlfn.XLOOKUP(A114,Orders[Customer ID],Orders[Loyalty Card],"",0)</f>
        <v>Yes</v>
      </c>
    </row>
    <row r="115" spans="1:3" x14ac:dyDescent="0.25">
      <c r="A115" t="s">
        <v>844</v>
      </c>
      <c r="B115" s="15" cm="1">
        <f t="array" ref="B115">COUNTA(_xlfn.UNIQUE(_xlfn._xlws.FILTER(_xlfn._xlws.FILTER(Orders[],Orders[Customer ID]=$A115),{1,0,0,0,0,0,0,0,0,0,0,0,0,0,0,0})))</f>
        <v>1</v>
      </c>
      <c r="C115" s="15" t="str">
        <f>_xlfn.XLOOKUP(A115,Orders[Customer ID],Orders[Loyalty Card],"",0)</f>
        <v>No</v>
      </c>
    </row>
    <row r="116" spans="1:3" x14ac:dyDescent="0.25">
      <c r="A116" t="s">
        <v>850</v>
      </c>
      <c r="B116" s="15" cm="1">
        <f t="array" ref="B116">COUNTA(_xlfn.UNIQUE(_xlfn._xlws.FILTER(_xlfn._xlws.FILTER(Orders[],Orders[Customer ID]=$A116),{1,0,0,0,0,0,0,0,0,0,0,0,0,0,0,0})))</f>
        <v>1</v>
      </c>
      <c r="C116" s="15" t="str">
        <f>_xlfn.XLOOKUP(A116,Orders[Customer ID],Orders[Loyalty Card],"",0)</f>
        <v>Yes</v>
      </c>
    </row>
    <row r="117" spans="1:3" x14ac:dyDescent="0.25">
      <c r="A117" t="s">
        <v>855</v>
      </c>
      <c r="B117" s="15" cm="1">
        <f t="array" ref="B117">COUNTA(_xlfn.UNIQUE(_xlfn._xlws.FILTER(_xlfn._xlws.FILTER(Orders[],Orders[Customer ID]=$A117),{1,0,0,0,0,0,0,0,0,0,0,0,0,0,0,0})))</f>
        <v>1</v>
      </c>
      <c r="C117" s="15" t="str">
        <f>_xlfn.XLOOKUP(A117,Orders[Customer ID],Orders[Loyalty Card],"",0)</f>
        <v>Yes</v>
      </c>
    </row>
    <row r="118" spans="1:3" x14ac:dyDescent="0.25">
      <c r="A118" t="s">
        <v>861</v>
      </c>
      <c r="B118" s="15" cm="1">
        <f t="array" ref="B118">COUNTA(_xlfn.UNIQUE(_xlfn._xlws.FILTER(_xlfn._xlws.FILTER(Orders[],Orders[Customer ID]=$A118),{1,0,0,0,0,0,0,0,0,0,0,0,0,0,0,0})))</f>
        <v>1</v>
      </c>
      <c r="C118" s="15" t="str">
        <f>_xlfn.XLOOKUP(A118,Orders[Customer ID],Orders[Loyalty Card],"",0)</f>
        <v>Yes</v>
      </c>
    </row>
    <row r="119" spans="1:3" x14ac:dyDescent="0.25">
      <c r="A119" t="s">
        <v>867</v>
      </c>
      <c r="B119" s="15" cm="1">
        <f t="array" ref="B119">COUNTA(_xlfn.UNIQUE(_xlfn._xlws.FILTER(_xlfn._xlws.FILTER(Orders[],Orders[Customer ID]=$A119),{1,0,0,0,0,0,0,0,0,0,0,0,0,0,0,0})))</f>
        <v>1</v>
      </c>
      <c r="C119" s="15" t="str">
        <f>_xlfn.XLOOKUP(A119,Orders[Customer ID],Orders[Loyalty Card],"",0)</f>
        <v>No</v>
      </c>
    </row>
    <row r="120" spans="1:3" x14ac:dyDescent="0.25">
      <c r="A120" t="s">
        <v>873</v>
      </c>
      <c r="B120" s="15" cm="1">
        <f t="array" ref="B120">COUNTA(_xlfn.UNIQUE(_xlfn._xlws.FILTER(_xlfn._xlws.FILTER(Orders[],Orders[Customer ID]=$A120),{1,0,0,0,0,0,0,0,0,0,0,0,0,0,0,0})))</f>
        <v>1</v>
      </c>
      <c r="C120" s="15" t="str">
        <f>_xlfn.XLOOKUP(A120,Orders[Customer ID],Orders[Loyalty Card],"",0)</f>
        <v>No</v>
      </c>
    </row>
    <row r="121" spans="1:3" x14ac:dyDescent="0.25">
      <c r="A121" t="s">
        <v>879</v>
      </c>
      <c r="B121" s="15" cm="1">
        <f t="array" ref="B121">COUNTA(_xlfn.UNIQUE(_xlfn._xlws.FILTER(_xlfn._xlws.FILTER(Orders[],Orders[Customer ID]=$A121),{1,0,0,0,0,0,0,0,0,0,0,0,0,0,0,0})))</f>
        <v>1</v>
      </c>
      <c r="C121" s="15" t="str">
        <f>_xlfn.XLOOKUP(A121,Orders[Customer ID],Orders[Loyalty Card],"",0)</f>
        <v>Yes</v>
      </c>
    </row>
    <row r="122" spans="1:3" x14ac:dyDescent="0.25">
      <c r="A122" t="s">
        <v>886</v>
      </c>
      <c r="B122" s="15" cm="1">
        <f t="array" ref="B122">COUNTA(_xlfn.UNIQUE(_xlfn._xlws.FILTER(_xlfn._xlws.FILTER(Orders[],Orders[Customer ID]=$A122),{1,0,0,0,0,0,0,0,0,0,0,0,0,0,0,0})))</f>
        <v>1</v>
      </c>
      <c r="C122" s="15" t="str">
        <f>_xlfn.XLOOKUP(A122,Orders[Customer ID],Orders[Loyalty Card],"",0)</f>
        <v>No</v>
      </c>
    </row>
    <row r="123" spans="1:3" x14ac:dyDescent="0.25">
      <c r="A123" t="s">
        <v>892</v>
      </c>
      <c r="B123" s="15" cm="1">
        <f t="array" ref="B123">COUNTA(_xlfn.UNIQUE(_xlfn._xlws.FILTER(_xlfn._xlws.FILTER(Orders[],Orders[Customer ID]=$A123),{1,0,0,0,0,0,0,0,0,0,0,0,0,0,0,0})))</f>
        <v>1</v>
      </c>
      <c r="C123" s="15" t="str">
        <f>_xlfn.XLOOKUP(A123,Orders[Customer ID],Orders[Loyalty Card],"",0)</f>
        <v>No</v>
      </c>
    </row>
    <row r="124" spans="1:3" x14ac:dyDescent="0.25">
      <c r="A124" t="s">
        <v>898</v>
      </c>
      <c r="B124" s="15" cm="1">
        <f t="array" ref="B124">COUNTA(_xlfn.UNIQUE(_xlfn._xlws.FILTER(_xlfn._xlws.FILTER(Orders[],Orders[Customer ID]=$A124),{1,0,0,0,0,0,0,0,0,0,0,0,0,0,0,0})))</f>
        <v>1</v>
      </c>
      <c r="C124" s="15" t="str">
        <f>_xlfn.XLOOKUP(A124,Orders[Customer ID],Orders[Loyalty Card],"",0)</f>
        <v>No</v>
      </c>
    </row>
    <row r="125" spans="1:3" x14ac:dyDescent="0.25">
      <c r="A125" t="s">
        <v>903</v>
      </c>
      <c r="B125" s="15" cm="1">
        <f t="array" ref="B125">COUNTA(_xlfn.UNIQUE(_xlfn._xlws.FILTER(_xlfn._xlws.FILTER(Orders[],Orders[Customer ID]=$A125),{1,0,0,0,0,0,0,0,0,0,0,0,0,0,0,0})))</f>
        <v>1</v>
      </c>
      <c r="C125" s="15" t="str">
        <f>_xlfn.XLOOKUP(A125,Orders[Customer ID],Orders[Loyalty Card],"",0)</f>
        <v>Yes</v>
      </c>
    </row>
    <row r="126" spans="1:3" x14ac:dyDescent="0.25">
      <c r="A126" t="s">
        <v>908</v>
      </c>
      <c r="B126" s="15" cm="1">
        <f t="array" ref="B126">COUNTA(_xlfn.UNIQUE(_xlfn._xlws.FILTER(_xlfn._xlws.FILTER(Orders[],Orders[Customer ID]=$A126),{1,0,0,0,0,0,0,0,0,0,0,0,0,0,0,0})))</f>
        <v>1</v>
      </c>
      <c r="C126" s="15" t="str">
        <f>_xlfn.XLOOKUP(A126,Orders[Customer ID],Orders[Loyalty Card],"",0)</f>
        <v>Yes</v>
      </c>
    </row>
    <row r="127" spans="1:3" x14ac:dyDescent="0.25">
      <c r="A127" t="s">
        <v>914</v>
      </c>
      <c r="B127" s="15" cm="1">
        <f t="array" ref="B127">COUNTA(_xlfn.UNIQUE(_xlfn._xlws.FILTER(_xlfn._xlws.FILTER(Orders[],Orders[Customer ID]=$A127),{1,0,0,0,0,0,0,0,0,0,0,0,0,0,0,0})))</f>
        <v>1</v>
      </c>
      <c r="C127" s="15" t="str">
        <f>_xlfn.XLOOKUP(A127,Orders[Customer ID],Orders[Loyalty Card],"",0)</f>
        <v>Yes</v>
      </c>
    </row>
    <row r="128" spans="1:3" x14ac:dyDescent="0.25">
      <c r="A128" t="s">
        <v>920</v>
      </c>
      <c r="B128" s="15" cm="1">
        <f t="array" ref="B128">COUNTA(_xlfn.UNIQUE(_xlfn._xlws.FILTER(_xlfn._xlws.FILTER(Orders[],Orders[Customer ID]=$A128),{1,0,0,0,0,0,0,0,0,0,0,0,0,0,0,0})))</f>
        <v>1</v>
      </c>
      <c r="C128" s="15" t="str">
        <f>_xlfn.XLOOKUP(A128,Orders[Customer ID],Orders[Loyalty Card],"",0)</f>
        <v>Yes</v>
      </c>
    </row>
    <row r="129" spans="1:3" x14ac:dyDescent="0.25">
      <c r="A129" t="s">
        <v>925</v>
      </c>
      <c r="B129" s="15" cm="1">
        <f t="array" ref="B129">COUNTA(_xlfn.UNIQUE(_xlfn._xlws.FILTER(_xlfn._xlws.FILTER(Orders[],Orders[Customer ID]=$A129),{1,0,0,0,0,0,0,0,0,0,0,0,0,0,0,0})))</f>
        <v>1</v>
      </c>
      <c r="C129" s="15" t="str">
        <f>_xlfn.XLOOKUP(A129,Orders[Customer ID],Orders[Loyalty Card],"",0)</f>
        <v>No</v>
      </c>
    </row>
    <row r="130" spans="1:3" x14ac:dyDescent="0.25">
      <c r="A130" t="s">
        <v>931</v>
      </c>
      <c r="B130" s="15" cm="1">
        <f t="array" ref="B130">COUNTA(_xlfn.UNIQUE(_xlfn._xlws.FILTER(_xlfn._xlws.FILTER(Orders[],Orders[Customer ID]=$A130),{1,0,0,0,0,0,0,0,0,0,0,0,0,0,0,0})))</f>
        <v>1</v>
      </c>
      <c r="C130" s="15" t="str">
        <f>_xlfn.XLOOKUP(A130,Orders[Customer ID],Orders[Loyalty Card],"",0)</f>
        <v>Yes</v>
      </c>
    </row>
    <row r="131" spans="1:3" x14ac:dyDescent="0.25">
      <c r="A131" t="s">
        <v>937</v>
      </c>
      <c r="B131" s="15" cm="1">
        <f t="array" ref="B131">COUNTA(_xlfn.UNIQUE(_xlfn._xlws.FILTER(_xlfn._xlws.FILTER(Orders[],Orders[Customer ID]=$A131),{1,0,0,0,0,0,0,0,0,0,0,0,0,0,0,0})))</f>
        <v>1</v>
      </c>
      <c r="C131" s="15" t="str">
        <f>_xlfn.XLOOKUP(A131,Orders[Customer ID],Orders[Loyalty Card],"",0)</f>
        <v>No</v>
      </c>
    </row>
    <row r="132" spans="1:3" x14ac:dyDescent="0.25">
      <c r="A132" t="s">
        <v>943</v>
      </c>
      <c r="B132" s="15" cm="1">
        <f t="array" ref="B132">COUNTA(_xlfn.UNIQUE(_xlfn._xlws.FILTER(_xlfn._xlws.FILTER(Orders[],Orders[Customer ID]=$A132),{1,0,0,0,0,0,0,0,0,0,0,0,0,0,0,0})))</f>
        <v>1</v>
      </c>
      <c r="C132" s="15" t="str">
        <f>_xlfn.XLOOKUP(A132,Orders[Customer ID],Orders[Loyalty Card],"",0)</f>
        <v>Yes</v>
      </c>
    </row>
    <row r="133" spans="1:3" x14ac:dyDescent="0.25">
      <c r="A133" t="s">
        <v>949</v>
      </c>
      <c r="B133" s="15" cm="1">
        <f t="array" ref="B133">COUNTA(_xlfn.UNIQUE(_xlfn._xlws.FILTER(_xlfn._xlws.FILTER(Orders[],Orders[Customer ID]=$A133),{1,0,0,0,0,0,0,0,0,0,0,0,0,0,0,0})))</f>
        <v>1</v>
      </c>
      <c r="C133" s="15" t="str">
        <f>_xlfn.XLOOKUP(A133,Orders[Customer ID],Orders[Loyalty Card],"",0)</f>
        <v>Yes</v>
      </c>
    </row>
    <row r="134" spans="1:3" x14ac:dyDescent="0.25">
      <c r="A134" t="s">
        <v>955</v>
      </c>
      <c r="B134" s="15" cm="1">
        <f t="array" ref="B134">COUNTA(_xlfn.UNIQUE(_xlfn._xlws.FILTER(_xlfn._xlws.FILTER(Orders[],Orders[Customer ID]=$A134),{1,0,0,0,0,0,0,0,0,0,0,0,0,0,0,0})))</f>
        <v>1</v>
      </c>
      <c r="C134" s="15" t="str">
        <f>_xlfn.XLOOKUP(A134,Orders[Customer ID],Orders[Loyalty Card],"",0)</f>
        <v>Yes</v>
      </c>
    </row>
    <row r="135" spans="1:3" x14ac:dyDescent="0.25">
      <c r="A135" t="s">
        <v>961</v>
      </c>
      <c r="B135" s="15" cm="1">
        <f t="array" ref="B135">COUNTA(_xlfn.UNIQUE(_xlfn._xlws.FILTER(_xlfn._xlws.FILTER(Orders[],Orders[Customer ID]=$A135),{1,0,0,0,0,0,0,0,0,0,0,0,0,0,0,0})))</f>
        <v>1</v>
      </c>
      <c r="C135" s="15" t="str">
        <f>_xlfn.XLOOKUP(A135,Orders[Customer ID],Orders[Loyalty Card],"",0)</f>
        <v>Yes</v>
      </c>
    </row>
    <row r="136" spans="1:3" x14ac:dyDescent="0.25">
      <c r="A136" t="s">
        <v>966</v>
      </c>
      <c r="B136" s="15" cm="1">
        <f t="array" ref="B136">COUNTA(_xlfn.UNIQUE(_xlfn._xlws.FILTER(_xlfn._xlws.FILTER(Orders[],Orders[Customer ID]=$A136),{1,0,0,0,0,0,0,0,0,0,0,0,0,0,0,0})))</f>
        <v>1</v>
      </c>
      <c r="C136" s="15" t="str">
        <f>_xlfn.XLOOKUP(A136,Orders[Customer ID],Orders[Loyalty Card],"",0)</f>
        <v>No</v>
      </c>
    </row>
    <row r="137" spans="1:3" x14ac:dyDescent="0.25">
      <c r="A137" t="s">
        <v>972</v>
      </c>
      <c r="B137" s="15" cm="1">
        <f t="array" ref="B137">COUNTA(_xlfn.UNIQUE(_xlfn._xlws.FILTER(_xlfn._xlws.FILTER(Orders[],Orders[Customer ID]=$A137),{1,0,0,0,0,0,0,0,0,0,0,0,0,0,0,0})))</f>
        <v>1</v>
      </c>
      <c r="C137" s="15" t="str">
        <f>_xlfn.XLOOKUP(A137,Orders[Customer ID],Orders[Loyalty Card],"",0)</f>
        <v>No</v>
      </c>
    </row>
    <row r="138" spans="1:3" x14ac:dyDescent="0.25">
      <c r="A138" t="s">
        <v>981</v>
      </c>
      <c r="B138" s="15" cm="1">
        <f t="array" ref="B138">COUNTA(_xlfn.UNIQUE(_xlfn._xlws.FILTER(_xlfn._xlws.FILTER(Orders[],Orders[Customer ID]=$A138),{1,0,0,0,0,0,0,0,0,0,0,0,0,0,0,0})))</f>
        <v>1</v>
      </c>
      <c r="C138" s="15" t="str">
        <f>_xlfn.XLOOKUP(A138,Orders[Customer ID],Orders[Loyalty Card],"",0)</f>
        <v>No</v>
      </c>
    </row>
    <row r="139" spans="1:3" x14ac:dyDescent="0.25">
      <c r="A139" t="s">
        <v>986</v>
      </c>
      <c r="B139" s="15" cm="1">
        <f t="array" ref="B139">COUNTA(_xlfn.UNIQUE(_xlfn._xlws.FILTER(_xlfn._xlws.FILTER(Orders[],Orders[Customer ID]=$A139),{1,0,0,0,0,0,0,0,0,0,0,0,0,0,0,0})))</f>
        <v>1</v>
      </c>
      <c r="C139" s="15" t="str">
        <f>_xlfn.XLOOKUP(A139,Orders[Customer ID],Orders[Loyalty Card],"",0)</f>
        <v>No</v>
      </c>
    </row>
    <row r="140" spans="1:3" x14ac:dyDescent="0.25">
      <c r="A140" t="s">
        <v>991</v>
      </c>
      <c r="B140" s="15" cm="1">
        <f t="array" ref="B140">COUNTA(_xlfn.UNIQUE(_xlfn._xlws.FILTER(_xlfn._xlws.FILTER(Orders[],Orders[Customer ID]=$A140),{1,0,0,0,0,0,0,0,0,0,0,0,0,0,0,0})))</f>
        <v>1</v>
      </c>
      <c r="C140" s="15" t="str">
        <f>_xlfn.XLOOKUP(A140,Orders[Customer ID],Orders[Loyalty Card],"",0)</f>
        <v>No</v>
      </c>
    </row>
    <row r="141" spans="1:3" x14ac:dyDescent="0.25">
      <c r="A141" t="s">
        <v>997</v>
      </c>
      <c r="B141" s="15" cm="1">
        <f t="array" ref="B141">COUNTA(_xlfn.UNIQUE(_xlfn._xlws.FILTER(_xlfn._xlws.FILTER(Orders[],Orders[Customer ID]=$A141),{1,0,0,0,0,0,0,0,0,0,0,0,0,0,0,0})))</f>
        <v>1</v>
      </c>
      <c r="C141" s="15" t="str">
        <f>_xlfn.XLOOKUP(A141,Orders[Customer ID],Orders[Loyalty Card],"",0)</f>
        <v>Yes</v>
      </c>
    </row>
    <row r="142" spans="1:3" x14ac:dyDescent="0.25">
      <c r="A142" t="s">
        <v>1002</v>
      </c>
      <c r="B142" s="15" cm="1">
        <f t="array" ref="B142">COUNTA(_xlfn.UNIQUE(_xlfn._xlws.FILTER(_xlfn._xlws.FILTER(Orders[],Orders[Customer ID]=$A142),{1,0,0,0,0,0,0,0,0,0,0,0,0,0,0,0})))</f>
        <v>1</v>
      </c>
      <c r="C142" s="15" t="str">
        <f>_xlfn.XLOOKUP(A142,Orders[Customer ID],Orders[Loyalty Card],"",0)</f>
        <v>No</v>
      </c>
    </row>
    <row r="143" spans="1:3" x14ac:dyDescent="0.25">
      <c r="A143" t="s">
        <v>1008</v>
      </c>
      <c r="B143" s="15" cm="1">
        <f t="array" ref="B143">COUNTA(_xlfn.UNIQUE(_xlfn._xlws.FILTER(_xlfn._xlws.FILTER(Orders[],Orders[Customer ID]=$A143),{1,0,0,0,0,0,0,0,0,0,0,0,0,0,0,0})))</f>
        <v>1</v>
      </c>
      <c r="C143" s="15" t="str">
        <f>_xlfn.XLOOKUP(A143,Orders[Customer ID],Orders[Loyalty Card],"",0)</f>
        <v>Yes</v>
      </c>
    </row>
    <row r="144" spans="1:3" x14ac:dyDescent="0.25">
      <c r="A144" t="s">
        <v>1013</v>
      </c>
      <c r="B144" s="15" cm="1">
        <f t="array" ref="B144">COUNTA(_xlfn.UNIQUE(_xlfn._xlws.FILTER(_xlfn._xlws.FILTER(Orders[],Orders[Customer ID]=$A144),{1,0,0,0,0,0,0,0,0,0,0,0,0,0,0,0})))</f>
        <v>1</v>
      </c>
      <c r="C144" s="15" t="str">
        <f>_xlfn.XLOOKUP(A144,Orders[Customer ID],Orders[Loyalty Card],"",0)</f>
        <v>Yes</v>
      </c>
    </row>
    <row r="145" spans="1:3" x14ac:dyDescent="0.25">
      <c r="A145" t="s">
        <v>1019</v>
      </c>
      <c r="B145" s="15" cm="1">
        <f t="array" ref="B145">COUNTA(_xlfn.UNIQUE(_xlfn._xlws.FILTER(_xlfn._xlws.FILTER(Orders[],Orders[Customer ID]=$A145),{1,0,0,0,0,0,0,0,0,0,0,0,0,0,0,0})))</f>
        <v>1</v>
      </c>
      <c r="C145" s="15" t="str">
        <f>_xlfn.XLOOKUP(A145,Orders[Customer ID],Orders[Loyalty Card],"",0)</f>
        <v>Yes</v>
      </c>
    </row>
    <row r="146" spans="1:3" x14ac:dyDescent="0.25">
      <c r="A146" t="s">
        <v>1023</v>
      </c>
      <c r="B146" s="15" cm="1">
        <f t="array" ref="B146">COUNTA(_xlfn.UNIQUE(_xlfn._xlws.FILTER(_xlfn._xlws.FILTER(Orders[],Orders[Customer ID]=$A146),{1,0,0,0,0,0,0,0,0,0,0,0,0,0,0,0})))</f>
        <v>1</v>
      </c>
      <c r="C146" s="15" t="str">
        <f>_xlfn.XLOOKUP(A146,Orders[Customer ID],Orders[Loyalty Card],"",0)</f>
        <v>No</v>
      </c>
    </row>
    <row r="147" spans="1:3" x14ac:dyDescent="0.25">
      <c r="A147" t="s">
        <v>1028</v>
      </c>
      <c r="B147" s="15" cm="1">
        <f t="array" ref="B147">COUNTA(_xlfn.UNIQUE(_xlfn._xlws.FILTER(_xlfn._xlws.FILTER(Orders[],Orders[Customer ID]=$A147),{1,0,0,0,0,0,0,0,0,0,0,0,0,0,0,0})))</f>
        <v>1</v>
      </c>
      <c r="C147" s="15" t="str">
        <f>_xlfn.XLOOKUP(A147,Orders[Customer ID],Orders[Loyalty Card],"",0)</f>
        <v>No</v>
      </c>
    </row>
    <row r="148" spans="1:3" x14ac:dyDescent="0.25">
      <c r="A148" t="s">
        <v>1033</v>
      </c>
      <c r="B148" s="15" cm="1">
        <f t="array" ref="B148">COUNTA(_xlfn.UNIQUE(_xlfn._xlws.FILTER(_xlfn._xlws.FILTER(Orders[],Orders[Customer ID]=$A148),{1,0,0,0,0,0,0,0,0,0,0,0,0,0,0,0})))</f>
        <v>1</v>
      </c>
      <c r="C148" s="15" t="str">
        <f>_xlfn.XLOOKUP(A148,Orders[Customer ID],Orders[Loyalty Card],"",0)</f>
        <v>No</v>
      </c>
    </row>
    <row r="149" spans="1:3" x14ac:dyDescent="0.25">
      <c r="A149" t="s">
        <v>1039</v>
      </c>
      <c r="B149" s="15" cm="1">
        <f t="array" ref="B149">COUNTA(_xlfn.UNIQUE(_xlfn._xlws.FILTER(_xlfn._xlws.FILTER(Orders[],Orders[Customer ID]=$A149),{1,0,0,0,0,0,0,0,0,0,0,0,0,0,0,0})))</f>
        <v>1</v>
      </c>
      <c r="C149" s="15" t="str">
        <f>_xlfn.XLOOKUP(A149,Orders[Customer ID],Orders[Loyalty Card],"",0)</f>
        <v>No</v>
      </c>
    </row>
    <row r="150" spans="1:3" x14ac:dyDescent="0.25">
      <c r="A150" t="s">
        <v>1044</v>
      </c>
      <c r="B150" s="15" cm="1">
        <f t="array" ref="B150">COUNTA(_xlfn.UNIQUE(_xlfn._xlws.FILTER(_xlfn._xlws.FILTER(Orders[],Orders[Customer ID]=$A150),{1,0,0,0,0,0,0,0,0,0,0,0,0,0,0,0})))</f>
        <v>1</v>
      </c>
      <c r="C150" s="15" t="str">
        <f>_xlfn.XLOOKUP(A150,Orders[Customer ID],Orders[Loyalty Card],"",0)</f>
        <v>Yes</v>
      </c>
    </row>
    <row r="151" spans="1:3" x14ac:dyDescent="0.25">
      <c r="A151" t="s">
        <v>1049</v>
      </c>
      <c r="B151" s="15" cm="1">
        <f t="array" ref="B151">COUNTA(_xlfn.UNIQUE(_xlfn._xlws.FILTER(_xlfn._xlws.FILTER(Orders[],Orders[Customer ID]=$A151),{1,0,0,0,0,0,0,0,0,0,0,0,0,0,0,0})))</f>
        <v>1</v>
      </c>
      <c r="C151" s="15" t="str">
        <f>_xlfn.XLOOKUP(A151,Orders[Customer ID],Orders[Loyalty Card],"",0)</f>
        <v>Yes</v>
      </c>
    </row>
    <row r="152" spans="1:3" x14ac:dyDescent="0.25">
      <c r="A152" t="s">
        <v>1054</v>
      </c>
      <c r="B152" s="15" cm="1">
        <f t="array" ref="B152">COUNTA(_xlfn.UNIQUE(_xlfn._xlws.FILTER(_xlfn._xlws.FILTER(Orders[],Orders[Customer ID]=$A152),{1,0,0,0,0,0,0,0,0,0,0,0,0,0,0,0})))</f>
        <v>1</v>
      </c>
      <c r="C152" s="15" t="str">
        <f>_xlfn.XLOOKUP(A152,Orders[Customer ID],Orders[Loyalty Card],"",0)</f>
        <v>Yes</v>
      </c>
    </row>
    <row r="153" spans="1:3" x14ac:dyDescent="0.25">
      <c r="A153" t="s">
        <v>1060</v>
      </c>
      <c r="B153" s="15" cm="1">
        <f t="array" ref="B153">COUNTA(_xlfn.UNIQUE(_xlfn._xlws.FILTER(_xlfn._xlws.FILTER(Orders[],Orders[Customer ID]=$A153),{1,0,0,0,0,0,0,0,0,0,0,0,0,0,0,0})))</f>
        <v>1</v>
      </c>
      <c r="C153" s="15" t="str">
        <f>_xlfn.XLOOKUP(A153,Orders[Customer ID],Orders[Loyalty Card],"",0)</f>
        <v>Yes</v>
      </c>
    </row>
    <row r="154" spans="1:3" x14ac:dyDescent="0.25">
      <c r="A154" t="s">
        <v>1066</v>
      </c>
      <c r="B154" s="15" cm="1">
        <f t="array" ref="B154">COUNTA(_xlfn.UNIQUE(_xlfn._xlws.FILTER(_xlfn._xlws.FILTER(Orders[],Orders[Customer ID]=$A154),{1,0,0,0,0,0,0,0,0,0,0,0,0,0,0,0})))</f>
        <v>1</v>
      </c>
      <c r="C154" s="15" t="str">
        <f>_xlfn.XLOOKUP(A154,Orders[Customer ID],Orders[Loyalty Card],"",0)</f>
        <v>No</v>
      </c>
    </row>
    <row r="155" spans="1:3" x14ac:dyDescent="0.25">
      <c r="A155" t="s">
        <v>1072</v>
      </c>
      <c r="B155" s="15" cm="1">
        <f t="array" ref="B155">COUNTA(_xlfn.UNIQUE(_xlfn._xlws.FILTER(_xlfn._xlws.FILTER(Orders[],Orders[Customer ID]=$A155),{1,0,0,0,0,0,0,0,0,0,0,0,0,0,0,0})))</f>
        <v>1</v>
      </c>
      <c r="C155" s="15" t="str">
        <f>_xlfn.XLOOKUP(A155,Orders[Customer ID],Orders[Loyalty Card],"",0)</f>
        <v>No</v>
      </c>
    </row>
    <row r="156" spans="1:3" x14ac:dyDescent="0.25">
      <c r="A156" t="s">
        <v>1078</v>
      </c>
      <c r="B156" s="15" cm="1">
        <f t="array" ref="B156">COUNTA(_xlfn.UNIQUE(_xlfn._xlws.FILTER(_xlfn._xlws.FILTER(Orders[],Orders[Customer ID]=$A156),{1,0,0,0,0,0,0,0,0,0,0,0,0,0,0,0})))</f>
        <v>1</v>
      </c>
      <c r="C156" s="15" t="str">
        <f>_xlfn.XLOOKUP(A156,Orders[Customer ID],Orders[Loyalty Card],"",0)</f>
        <v>Yes</v>
      </c>
    </row>
    <row r="157" spans="1:3" x14ac:dyDescent="0.25">
      <c r="A157" t="s">
        <v>1084</v>
      </c>
      <c r="B157" s="15" cm="1">
        <f t="array" ref="B157">COUNTA(_xlfn.UNIQUE(_xlfn._xlws.FILTER(_xlfn._xlws.FILTER(Orders[],Orders[Customer ID]=$A157),{1,0,0,0,0,0,0,0,0,0,0,0,0,0,0,0})))</f>
        <v>1</v>
      </c>
      <c r="C157" s="15" t="str">
        <f>_xlfn.XLOOKUP(A157,Orders[Customer ID],Orders[Loyalty Card],"",0)</f>
        <v>No</v>
      </c>
    </row>
    <row r="158" spans="1:3" x14ac:dyDescent="0.25">
      <c r="A158" t="s">
        <v>1090</v>
      </c>
      <c r="B158" s="15" cm="1">
        <f t="array" ref="B158">COUNTA(_xlfn.UNIQUE(_xlfn._xlws.FILTER(_xlfn._xlws.FILTER(Orders[],Orders[Customer ID]=$A158),{1,0,0,0,0,0,0,0,0,0,0,0,0,0,0,0})))</f>
        <v>1</v>
      </c>
      <c r="C158" s="15" t="str">
        <f>_xlfn.XLOOKUP(A158,Orders[Customer ID],Orders[Loyalty Card],"",0)</f>
        <v>Yes</v>
      </c>
    </row>
    <row r="159" spans="1:3" x14ac:dyDescent="0.25">
      <c r="A159" t="s">
        <v>1096</v>
      </c>
      <c r="B159" s="15" cm="1">
        <f t="array" ref="B159">COUNTA(_xlfn.UNIQUE(_xlfn._xlws.FILTER(_xlfn._xlws.FILTER(Orders[],Orders[Customer ID]=$A159),{1,0,0,0,0,0,0,0,0,0,0,0,0,0,0,0})))</f>
        <v>1</v>
      </c>
      <c r="C159" s="15" t="str">
        <f>_xlfn.XLOOKUP(A159,Orders[Customer ID],Orders[Loyalty Card],"",0)</f>
        <v>No</v>
      </c>
    </row>
    <row r="160" spans="1:3" x14ac:dyDescent="0.25">
      <c r="A160" t="s">
        <v>1101</v>
      </c>
      <c r="B160" s="15" cm="1">
        <f t="array" ref="B160">COUNTA(_xlfn.UNIQUE(_xlfn._xlws.FILTER(_xlfn._xlws.FILTER(Orders[],Orders[Customer ID]=$A160),{1,0,0,0,0,0,0,0,0,0,0,0,0,0,0,0})))</f>
        <v>1</v>
      </c>
      <c r="C160" s="15" t="str">
        <f>_xlfn.XLOOKUP(A160,Orders[Customer ID],Orders[Loyalty Card],"",0)</f>
        <v>Yes</v>
      </c>
    </row>
    <row r="161" spans="1:3" x14ac:dyDescent="0.25">
      <c r="A161" t="s">
        <v>1107</v>
      </c>
      <c r="B161" s="15" cm="1">
        <f t="array" ref="B161">COUNTA(_xlfn.UNIQUE(_xlfn._xlws.FILTER(_xlfn._xlws.FILTER(Orders[],Orders[Customer ID]=$A161),{1,0,0,0,0,0,0,0,0,0,0,0,0,0,0,0})))</f>
        <v>1</v>
      </c>
      <c r="C161" s="15" t="str">
        <f>_xlfn.XLOOKUP(A161,Orders[Customer ID],Orders[Loyalty Card],"",0)</f>
        <v>Yes</v>
      </c>
    </row>
    <row r="162" spans="1:3" x14ac:dyDescent="0.25">
      <c r="A162" t="s">
        <v>1113</v>
      </c>
      <c r="B162" s="15" cm="1">
        <f t="array" ref="B162">COUNTA(_xlfn.UNIQUE(_xlfn._xlws.FILTER(_xlfn._xlws.FILTER(Orders[],Orders[Customer ID]=$A162),{1,0,0,0,0,0,0,0,0,0,0,0,0,0,0,0})))</f>
        <v>1</v>
      </c>
      <c r="C162" s="15" t="str">
        <f>_xlfn.XLOOKUP(A162,Orders[Customer ID],Orders[Loyalty Card],"",0)</f>
        <v>No</v>
      </c>
    </row>
    <row r="163" spans="1:3" x14ac:dyDescent="0.25">
      <c r="A163" t="s">
        <v>1118</v>
      </c>
      <c r="B163" s="15" cm="1">
        <f t="array" ref="B163">COUNTA(_xlfn.UNIQUE(_xlfn._xlws.FILTER(_xlfn._xlws.FILTER(Orders[],Orders[Customer ID]=$A163),{1,0,0,0,0,0,0,0,0,0,0,0,0,0,0,0})))</f>
        <v>1</v>
      </c>
      <c r="C163" s="15" t="str">
        <f>_xlfn.XLOOKUP(A163,Orders[Customer ID],Orders[Loyalty Card],"",0)</f>
        <v>No</v>
      </c>
    </row>
    <row r="164" spans="1:3" x14ac:dyDescent="0.25">
      <c r="A164" t="s">
        <v>1124</v>
      </c>
      <c r="B164" s="15" cm="1">
        <f t="array" ref="B164">COUNTA(_xlfn.UNIQUE(_xlfn._xlws.FILTER(_xlfn._xlws.FILTER(Orders[],Orders[Customer ID]=$A164),{1,0,0,0,0,0,0,0,0,0,0,0,0,0,0,0})))</f>
        <v>1</v>
      </c>
      <c r="C164" s="15" t="str">
        <f>_xlfn.XLOOKUP(A164,Orders[Customer ID],Orders[Loyalty Card],"",0)</f>
        <v>No</v>
      </c>
    </row>
    <row r="165" spans="1:3" x14ac:dyDescent="0.25">
      <c r="A165" t="s">
        <v>1130</v>
      </c>
      <c r="B165" s="15" cm="1">
        <f t="array" ref="B165">COUNTA(_xlfn.UNIQUE(_xlfn._xlws.FILTER(_xlfn._xlws.FILTER(Orders[],Orders[Customer ID]=$A165),{1,0,0,0,0,0,0,0,0,0,0,0,0,0,0,0})))</f>
        <v>1</v>
      </c>
      <c r="C165" s="15" t="str">
        <f>_xlfn.XLOOKUP(A165,Orders[Customer ID],Orders[Loyalty Card],"",0)</f>
        <v>No</v>
      </c>
    </row>
    <row r="166" spans="1:3" x14ac:dyDescent="0.25">
      <c r="A166" t="s">
        <v>1135</v>
      </c>
      <c r="B166" s="15" cm="1">
        <f t="array" ref="B166">COUNTA(_xlfn.UNIQUE(_xlfn._xlws.FILTER(_xlfn._xlws.FILTER(Orders[],Orders[Customer ID]=$A166),{1,0,0,0,0,0,0,0,0,0,0,0,0,0,0,0})))</f>
        <v>1</v>
      </c>
      <c r="C166" s="15" t="str">
        <f>_xlfn.XLOOKUP(A166,Orders[Customer ID],Orders[Loyalty Card],"",0)</f>
        <v>No</v>
      </c>
    </row>
    <row r="167" spans="1:3" x14ac:dyDescent="0.25">
      <c r="A167" t="s">
        <v>1141</v>
      </c>
      <c r="B167" s="15" cm="1">
        <f t="array" ref="B167">COUNTA(_xlfn.UNIQUE(_xlfn._xlws.FILTER(_xlfn._xlws.FILTER(Orders[],Orders[Customer ID]=$A167),{1,0,0,0,0,0,0,0,0,0,0,0,0,0,0,0})))</f>
        <v>1</v>
      </c>
      <c r="C167" s="15" t="str">
        <f>_xlfn.XLOOKUP(A167,Orders[Customer ID],Orders[Loyalty Card],"",0)</f>
        <v>Yes</v>
      </c>
    </row>
    <row r="168" spans="1:3" x14ac:dyDescent="0.25">
      <c r="A168" t="s">
        <v>1147</v>
      </c>
      <c r="B168" s="15" cm="1">
        <f t="array" ref="B168">COUNTA(_xlfn.UNIQUE(_xlfn._xlws.FILTER(_xlfn._xlws.FILTER(Orders[],Orders[Customer ID]=$A168),{1,0,0,0,0,0,0,0,0,0,0,0,0,0,0,0})))</f>
        <v>1</v>
      </c>
      <c r="C168" s="15" t="str">
        <f>_xlfn.XLOOKUP(A168,Orders[Customer ID],Orders[Loyalty Card],"",0)</f>
        <v>No</v>
      </c>
    </row>
    <row r="169" spans="1:3" x14ac:dyDescent="0.25">
      <c r="A169" t="s">
        <v>1153</v>
      </c>
      <c r="B169" s="15" cm="1">
        <f t="array" ref="B169">COUNTA(_xlfn.UNIQUE(_xlfn._xlws.FILTER(_xlfn._xlws.FILTER(Orders[],Orders[Customer ID]=$A169),{1,0,0,0,0,0,0,0,0,0,0,0,0,0,0,0})))</f>
        <v>1</v>
      </c>
      <c r="C169" s="15" t="str">
        <f>_xlfn.XLOOKUP(A169,Orders[Customer ID],Orders[Loyalty Card],"",0)</f>
        <v>Yes</v>
      </c>
    </row>
    <row r="170" spans="1:3" x14ac:dyDescent="0.25">
      <c r="A170" t="s">
        <v>1159</v>
      </c>
      <c r="B170" s="15" cm="1">
        <f t="array" ref="B170">COUNTA(_xlfn.UNIQUE(_xlfn._xlws.FILTER(_xlfn._xlws.FILTER(Orders[],Orders[Customer ID]=$A170),{1,0,0,0,0,0,0,0,0,0,0,0,0,0,0,0})))</f>
        <v>1</v>
      </c>
      <c r="C170" s="15" t="str">
        <f>_xlfn.XLOOKUP(A170,Orders[Customer ID],Orders[Loyalty Card],"",0)</f>
        <v>No</v>
      </c>
    </row>
    <row r="171" spans="1:3" x14ac:dyDescent="0.25">
      <c r="A171" t="s">
        <v>1175</v>
      </c>
      <c r="B171" s="15" cm="1">
        <f t="array" ref="B171">COUNTA(_xlfn.UNIQUE(_xlfn._xlws.FILTER(_xlfn._xlws.FILTER(Orders[],Orders[Customer ID]=$A171),{1,0,0,0,0,0,0,0,0,0,0,0,0,0,0,0})))</f>
        <v>1</v>
      </c>
      <c r="C171" s="15" t="str">
        <f>_xlfn.XLOOKUP(A171,Orders[Customer ID],Orders[Loyalty Card],"",0)</f>
        <v>Yes</v>
      </c>
    </row>
    <row r="172" spans="1:3" x14ac:dyDescent="0.25">
      <c r="A172" t="s">
        <v>1181</v>
      </c>
      <c r="B172" s="15" cm="1">
        <f t="array" ref="B172">COUNTA(_xlfn.UNIQUE(_xlfn._xlws.FILTER(_xlfn._xlws.FILTER(Orders[],Orders[Customer ID]=$A172),{1,0,0,0,0,0,0,0,0,0,0,0,0,0,0,0})))</f>
        <v>1</v>
      </c>
      <c r="C172" s="15" t="str">
        <f>_xlfn.XLOOKUP(A172,Orders[Customer ID],Orders[Loyalty Card],"",0)</f>
        <v>No</v>
      </c>
    </row>
    <row r="173" spans="1:3" x14ac:dyDescent="0.25">
      <c r="A173" t="s">
        <v>1187</v>
      </c>
      <c r="B173" s="15" cm="1">
        <f t="array" ref="B173">COUNTA(_xlfn.UNIQUE(_xlfn._xlws.FILTER(_xlfn._xlws.FILTER(Orders[],Orders[Customer ID]=$A173),{1,0,0,0,0,0,0,0,0,0,0,0,0,0,0,0})))</f>
        <v>1</v>
      </c>
      <c r="C173" s="15" t="str">
        <f>_xlfn.XLOOKUP(A173,Orders[Customer ID],Orders[Loyalty Card],"",0)</f>
        <v>Yes</v>
      </c>
    </row>
    <row r="174" spans="1:3" x14ac:dyDescent="0.25">
      <c r="A174" t="s">
        <v>1193</v>
      </c>
      <c r="B174" s="15" cm="1">
        <f t="array" ref="B174">COUNTA(_xlfn.UNIQUE(_xlfn._xlws.FILTER(_xlfn._xlws.FILTER(Orders[],Orders[Customer ID]=$A174),{1,0,0,0,0,0,0,0,0,0,0,0,0,0,0,0})))</f>
        <v>1</v>
      </c>
      <c r="C174" s="15" t="str">
        <f>_xlfn.XLOOKUP(A174,Orders[Customer ID],Orders[Loyalty Card],"",0)</f>
        <v>Yes</v>
      </c>
    </row>
    <row r="175" spans="1:3" x14ac:dyDescent="0.25">
      <c r="A175" t="s">
        <v>1199</v>
      </c>
      <c r="B175" s="15" cm="1">
        <f t="array" ref="B175">COUNTA(_xlfn.UNIQUE(_xlfn._xlws.FILTER(_xlfn._xlws.FILTER(Orders[],Orders[Customer ID]=$A175),{1,0,0,0,0,0,0,0,0,0,0,0,0,0,0,0})))</f>
        <v>1</v>
      </c>
      <c r="C175" s="15" t="str">
        <f>_xlfn.XLOOKUP(A175,Orders[Customer ID],Orders[Loyalty Card],"",0)</f>
        <v>No</v>
      </c>
    </row>
    <row r="176" spans="1:3" x14ac:dyDescent="0.25">
      <c r="A176" t="s">
        <v>1205</v>
      </c>
      <c r="B176" s="15" cm="1">
        <f t="array" ref="B176">COUNTA(_xlfn.UNIQUE(_xlfn._xlws.FILTER(_xlfn._xlws.FILTER(Orders[],Orders[Customer ID]=$A176),{1,0,0,0,0,0,0,0,0,0,0,0,0,0,0,0})))</f>
        <v>1</v>
      </c>
      <c r="C176" s="15" t="str">
        <f>_xlfn.XLOOKUP(A176,Orders[Customer ID],Orders[Loyalty Card],"",0)</f>
        <v>No</v>
      </c>
    </row>
    <row r="177" spans="1:3" x14ac:dyDescent="0.25">
      <c r="A177" t="s">
        <v>1211</v>
      </c>
      <c r="B177" s="15" cm="1">
        <f t="array" ref="B177">COUNTA(_xlfn.UNIQUE(_xlfn._xlws.FILTER(_xlfn._xlws.FILTER(Orders[],Orders[Customer ID]=$A177),{1,0,0,0,0,0,0,0,0,0,0,0,0,0,0,0})))</f>
        <v>1</v>
      </c>
      <c r="C177" s="15" t="str">
        <f>_xlfn.XLOOKUP(A177,Orders[Customer ID],Orders[Loyalty Card],"",0)</f>
        <v>No</v>
      </c>
    </row>
    <row r="178" spans="1:3" x14ac:dyDescent="0.25">
      <c r="A178" t="s">
        <v>1217</v>
      </c>
      <c r="B178" s="15" cm="1">
        <f t="array" ref="B178">COUNTA(_xlfn.UNIQUE(_xlfn._xlws.FILTER(_xlfn._xlws.FILTER(Orders[],Orders[Customer ID]=$A178),{1,0,0,0,0,0,0,0,0,0,0,0,0,0,0,0})))</f>
        <v>1</v>
      </c>
      <c r="C178" s="15" t="str">
        <f>_xlfn.XLOOKUP(A178,Orders[Customer ID],Orders[Loyalty Card],"",0)</f>
        <v>Yes</v>
      </c>
    </row>
    <row r="179" spans="1:3" x14ac:dyDescent="0.25">
      <c r="A179" t="s">
        <v>1223</v>
      </c>
      <c r="B179" s="15" cm="1">
        <f t="array" ref="B179">COUNTA(_xlfn.UNIQUE(_xlfn._xlws.FILTER(_xlfn._xlws.FILTER(Orders[],Orders[Customer ID]=$A179),{1,0,0,0,0,0,0,0,0,0,0,0,0,0,0,0})))</f>
        <v>1</v>
      </c>
      <c r="C179" s="15" t="str">
        <f>_xlfn.XLOOKUP(A179,Orders[Customer ID],Orders[Loyalty Card],"",0)</f>
        <v>Yes</v>
      </c>
    </row>
    <row r="180" spans="1:3" x14ac:dyDescent="0.25">
      <c r="A180" t="s">
        <v>1228</v>
      </c>
      <c r="B180" s="15" cm="1">
        <f t="array" ref="B180">COUNTA(_xlfn.UNIQUE(_xlfn._xlws.FILTER(_xlfn._xlws.FILTER(Orders[],Orders[Customer ID]=$A180),{1,0,0,0,0,0,0,0,0,0,0,0,0,0,0,0})))</f>
        <v>1</v>
      </c>
      <c r="C180" s="15" t="str">
        <f>_xlfn.XLOOKUP(A180,Orders[Customer ID],Orders[Loyalty Card],"",0)</f>
        <v>Yes</v>
      </c>
    </row>
    <row r="181" spans="1:3" x14ac:dyDescent="0.25">
      <c r="A181" t="s">
        <v>1234</v>
      </c>
      <c r="B181" s="15" cm="1">
        <f t="array" ref="B181">COUNTA(_xlfn.UNIQUE(_xlfn._xlws.FILTER(_xlfn._xlws.FILTER(Orders[],Orders[Customer ID]=$A181),{1,0,0,0,0,0,0,0,0,0,0,0,0,0,0,0})))</f>
        <v>1</v>
      </c>
      <c r="C181" s="15" t="str">
        <f>_xlfn.XLOOKUP(A181,Orders[Customer ID],Orders[Loyalty Card],"",0)</f>
        <v>Yes</v>
      </c>
    </row>
    <row r="182" spans="1:3" x14ac:dyDescent="0.25">
      <c r="A182" t="s">
        <v>1240</v>
      </c>
      <c r="B182" s="15" cm="1">
        <f t="array" ref="B182">COUNTA(_xlfn.UNIQUE(_xlfn._xlws.FILTER(_xlfn._xlws.FILTER(Orders[],Orders[Customer ID]=$A182),{1,0,0,0,0,0,0,0,0,0,0,0,0,0,0,0})))</f>
        <v>1</v>
      </c>
      <c r="C182" s="15" t="str">
        <f>_xlfn.XLOOKUP(A182,Orders[Customer ID],Orders[Loyalty Card],"",0)</f>
        <v>No</v>
      </c>
    </row>
    <row r="183" spans="1:3" x14ac:dyDescent="0.25">
      <c r="A183" t="s">
        <v>1246</v>
      </c>
      <c r="B183" s="15" cm="1">
        <f t="array" ref="B183">COUNTA(_xlfn.UNIQUE(_xlfn._xlws.FILTER(_xlfn._xlws.FILTER(Orders[],Orders[Customer ID]=$A183),{1,0,0,0,0,0,0,0,0,0,0,0,0,0,0,0})))</f>
        <v>1</v>
      </c>
      <c r="C183" s="15" t="str">
        <f>_xlfn.XLOOKUP(A183,Orders[Customer ID],Orders[Loyalty Card],"",0)</f>
        <v>Yes</v>
      </c>
    </row>
    <row r="184" spans="1:3" x14ac:dyDescent="0.25">
      <c r="A184" t="s">
        <v>976</v>
      </c>
      <c r="B184" s="15" cm="1">
        <f t="array" ref="B184">COUNTA(_xlfn.UNIQUE(_xlfn._xlws.FILTER(_xlfn._xlws.FILTER(Orders[],Orders[Customer ID]=$A184),{1,0,0,0,0,0,0,0,0,0,0,0,0,0,0,0})))</f>
        <v>1</v>
      </c>
      <c r="C184" s="15" t="str">
        <f>_xlfn.XLOOKUP(A184,Orders[Customer ID],Orders[Loyalty Card],"",0)</f>
        <v>Yes</v>
      </c>
    </row>
    <row r="185" spans="1:3" x14ac:dyDescent="0.25">
      <c r="A185" t="s">
        <v>1256</v>
      </c>
      <c r="B185" s="15" cm="1">
        <f t="array" ref="B185">COUNTA(_xlfn.UNIQUE(_xlfn._xlws.FILTER(_xlfn._xlws.FILTER(Orders[],Orders[Customer ID]=$A185),{1,0,0,0,0,0,0,0,0,0,0,0,0,0,0,0})))</f>
        <v>1</v>
      </c>
      <c r="C185" s="15" t="str">
        <f>_xlfn.XLOOKUP(A185,Orders[Customer ID],Orders[Loyalty Card],"",0)</f>
        <v>No</v>
      </c>
    </row>
    <row r="186" spans="1:3" x14ac:dyDescent="0.25">
      <c r="A186" t="s">
        <v>1262</v>
      </c>
      <c r="B186" s="15" cm="1">
        <f t="array" ref="B186">COUNTA(_xlfn.UNIQUE(_xlfn._xlws.FILTER(_xlfn._xlws.FILTER(Orders[],Orders[Customer ID]=$A186),{1,0,0,0,0,0,0,0,0,0,0,0,0,0,0,0})))</f>
        <v>1</v>
      </c>
      <c r="C186" s="15" t="str">
        <f>_xlfn.XLOOKUP(A186,Orders[Customer ID],Orders[Loyalty Card],"",0)</f>
        <v>No</v>
      </c>
    </row>
    <row r="187" spans="1:3" x14ac:dyDescent="0.25">
      <c r="A187" t="s">
        <v>1267</v>
      </c>
      <c r="B187" s="15" cm="1">
        <f t="array" ref="B187">COUNTA(_xlfn.UNIQUE(_xlfn._xlws.FILTER(_xlfn._xlws.FILTER(Orders[],Orders[Customer ID]=$A187),{1,0,0,0,0,0,0,0,0,0,0,0,0,0,0,0})))</f>
        <v>1</v>
      </c>
      <c r="C187" s="15" t="str">
        <f>_xlfn.XLOOKUP(A187,Orders[Customer ID],Orders[Loyalty Card],"",0)</f>
        <v>No</v>
      </c>
    </row>
    <row r="188" spans="1:3" x14ac:dyDescent="0.25">
      <c r="A188" t="s">
        <v>1272</v>
      </c>
      <c r="B188" s="15" cm="1">
        <f t="array" ref="B188">COUNTA(_xlfn.UNIQUE(_xlfn._xlws.FILTER(_xlfn._xlws.FILTER(Orders[],Orders[Customer ID]=$A188),{1,0,0,0,0,0,0,0,0,0,0,0,0,0,0,0})))</f>
        <v>1</v>
      </c>
      <c r="C188" s="15" t="str">
        <f>_xlfn.XLOOKUP(A188,Orders[Customer ID],Orders[Loyalty Card],"",0)</f>
        <v>Yes</v>
      </c>
    </row>
    <row r="189" spans="1:3" x14ac:dyDescent="0.25">
      <c r="A189" t="s">
        <v>1277</v>
      </c>
      <c r="B189" s="15" cm="1">
        <f t="array" ref="B189">COUNTA(_xlfn.UNIQUE(_xlfn._xlws.FILTER(_xlfn._xlws.FILTER(Orders[],Orders[Customer ID]=$A189),{1,0,0,0,0,0,0,0,0,0,0,0,0,0,0,0})))</f>
        <v>1</v>
      </c>
      <c r="C189" s="15" t="str">
        <f>_xlfn.XLOOKUP(A189,Orders[Customer ID],Orders[Loyalty Card],"",0)</f>
        <v>Yes</v>
      </c>
    </row>
    <row r="190" spans="1:3" x14ac:dyDescent="0.25">
      <c r="A190" t="s">
        <v>1284</v>
      </c>
      <c r="B190" s="15" cm="1">
        <f t="array" ref="B190">COUNTA(_xlfn.UNIQUE(_xlfn._xlws.FILTER(_xlfn._xlws.FILTER(Orders[],Orders[Customer ID]=$A190),{1,0,0,0,0,0,0,0,0,0,0,0,0,0,0,0})))</f>
        <v>1</v>
      </c>
      <c r="C190" s="15" t="str">
        <f>_xlfn.XLOOKUP(A190,Orders[Customer ID],Orders[Loyalty Card],"",0)</f>
        <v>Yes</v>
      </c>
    </row>
    <row r="191" spans="1:3" x14ac:dyDescent="0.25">
      <c r="A191" t="s">
        <v>1290</v>
      </c>
      <c r="B191" s="15" cm="1">
        <f t="array" ref="B191">COUNTA(_xlfn.UNIQUE(_xlfn._xlws.FILTER(_xlfn._xlws.FILTER(Orders[],Orders[Customer ID]=$A191),{1,0,0,0,0,0,0,0,0,0,0,0,0,0,0,0})))</f>
        <v>1</v>
      </c>
      <c r="C191" s="15" t="str">
        <f>_xlfn.XLOOKUP(A191,Orders[Customer ID],Orders[Loyalty Card],"",0)</f>
        <v>Yes</v>
      </c>
    </row>
    <row r="192" spans="1:3" x14ac:dyDescent="0.25">
      <c r="A192" t="s">
        <v>1294</v>
      </c>
      <c r="B192" s="15" cm="1">
        <f t="array" ref="B192">COUNTA(_xlfn.UNIQUE(_xlfn._xlws.FILTER(_xlfn._xlws.FILTER(Orders[],Orders[Customer ID]=$A192),{1,0,0,0,0,0,0,0,0,0,0,0,0,0,0,0})))</f>
        <v>1</v>
      </c>
      <c r="C192" s="15" t="str">
        <f>_xlfn.XLOOKUP(A192,Orders[Customer ID],Orders[Loyalty Card],"",0)</f>
        <v>No</v>
      </c>
    </row>
    <row r="193" spans="1:3" x14ac:dyDescent="0.25">
      <c r="A193" t="s">
        <v>1300</v>
      </c>
      <c r="B193" s="15" cm="1">
        <f t="array" ref="B193">COUNTA(_xlfn.UNIQUE(_xlfn._xlws.FILTER(_xlfn._xlws.FILTER(Orders[],Orders[Customer ID]=$A193),{1,0,0,0,0,0,0,0,0,0,0,0,0,0,0,0})))</f>
        <v>1</v>
      </c>
      <c r="C193" s="15" t="str">
        <f>_xlfn.XLOOKUP(A193,Orders[Customer ID],Orders[Loyalty Card],"",0)</f>
        <v>Yes</v>
      </c>
    </row>
    <row r="194" spans="1:3" x14ac:dyDescent="0.25">
      <c r="A194" t="s">
        <v>1306</v>
      </c>
      <c r="B194" s="15" cm="1">
        <f t="array" ref="B194">COUNTA(_xlfn.UNIQUE(_xlfn._xlws.FILTER(_xlfn._xlws.FILTER(Orders[],Orders[Customer ID]=$A194),{1,0,0,0,0,0,0,0,0,0,0,0,0,0,0,0})))</f>
        <v>1</v>
      </c>
      <c r="C194" s="15" t="str">
        <f>_xlfn.XLOOKUP(A194,Orders[Customer ID],Orders[Loyalty Card],"",0)</f>
        <v>No</v>
      </c>
    </row>
    <row r="195" spans="1:3" x14ac:dyDescent="0.25">
      <c r="A195" t="s">
        <v>1312</v>
      </c>
      <c r="B195" s="15" cm="1">
        <f t="array" ref="B195">COUNTA(_xlfn.UNIQUE(_xlfn._xlws.FILTER(_xlfn._xlws.FILTER(Orders[],Orders[Customer ID]=$A195),{1,0,0,0,0,0,0,0,0,0,0,0,0,0,0,0})))</f>
        <v>1</v>
      </c>
      <c r="C195" s="15" t="str">
        <f>_xlfn.XLOOKUP(A195,Orders[Customer ID],Orders[Loyalty Card],"",0)</f>
        <v>No</v>
      </c>
    </row>
    <row r="196" spans="1:3" x14ac:dyDescent="0.25">
      <c r="A196" t="s">
        <v>1323</v>
      </c>
      <c r="B196" s="15" cm="1">
        <f t="array" ref="B196">COUNTA(_xlfn.UNIQUE(_xlfn._xlws.FILTER(_xlfn._xlws.FILTER(Orders[],Orders[Customer ID]=$A196),{1,0,0,0,0,0,0,0,0,0,0,0,0,0,0,0})))</f>
        <v>1</v>
      </c>
      <c r="C196" s="15" t="str">
        <f>_xlfn.XLOOKUP(A196,Orders[Customer ID],Orders[Loyalty Card],"",0)</f>
        <v>Yes</v>
      </c>
    </row>
    <row r="197" spans="1:3" x14ac:dyDescent="0.25">
      <c r="A197" t="s">
        <v>1329</v>
      </c>
      <c r="B197" s="15" cm="1">
        <f t="array" ref="B197">COUNTA(_xlfn.UNIQUE(_xlfn._xlws.FILTER(_xlfn._xlws.FILTER(Orders[],Orders[Customer ID]=$A197),{1,0,0,0,0,0,0,0,0,0,0,0,0,0,0,0})))</f>
        <v>1</v>
      </c>
      <c r="C197" s="15" t="str">
        <f>_xlfn.XLOOKUP(A197,Orders[Customer ID],Orders[Loyalty Card],"",0)</f>
        <v>Yes</v>
      </c>
    </row>
    <row r="198" spans="1:3" x14ac:dyDescent="0.25">
      <c r="A198" t="s">
        <v>1334</v>
      </c>
      <c r="B198" s="15" cm="1">
        <f t="array" ref="B198">COUNTA(_xlfn.UNIQUE(_xlfn._xlws.FILTER(_xlfn._xlws.FILTER(Orders[],Orders[Customer ID]=$A198),{1,0,0,0,0,0,0,0,0,0,0,0,0,0,0,0})))</f>
        <v>1</v>
      </c>
      <c r="C198" s="15" t="str">
        <f>_xlfn.XLOOKUP(A198,Orders[Customer ID],Orders[Loyalty Card],"",0)</f>
        <v>Yes</v>
      </c>
    </row>
    <row r="199" spans="1:3" x14ac:dyDescent="0.25">
      <c r="A199" t="s">
        <v>1340</v>
      </c>
      <c r="B199" s="15" cm="1">
        <f t="array" ref="B199">COUNTA(_xlfn.UNIQUE(_xlfn._xlws.FILTER(_xlfn._xlws.FILTER(Orders[],Orders[Customer ID]=$A199),{1,0,0,0,0,0,0,0,0,0,0,0,0,0,0,0})))</f>
        <v>1</v>
      </c>
      <c r="C199" s="15" t="str">
        <f>_xlfn.XLOOKUP(A199,Orders[Customer ID],Orders[Loyalty Card],"",0)</f>
        <v>Yes</v>
      </c>
    </row>
    <row r="200" spans="1:3" x14ac:dyDescent="0.25">
      <c r="A200" t="s">
        <v>1345</v>
      </c>
      <c r="B200" s="15" cm="1">
        <f t="array" ref="B200">COUNTA(_xlfn.UNIQUE(_xlfn._xlws.FILTER(_xlfn._xlws.FILTER(Orders[],Orders[Customer ID]=$A200),{1,0,0,0,0,0,0,0,0,0,0,0,0,0,0,0})))</f>
        <v>1</v>
      </c>
      <c r="C200" s="15" t="str">
        <f>_xlfn.XLOOKUP(A200,Orders[Customer ID],Orders[Loyalty Card],"",0)</f>
        <v>Yes</v>
      </c>
    </row>
    <row r="201" spans="1:3" x14ac:dyDescent="0.25">
      <c r="A201" t="s">
        <v>1351</v>
      </c>
      <c r="B201" s="15" cm="1">
        <f t="array" ref="B201">COUNTA(_xlfn.UNIQUE(_xlfn._xlws.FILTER(_xlfn._xlws.FILTER(Orders[],Orders[Customer ID]=$A201),{1,0,0,0,0,0,0,0,0,0,0,0,0,0,0,0})))</f>
        <v>1</v>
      </c>
      <c r="C201" s="15" t="str">
        <f>_xlfn.XLOOKUP(A201,Orders[Customer ID],Orders[Loyalty Card],"",0)</f>
        <v>No</v>
      </c>
    </row>
    <row r="202" spans="1:3" x14ac:dyDescent="0.25">
      <c r="A202" t="s">
        <v>1356</v>
      </c>
      <c r="B202" s="15" cm="1">
        <f t="array" ref="B202">COUNTA(_xlfn.UNIQUE(_xlfn._xlws.FILTER(_xlfn._xlws.FILTER(Orders[],Orders[Customer ID]=$A202),{1,0,0,0,0,0,0,0,0,0,0,0,0,0,0,0})))</f>
        <v>1</v>
      </c>
      <c r="C202" s="15" t="str">
        <f>_xlfn.XLOOKUP(A202,Orders[Customer ID],Orders[Loyalty Card],"",0)</f>
        <v>No</v>
      </c>
    </row>
    <row r="203" spans="1:3" x14ac:dyDescent="0.25">
      <c r="A203" t="s">
        <v>1362</v>
      </c>
      <c r="B203" s="15" cm="1">
        <f t="array" ref="B203">COUNTA(_xlfn.UNIQUE(_xlfn._xlws.FILTER(_xlfn._xlws.FILTER(Orders[],Orders[Customer ID]=$A203),{1,0,0,0,0,0,0,0,0,0,0,0,0,0,0,0})))</f>
        <v>1</v>
      </c>
      <c r="C203" s="15" t="str">
        <f>_xlfn.XLOOKUP(A203,Orders[Customer ID],Orders[Loyalty Card],"",0)</f>
        <v>Yes</v>
      </c>
    </row>
    <row r="204" spans="1:3" x14ac:dyDescent="0.25">
      <c r="A204" t="s">
        <v>1368</v>
      </c>
      <c r="B204" s="15" cm="1">
        <f t="array" ref="B204">COUNTA(_xlfn.UNIQUE(_xlfn._xlws.FILTER(_xlfn._xlws.FILTER(Orders[],Orders[Customer ID]=$A204),{1,0,0,0,0,0,0,0,0,0,0,0,0,0,0,0})))</f>
        <v>1</v>
      </c>
      <c r="C204" s="15" t="str">
        <f>_xlfn.XLOOKUP(A204,Orders[Customer ID],Orders[Loyalty Card],"",0)</f>
        <v>Yes</v>
      </c>
    </row>
    <row r="205" spans="1:3" x14ac:dyDescent="0.25">
      <c r="A205" t="s">
        <v>1374</v>
      </c>
      <c r="B205" s="15" cm="1">
        <f t="array" ref="B205">COUNTA(_xlfn.UNIQUE(_xlfn._xlws.FILTER(_xlfn._xlws.FILTER(Orders[],Orders[Customer ID]=$A205),{1,0,0,0,0,0,0,0,0,0,0,0,0,0,0,0})))</f>
        <v>1</v>
      </c>
      <c r="C205" s="15" t="str">
        <f>_xlfn.XLOOKUP(A205,Orders[Customer ID],Orders[Loyalty Card],"",0)</f>
        <v>No</v>
      </c>
    </row>
    <row r="206" spans="1:3" x14ac:dyDescent="0.25">
      <c r="A206" t="s">
        <v>1380</v>
      </c>
      <c r="B206" s="15" cm="1">
        <f t="array" ref="B206">COUNTA(_xlfn.UNIQUE(_xlfn._xlws.FILTER(_xlfn._xlws.FILTER(Orders[],Orders[Customer ID]=$A206),{1,0,0,0,0,0,0,0,0,0,0,0,0,0,0,0})))</f>
        <v>1</v>
      </c>
      <c r="C206" s="15" t="str">
        <f>_xlfn.XLOOKUP(A206,Orders[Customer ID],Orders[Loyalty Card],"",0)</f>
        <v>Yes</v>
      </c>
    </row>
    <row r="207" spans="1:3" x14ac:dyDescent="0.25">
      <c r="A207" t="s">
        <v>1385</v>
      </c>
      <c r="B207" s="15" cm="1">
        <f t="array" ref="B207">COUNTA(_xlfn.UNIQUE(_xlfn._xlws.FILTER(_xlfn._xlws.FILTER(Orders[],Orders[Customer ID]=$A207),{1,0,0,0,0,0,0,0,0,0,0,0,0,0,0,0})))</f>
        <v>1</v>
      </c>
      <c r="C207" s="15" t="str">
        <f>_xlfn.XLOOKUP(A207,Orders[Customer ID],Orders[Loyalty Card],"",0)</f>
        <v>No</v>
      </c>
    </row>
    <row r="208" spans="1:3" x14ac:dyDescent="0.25">
      <c r="A208" t="s">
        <v>1390</v>
      </c>
      <c r="B208" s="15" cm="1">
        <f t="array" ref="B208">COUNTA(_xlfn.UNIQUE(_xlfn._xlws.FILTER(_xlfn._xlws.FILTER(Orders[],Orders[Customer ID]=$A208),{1,0,0,0,0,0,0,0,0,0,0,0,0,0,0,0})))</f>
        <v>1</v>
      </c>
      <c r="C208" s="15" t="str">
        <f>_xlfn.XLOOKUP(A208,Orders[Customer ID],Orders[Loyalty Card],"",0)</f>
        <v>No</v>
      </c>
    </row>
    <row r="209" spans="1:3" x14ac:dyDescent="0.25">
      <c r="A209" t="s">
        <v>1396</v>
      </c>
      <c r="B209" s="15" cm="1">
        <f t="array" ref="B209">COUNTA(_xlfn.UNIQUE(_xlfn._xlws.FILTER(_xlfn._xlws.FILTER(Orders[],Orders[Customer ID]=$A209),{1,0,0,0,0,0,0,0,0,0,0,0,0,0,0,0})))</f>
        <v>1</v>
      </c>
      <c r="C209" s="15" t="str">
        <f>_xlfn.XLOOKUP(A209,Orders[Customer ID],Orders[Loyalty Card],"",0)</f>
        <v>No</v>
      </c>
    </row>
    <row r="210" spans="1:3" x14ac:dyDescent="0.25">
      <c r="A210" t="s">
        <v>1402</v>
      </c>
      <c r="B210" s="15" cm="1">
        <f t="array" ref="B210">COUNTA(_xlfn.UNIQUE(_xlfn._xlws.FILTER(_xlfn._xlws.FILTER(Orders[],Orders[Customer ID]=$A210),{1,0,0,0,0,0,0,0,0,0,0,0,0,0,0,0})))</f>
        <v>1</v>
      </c>
      <c r="C210" s="15" t="str">
        <f>_xlfn.XLOOKUP(A210,Orders[Customer ID],Orders[Loyalty Card],"",0)</f>
        <v>Yes</v>
      </c>
    </row>
    <row r="211" spans="1:3" x14ac:dyDescent="0.25">
      <c r="A211" t="s">
        <v>1408</v>
      </c>
      <c r="B211" s="15" cm="1">
        <f t="array" ref="B211">COUNTA(_xlfn.UNIQUE(_xlfn._xlws.FILTER(_xlfn._xlws.FILTER(Orders[],Orders[Customer ID]=$A211),{1,0,0,0,0,0,0,0,0,0,0,0,0,0,0,0})))</f>
        <v>1</v>
      </c>
      <c r="C211" s="15" t="str">
        <f>_xlfn.XLOOKUP(A211,Orders[Customer ID],Orders[Loyalty Card],"",0)</f>
        <v>No</v>
      </c>
    </row>
    <row r="212" spans="1:3" x14ac:dyDescent="0.25">
      <c r="A212" t="s">
        <v>1414</v>
      </c>
      <c r="B212" s="15" cm="1">
        <f t="array" ref="B212">COUNTA(_xlfn.UNIQUE(_xlfn._xlws.FILTER(_xlfn._xlws.FILTER(Orders[],Orders[Customer ID]=$A212),{1,0,0,0,0,0,0,0,0,0,0,0,0,0,0,0})))</f>
        <v>1</v>
      </c>
      <c r="C212" s="15" t="str">
        <f>_xlfn.XLOOKUP(A212,Orders[Customer ID],Orders[Loyalty Card],"",0)</f>
        <v>No</v>
      </c>
    </row>
    <row r="213" spans="1:3" x14ac:dyDescent="0.25">
      <c r="A213" t="s">
        <v>1421</v>
      </c>
      <c r="B213" s="15" cm="1">
        <f t="array" ref="B213">COUNTA(_xlfn.UNIQUE(_xlfn._xlws.FILTER(_xlfn._xlws.FILTER(Orders[],Orders[Customer ID]=$A213),{1,0,0,0,0,0,0,0,0,0,0,0,0,0,0,0})))</f>
        <v>1</v>
      </c>
      <c r="C213" s="15" t="str">
        <f>_xlfn.XLOOKUP(A213,Orders[Customer ID],Orders[Loyalty Card],"",0)</f>
        <v>Yes</v>
      </c>
    </row>
    <row r="214" spans="1:3" x14ac:dyDescent="0.25">
      <c r="A214" t="s">
        <v>1426</v>
      </c>
      <c r="B214" s="15" cm="1">
        <f t="array" ref="B214">COUNTA(_xlfn.UNIQUE(_xlfn._xlws.FILTER(_xlfn._xlws.FILTER(Orders[],Orders[Customer ID]=$A214),{1,0,0,0,0,0,0,0,0,0,0,0,0,0,0,0})))</f>
        <v>1</v>
      </c>
      <c r="C214" s="15" t="str">
        <f>_xlfn.XLOOKUP(A214,Orders[Customer ID],Orders[Loyalty Card],"",0)</f>
        <v>Yes</v>
      </c>
    </row>
    <row r="215" spans="1:3" x14ac:dyDescent="0.25">
      <c r="A215" t="s">
        <v>1431</v>
      </c>
      <c r="B215" s="15" cm="1">
        <f t="array" ref="B215">COUNTA(_xlfn.UNIQUE(_xlfn._xlws.FILTER(_xlfn._xlws.FILTER(Orders[],Orders[Customer ID]=$A215),{1,0,0,0,0,0,0,0,0,0,0,0,0,0,0,0})))</f>
        <v>1</v>
      </c>
      <c r="C215" s="15" t="str">
        <f>_xlfn.XLOOKUP(A215,Orders[Customer ID],Orders[Loyalty Card],"",0)</f>
        <v>Yes</v>
      </c>
    </row>
    <row r="216" spans="1:3" x14ac:dyDescent="0.25">
      <c r="A216" t="s">
        <v>1437</v>
      </c>
      <c r="B216" s="15" cm="1">
        <f t="array" ref="B216">COUNTA(_xlfn.UNIQUE(_xlfn._xlws.FILTER(_xlfn._xlws.FILTER(Orders[],Orders[Customer ID]=$A216),{1,0,0,0,0,0,0,0,0,0,0,0,0,0,0,0})))</f>
        <v>1</v>
      </c>
      <c r="C216" s="15" t="str">
        <f>_xlfn.XLOOKUP(A216,Orders[Customer ID],Orders[Loyalty Card],"",0)</f>
        <v>No</v>
      </c>
    </row>
    <row r="217" spans="1:3" x14ac:dyDescent="0.25">
      <c r="A217" t="s">
        <v>1442</v>
      </c>
      <c r="B217" s="15" cm="1">
        <f t="array" ref="B217">COUNTA(_xlfn.UNIQUE(_xlfn._xlws.FILTER(_xlfn._xlws.FILTER(Orders[],Orders[Customer ID]=$A217),{1,0,0,0,0,0,0,0,0,0,0,0,0,0,0,0})))</f>
        <v>1</v>
      </c>
      <c r="C217" s="15" t="str">
        <f>_xlfn.XLOOKUP(A217,Orders[Customer ID],Orders[Loyalty Card],"",0)</f>
        <v>No</v>
      </c>
    </row>
    <row r="218" spans="1:3" x14ac:dyDescent="0.25">
      <c r="A218" t="s">
        <v>1449</v>
      </c>
      <c r="B218" s="15" cm="1">
        <f t="array" ref="B218">COUNTA(_xlfn.UNIQUE(_xlfn._xlws.FILTER(_xlfn._xlws.FILTER(Orders[],Orders[Customer ID]=$A218),{1,0,0,0,0,0,0,0,0,0,0,0,0,0,0,0})))</f>
        <v>1</v>
      </c>
      <c r="C218" s="15" t="str">
        <f>_xlfn.XLOOKUP(A218,Orders[Customer ID],Orders[Loyalty Card],"",0)</f>
        <v>No</v>
      </c>
    </row>
    <row r="219" spans="1:3" x14ac:dyDescent="0.25">
      <c r="A219" t="s">
        <v>1454</v>
      </c>
      <c r="B219" s="15" cm="1">
        <f t="array" ref="B219">COUNTA(_xlfn.UNIQUE(_xlfn._xlws.FILTER(_xlfn._xlws.FILTER(Orders[],Orders[Customer ID]=$A219),{1,0,0,0,0,0,0,0,0,0,0,0,0,0,0,0})))</f>
        <v>1</v>
      </c>
      <c r="C219" s="15" t="str">
        <f>_xlfn.XLOOKUP(A219,Orders[Customer ID],Orders[Loyalty Card],"",0)</f>
        <v>Yes</v>
      </c>
    </row>
    <row r="220" spans="1:3" x14ac:dyDescent="0.25">
      <c r="A220" t="s">
        <v>1460</v>
      </c>
      <c r="B220" s="15" cm="1">
        <f t="array" ref="B220">COUNTA(_xlfn.UNIQUE(_xlfn._xlws.FILTER(_xlfn._xlws.FILTER(Orders[],Orders[Customer ID]=$A220),{1,0,0,0,0,0,0,0,0,0,0,0,0,0,0,0})))</f>
        <v>1</v>
      </c>
      <c r="C220" s="15" t="str">
        <f>_xlfn.XLOOKUP(A220,Orders[Customer ID],Orders[Loyalty Card],"",0)</f>
        <v>No</v>
      </c>
    </row>
    <row r="221" spans="1:3" x14ac:dyDescent="0.25">
      <c r="A221" t="s">
        <v>1465</v>
      </c>
      <c r="B221" s="15" cm="1">
        <f t="array" ref="B221">COUNTA(_xlfn.UNIQUE(_xlfn._xlws.FILTER(_xlfn._xlws.FILTER(Orders[],Orders[Customer ID]=$A221),{1,0,0,0,0,0,0,0,0,0,0,0,0,0,0,0})))</f>
        <v>1</v>
      </c>
      <c r="C221" s="15" t="str">
        <f>_xlfn.XLOOKUP(A221,Orders[Customer ID],Orders[Loyalty Card],"",0)</f>
        <v>No</v>
      </c>
    </row>
    <row r="222" spans="1:3" x14ac:dyDescent="0.25">
      <c r="A222" t="s">
        <v>1471</v>
      </c>
      <c r="B222" s="15" cm="1">
        <f t="array" ref="B222">COUNTA(_xlfn.UNIQUE(_xlfn._xlws.FILTER(_xlfn._xlws.FILTER(Orders[],Orders[Customer ID]=$A222),{1,0,0,0,0,0,0,0,0,0,0,0,0,0,0,0})))</f>
        <v>1</v>
      </c>
      <c r="C222" s="15" t="str">
        <f>_xlfn.XLOOKUP(A222,Orders[Customer ID],Orders[Loyalty Card],"",0)</f>
        <v>Yes</v>
      </c>
    </row>
    <row r="223" spans="1:3" x14ac:dyDescent="0.25">
      <c r="A223" t="s">
        <v>1476</v>
      </c>
      <c r="B223" s="15" cm="1">
        <f t="array" ref="B223">COUNTA(_xlfn.UNIQUE(_xlfn._xlws.FILTER(_xlfn._xlws.FILTER(Orders[],Orders[Customer ID]=$A223),{1,0,0,0,0,0,0,0,0,0,0,0,0,0,0,0})))</f>
        <v>1</v>
      </c>
      <c r="C223" s="15" t="str">
        <f>_xlfn.XLOOKUP(A223,Orders[Customer ID],Orders[Loyalty Card],"",0)</f>
        <v>Yes</v>
      </c>
    </row>
    <row r="224" spans="1:3" x14ac:dyDescent="0.25">
      <c r="A224" t="s">
        <v>1482</v>
      </c>
      <c r="B224" s="15" cm="1">
        <f t="array" ref="B224">COUNTA(_xlfn.UNIQUE(_xlfn._xlws.FILTER(_xlfn._xlws.FILTER(Orders[],Orders[Customer ID]=$A224),{1,0,0,0,0,0,0,0,0,0,0,0,0,0,0,0})))</f>
        <v>1</v>
      </c>
      <c r="C224" s="15" t="str">
        <f>_xlfn.XLOOKUP(A224,Orders[Customer ID],Orders[Loyalty Card],"",0)</f>
        <v>Yes</v>
      </c>
    </row>
    <row r="225" spans="1:3" x14ac:dyDescent="0.25">
      <c r="A225" t="s">
        <v>1488</v>
      </c>
      <c r="B225" s="15" cm="1">
        <f t="array" ref="B225">COUNTA(_xlfn.UNIQUE(_xlfn._xlws.FILTER(_xlfn._xlws.FILTER(Orders[],Orders[Customer ID]=$A225),{1,0,0,0,0,0,0,0,0,0,0,0,0,0,0,0})))</f>
        <v>1</v>
      </c>
      <c r="C225" s="15" t="str">
        <f>_xlfn.XLOOKUP(A225,Orders[Customer ID],Orders[Loyalty Card],"",0)</f>
        <v>Yes</v>
      </c>
    </row>
    <row r="226" spans="1:3" x14ac:dyDescent="0.25">
      <c r="A226" t="s">
        <v>1493</v>
      </c>
      <c r="B226" s="15" cm="1">
        <f t="array" ref="B226">COUNTA(_xlfn.UNIQUE(_xlfn._xlws.FILTER(_xlfn._xlws.FILTER(Orders[],Orders[Customer ID]=$A226),{1,0,0,0,0,0,0,0,0,0,0,0,0,0,0,0})))</f>
        <v>1</v>
      </c>
      <c r="C226" s="15" t="str">
        <f>_xlfn.XLOOKUP(A226,Orders[Customer ID],Orders[Loyalty Card],"",0)</f>
        <v>No</v>
      </c>
    </row>
    <row r="227" spans="1:3" x14ac:dyDescent="0.25">
      <c r="A227" t="s">
        <v>1499</v>
      </c>
      <c r="B227" s="15" cm="1">
        <f t="array" ref="B227">COUNTA(_xlfn.UNIQUE(_xlfn._xlws.FILTER(_xlfn._xlws.FILTER(Orders[],Orders[Customer ID]=$A227),{1,0,0,0,0,0,0,0,0,0,0,0,0,0,0,0})))</f>
        <v>1</v>
      </c>
      <c r="C227" s="15" t="str">
        <f>_xlfn.XLOOKUP(A227,Orders[Customer ID],Orders[Loyalty Card],"",0)</f>
        <v>No</v>
      </c>
    </row>
    <row r="228" spans="1:3" x14ac:dyDescent="0.25">
      <c r="A228" t="s">
        <v>1504</v>
      </c>
      <c r="B228" s="15" cm="1">
        <f t="array" ref="B228">COUNTA(_xlfn.UNIQUE(_xlfn._xlws.FILTER(_xlfn._xlws.FILTER(Orders[],Orders[Customer ID]=$A228),{1,0,0,0,0,0,0,0,0,0,0,0,0,0,0,0})))</f>
        <v>1</v>
      </c>
      <c r="C228" s="15" t="str">
        <f>_xlfn.XLOOKUP(A228,Orders[Customer ID],Orders[Loyalty Card],"",0)</f>
        <v>No</v>
      </c>
    </row>
    <row r="229" spans="1:3" x14ac:dyDescent="0.25">
      <c r="A229" t="s">
        <v>1515</v>
      </c>
      <c r="B229" s="15" cm="1">
        <f t="array" ref="B229">COUNTA(_xlfn.UNIQUE(_xlfn._xlws.FILTER(_xlfn._xlws.FILTER(Orders[],Orders[Customer ID]=$A229),{1,0,0,0,0,0,0,0,0,0,0,0,0,0,0,0})))</f>
        <v>1</v>
      </c>
      <c r="C229" s="15" t="str">
        <f>_xlfn.XLOOKUP(A229,Orders[Customer ID],Orders[Loyalty Card],"",0)</f>
        <v>No</v>
      </c>
    </row>
    <row r="230" spans="1:3" x14ac:dyDescent="0.25">
      <c r="A230" t="s">
        <v>1521</v>
      </c>
      <c r="B230" s="15" cm="1">
        <f t="array" ref="B230">COUNTA(_xlfn.UNIQUE(_xlfn._xlws.FILTER(_xlfn._xlws.FILTER(Orders[],Orders[Customer ID]=$A230),{1,0,0,0,0,0,0,0,0,0,0,0,0,0,0,0})))</f>
        <v>1</v>
      </c>
      <c r="C230" s="15" t="str">
        <f>_xlfn.XLOOKUP(A230,Orders[Customer ID],Orders[Loyalty Card],"",0)</f>
        <v>No</v>
      </c>
    </row>
    <row r="231" spans="1:3" x14ac:dyDescent="0.25">
      <c r="A231" t="s">
        <v>1527</v>
      </c>
      <c r="B231" s="15" cm="1">
        <f t="array" ref="B231">COUNTA(_xlfn.UNIQUE(_xlfn._xlws.FILTER(_xlfn._xlws.FILTER(Orders[],Orders[Customer ID]=$A231),{1,0,0,0,0,0,0,0,0,0,0,0,0,0,0,0})))</f>
        <v>1</v>
      </c>
      <c r="C231" s="15" t="str">
        <f>_xlfn.XLOOKUP(A231,Orders[Customer ID],Orders[Loyalty Card],"",0)</f>
        <v>No</v>
      </c>
    </row>
    <row r="232" spans="1:3" x14ac:dyDescent="0.25">
      <c r="A232" t="s">
        <v>1533</v>
      </c>
      <c r="B232" s="15" cm="1">
        <f t="array" ref="B232">COUNTA(_xlfn.UNIQUE(_xlfn._xlws.FILTER(_xlfn._xlws.FILTER(Orders[],Orders[Customer ID]=$A232),{1,0,0,0,0,0,0,0,0,0,0,0,0,0,0,0})))</f>
        <v>1</v>
      </c>
      <c r="C232" s="15" t="str">
        <f>_xlfn.XLOOKUP(A232,Orders[Customer ID],Orders[Loyalty Card],"",0)</f>
        <v>Yes</v>
      </c>
    </row>
    <row r="233" spans="1:3" x14ac:dyDescent="0.25">
      <c r="A233" t="s">
        <v>1539</v>
      </c>
      <c r="B233" s="15" cm="1">
        <f t="array" ref="B233">COUNTA(_xlfn.UNIQUE(_xlfn._xlws.FILTER(_xlfn._xlws.FILTER(Orders[],Orders[Customer ID]=$A233),{1,0,0,0,0,0,0,0,0,0,0,0,0,0,0,0})))</f>
        <v>1</v>
      </c>
      <c r="C233" s="15" t="str">
        <f>_xlfn.XLOOKUP(A233,Orders[Customer ID],Orders[Loyalty Card],"",0)</f>
        <v>No</v>
      </c>
    </row>
    <row r="234" spans="1:3" x14ac:dyDescent="0.25">
      <c r="A234" t="s">
        <v>1545</v>
      </c>
      <c r="B234" s="15" cm="1">
        <f t="array" ref="B234">COUNTA(_xlfn.UNIQUE(_xlfn._xlws.FILTER(_xlfn._xlws.FILTER(Orders[],Orders[Customer ID]=$A234),{1,0,0,0,0,0,0,0,0,0,0,0,0,0,0,0})))</f>
        <v>1</v>
      </c>
      <c r="C234" s="15" t="str">
        <f>_xlfn.XLOOKUP(A234,Orders[Customer ID],Orders[Loyalty Card],"",0)</f>
        <v>Yes</v>
      </c>
    </row>
    <row r="235" spans="1:3" x14ac:dyDescent="0.25">
      <c r="A235" t="s">
        <v>1550</v>
      </c>
      <c r="B235" s="15" cm="1">
        <f t="array" ref="B235">COUNTA(_xlfn.UNIQUE(_xlfn._xlws.FILTER(_xlfn._xlws.FILTER(Orders[],Orders[Customer ID]=$A235),{1,0,0,0,0,0,0,0,0,0,0,0,0,0,0,0})))</f>
        <v>1</v>
      </c>
      <c r="C235" s="15" t="str">
        <f>_xlfn.XLOOKUP(A235,Orders[Customer ID],Orders[Loyalty Card],"",0)</f>
        <v>Yes</v>
      </c>
    </row>
    <row r="236" spans="1:3" x14ac:dyDescent="0.25">
      <c r="A236" t="s">
        <v>1556</v>
      </c>
      <c r="B236" s="15" cm="1">
        <f t="array" ref="B236">COUNTA(_xlfn.UNIQUE(_xlfn._xlws.FILTER(_xlfn._xlws.FILTER(Orders[],Orders[Customer ID]=$A236),{1,0,0,0,0,0,0,0,0,0,0,0,0,0,0,0})))</f>
        <v>1</v>
      </c>
      <c r="C236" s="15" t="str">
        <f>_xlfn.XLOOKUP(A236,Orders[Customer ID],Orders[Loyalty Card],"",0)</f>
        <v>Yes</v>
      </c>
    </row>
    <row r="237" spans="1:3" x14ac:dyDescent="0.25">
      <c r="A237" t="s">
        <v>1562</v>
      </c>
      <c r="B237" s="15" cm="1">
        <f t="array" ref="B237">COUNTA(_xlfn.UNIQUE(_xlfn._xlws.FILTER(_xlfn._xlws.FILTER(Orders[],Orders[Customer ID]=$A237),{1,0,0,0,0,0,0,0,0,0,0,0,0,0,0,0})))</f>
        <v>1</v>
      </c>
      <c r="C237" s="15" t="str">
        <f>_xlfn.XLOOKUP(A237,Orders[Customer ID],Orders[Loyalty Card],"",0)</f>
        <v>Yes</v>
      </c>
    </row>
    <row r="238" spans="1:3" x14ac:dyDescent="0.25">
      <c r="A238" t="s">
        <v>1568</v>
      </c>
      <c r="B238" s="15" cm="1">
        <f t="array" ref="B238">COUNTA(_xlfn.UNIQUE(_xlfn._xlws.FILTER(_xlfn._xlws.FILTER(Orders[],Orders[Customer ID]=$A238),{1,0,0,0,0,0,0,0,0,0,0,0,0,0,0,0})))</f>
        <v>1</v>
      </c>
      <c r="C238" s="15" t="str">
        <f>_xlfn.XLOOKUP(A238,Orders[Customer ID],Orders[Loyalty Card],"",0)</f>
        <v>Yes</v>
      </c>
    </row>
    <row r="239" spans="1:3" x14ac:dyDescent="0.25">
      <c r="A239" t="s">
        <v>1574</v>
      </c>
      <c r="B239" s="15" cm="1">
        <f t="array" ref="B239">COUNTA(_xlfn.UNIQUE(_xlfn._xlws.FILTER(_xlfn._xlws.FILTER(Orders[],Orders[Customer ID]=$A239),{1,0,0,0,0,0,0,0,0,0,0,0,0,0,0,0})))</f>
        <v>1</v>
      </c>
      <c r="C239" s="15" t="str">
        <f>_xlfn.XLOOKUP(A239,Orders[Customer ID],Orders[Loyalty Card],"",0)</f>
        <v>Yes</v>
      </c>
    </row>
    <row r="240" spans="1:3" x14ac:dyDescent="0.25">
      <c r="A240" t="s">
        <v>1580</v>
      </c>
      <c r="B240" s="15" cm="1">
        <f t="array" ref="B240">COUNTA(_xlfn.UNIQUE(_xlfn._xlws.FILTER(_xlfn._xlws.FILTER(Orders[],Orders[Customer ID]=$A240),{1,0,0,0,0,0,0,0,0,0,0,0,0,0,0,0})))</f>
        <v>1</v>
      </c>
      <c r="C240" s="15" t="str">
        <f>_xlfn.XLOOKUP(A240,Orders[Customer ID],Orders[Loyalty Card],"",0)</f>
        <v>No</v>
      </c>
    </row>
    <row r="241" spans="1:3" x14ac:dyDescent="0.25">
      <c r="A241" t="s">
        <v>1585</v>
      </c>
      <c r="B241" s="15" cm="1">
        <f t="array" ref="B241">COUNTA(_xlfn.UNIQUE(_xlfn._xlws.FILTER(_xlfn._xlws.FILTER(Orders[],Orders[Customer ID]=$A241),{1,0,0,0,0,0,0,0,0,0,0,0,0,0,0,0})))</f>
        <v>1</v>
      </c>
      <c r="C241" s="15" t="str">
        <f>_xlfn.XLOOKUP(A241,Orders[Customer ID],Orders[Loyalty Card],"",0)</f>
        <v>No</v>
      </c>
    </row>
    <row r="242" spans="1:3" x14ac:dyDescent="0.25">
      <c r="A242" t="s">
        <v>1591</v>
      </c>
      <c r="B242" s="15" cm="1">
        <f t="array" ref="B242">COUNTA(_xlfn.UNIQUE(_xlfn._xlws.FILTER(_xlfn._xlws.FILTER(Orders[],Orders[Customer ID]=$A242),{1,0,0,0,0,0,0,0,0,0,0,0,0,0,0,0})))</f>
        <v>1</v>
      </c>
      <c r="C242" s="15" t="str">
        <f>_xlfn.XLOOKUP(A242,Orders[Customer ID],Orders[Loyalty Card],"",0)</f>
        <v>No</v>
      </c>
    </row>
    <row r="243" spans="1:3" x14ac:dyDescent="0.25">
      <c r="A243" t="s">
        <v>1597</v>
      </c>
      <c r="B243" s="15" cm="1">
        <f t="array" ref="B243">COUNTA(_xlfn.UNIQUE(_xlfn._xlws.FILTER(_xlfn._xlws.FILTER(Orders[],Orders[Customer ID]=$A243),{1,0,0,0,0,0,0,0,0,0,0,0,0,0,0,0})))</f>
        <v>1</v>
      </c>
      <c r="C243" s="15" t="str">
        <f>_xlfn.XLOOKUP(A243,Orders[Customer ID],Orders[Loyalty Card],"",0)</f>
        <v>No</v>
      </c>
    </row>
    <row r="244" spans="1:3" x14ac:dyDescent="0.25">
      <c r="A244" t="s">
        <v>1622</v>
      </c>
      <c r="B244" s="15" cm="1">
        <f t="array" ref="B244">COUNTA(_xlfn.UNIQUE(_xlfn._xlws.FILTER(_xlfn._xlws.FILTER(Orders[],Orders[Customer ID]=$A244),{1,0,0,0,0,0,0,0,0,0,0,0,0,0,0,0})))</f>
        <v>1</v>
      </c>
      <c r="C244" s="15" t="str">
        <f>_xlfn.XLOOKUP(A244,Orders[Customer ID],Orders[Loyalty Card],"",0)</f>
        <v>No</v>
      </c>
    </row>
    <row r="245" spans="1:3" x14ac:dyDescent="0.25">
      <c r="A245" t="s">
        <v>1627</v>
      </c>
      <c r="B245" s="15" cm="1">
        <f t="array" ref="B245">COUNTA(_xlfn.UNIQUE(_xlfn._xlws.FILTER(_xlfn._xlws.FILTER(Orders[],Orders[Customer ID]=$A245),{1,0,0,0,0,0,0,0,0,0,0,0,0,0,0,0})))</f>
        <v>1</v>
      </c>
      <c r="C245" s="15" t="str">
        <f>_xlfn.XLOOKUP(A245,Orders[Customer ID],Orders[Loyalty Card],"",0)</f>
        <v>Yes</v>
      </c>
    </row>
    <row r="246" spans="1:3" x14ac:dyDescent="0.25">
      <c r="A246" t="s">
        <v>1633</v>
      </c>
      <c r="B246" s="15" cm="1">
        <f t="array" ref="B246">COUNTA(_xlfn.UNIQUE(_xlfn._xlws.FILTER(_xlfn._xlws.FILTER(Orders[],Orders[Customer ID]=$A246),{1,0,0,0,0,0,0,0,0,0,0,0,0,0,0,0})))</f>
        <v>1</v>
      </c>
      <c r="C246" s="15" t="str">
        <f>_xlfn.XLOOKUP(A246,Orders[Customer ID],Orders[Loyalty Card],"",0)</f>
        <v>No</v>
      </c>
    </row>
    <row r="247" spans="1:3" x14ac:dyDescent="0.25">
      <c r="A247" t="s">
        <v>1639</v>
      </c>
      <c r="B247" s="15" cm="1">
        <f t="array" ref="B247">COUNTA(_xlfn.UNIQUE(_xlfn._xlws.FILTER(_xlfn._xlws.FILTER(Orders[],Orders[Customer ID]=$A247),{1,0,0,0,0,0,0,0,0,0,0,0,0,0,0,0})))</f>
        <v>1</v>
      </c>
      <c r="C247" s="15" t="str">
        <f>_xlfn.XLOOKUP(A247,Orders[Customer ID],Orders[Loyalty Card],"",0)</f>
        <v>No</v>
      </c>
    </row>
    <row r="248" spans="1:3" x14ac:dyDescent="0.25">
      <c r="A248" t="s">
        <v>1644</v>
      </c>
      <c r="B248" s="15" cm="1">
        <f t="array" ref="B248">COUNTA(_xlfn.UNIQUE(_xlfn._xlws.FILTER(_xlfn._xlws.FILTER(Orders[],Orders[Customer ID]=$A248),{1,0,0,0,0,0,0,0,0,0,0,0,0,0,0,0})))</f>
        <v>1</v>
      </c>
      <c r="C248" s="15" t="str">
        <f>_xlfn.XLOOKUP(A248,Orders[Customer ID],Orders[Loyalty Card],"",0)</f>
        <v>Yes</v>
      </c>
    </row>
    <row r="249" spans="1:3" x14ac:dyDescent="0.25">
      <c r="A249" t="s">
        <v>1649</v>
      </c>
      <c r="B249" s="15" cm="1">
        <f t="array" ref="B249">COUNTA(_xlfn.UNIQUE(_xlfn._xlws.FILTER(_xlfn._xlws.FILTER(Orders[],Orders[Customer ID]=$A249),{1,0,0,0,0,0,0,0,0,0,0,0,0,0,0,0})))</f>
        <v>1</v>
      </c>
      <c r="C249" s="15" t="str">
        <f>_xlfn.XLOOKUP(A249,Orders[Customer ID],Orders[Loyalty Card],"",0)</f>
        <v>No</v>
      </c>
    </row>
    <row r="250" spans="1:3" x14ac:dyDescent="0.25">
      <c r="A250" t="s">
        <v>1654</v>
      </c>
      <c r="B250" s="15" cm="1">
        <f t="array" ref="B250">COUNTA(_xlfn.UNIQUE(_xlfn._xlws.FILTER(_xlfn._xlws.FILTER(Orders[],Orders[Customer ID]=$A250),{1,0,0,0,0,0,0,0,0,0,0,0,0,0,0,0})))</f>
        <v>1</v>
      </c>
      <c r="C250" s="15" t="str">
        <f>_xlfn.XLOOKUP(A250,Orders[Customer ID],Orders[Loyalty Card],"",0)</f>
        <v>Yes</v>
      </c>
    </row>
    <row r="251" spans="1:3" x14ac:dyDescent="0.25">
      <c r="A251" t="s">
        <v>1660</v>
      </c>
      <c r="B251" s="15" cm="1">
        <f t="array" ref="B251">COUNTA(_xlfn.UNIQUE(_xlfn._xlws.FILTER(_xlfn._xlws.FILTER(Orders[],Orders[Customer ID]=$A251),{1,0,0,0,0,0,0,0,0,0,0,0,0,0,0,0})))</f>
        <v>1</v>
      </c>
      <c r="C251" s="15" t="str">
        <f>_xlfn.XLOOKUP(A251,Orders[Customer ID],Orders[Loyalty Card],"",0)</f>
        <v>Yes</v>
      </c>
    </row>
    <row r="252" spans="1:3" x14ac:dyDescent="0.25">
      <c r="A252" t="s">
        <v>1666</v>
      </c>
      <c r="B252" s="15" cm="1">
        <f t="array" ref="B252">COUNTA(_xlfn.UNIQUE(_xlfn._xlws.FILTER(_xlfn._xlws.FILTER(Orders[],Orders[Customer ID]=$A252),{1,0,0,0,0,0,0,0,0,0,0,0,0,0,0,0})))</f>
        <v>1</v>
      </c>
      <c r="C252" s="15" t="str">
        <f>_xlfn.XLOOKUP(A252,Orders[Customer ID],Orders[Loyalty Card],"",0)</f>
        <v>No</v>
      </c>
    </row>
    <row r="253" spans="1:3" x14ac:dyDescent="0.25">
      <c r="A253" t="s">
        <v>1672</v>
      </c>
      <c r="B253" s="15" cm="1">
        <f t="array" ref="B253">COUNTA(_xlfn.UNIQUE(_xlfn._xlws.FILTER(_xlfn._xlws.FILTER(Orders[],Orders[Customer ID]=$A253),{1,0,0,0,0,0,0,0,0,0,0,0,0,0,0,0})))</f>
        <v>2</v>
      </c>
      <c r="C253" s="15" t="str">
        <f>_xlfn.XLOOKUP(A253,Orders[Customer ID],Orders[Loyalty Card],"",0)</f>
        <v>Yes</v>
      </c>
    </row>
    <row r="254" spans="1:3" x14ac:dyDescent="0.25">
      <c r="A254" t="s">
        <v>1678</v>
      </c>
      <c r="B254" s="15" cm="1">
        <f t="array" ref="B254">COUNTA(_xlfn.UNIQUE(_xlfn._xlws.FILTER(_xlfn._xlws.FILTER(Orders[],Orders[Customer ID]=$A254),{1,0,0,0,0,0,0,0,0,0,0,0,0,0,0,0})))</f>
        <v>1</v>
      </c>
      <c r="C254" s="15" t="str">
        <f>_xlfn.XLOOKUP(A254,Orders[Customer ID],Orders[Loyalty Card],"",0)</f>
        <v>No</v>
      </c>
    </row>
    <row r="255" spans="1:3" x14ac:dyDescent="0.25">
      <c r="A255" t="s">
        <v>1683</v>
      </c>
      <c r="B255" s="15" cm="1">
        <f t="array" ref="B255">COUNTA(_xlfn.UNIQUE(_xlfn._xlws.FILTER(_xlfn._xlws.FILTER(Orders[],Orders[Customer ID]=$A255),{1,0,0,0,0,0,0,0,0,0,0,0,0,0,0,0})))</f>
        <v>1</v>
      </c>
      <c r="C255" s="15" t="str">
        <f>_xlfn.XLOOKUP(A255,Orders[Customer ID],Orders[Loyalty Card],"",0)</f>
        <v>Yes</v>
      </c>
    </row>
    <row r="256" spans="1:3" x14ac:dyDescent="0.25">
      <c r="A256" t="s">
        <v>1689</v>
      </c>
      <c r="B256" s="15" cm="1">
        <f t="array" ref="B256">COUNTA(_xlfn.UNIQUE(_xlfn._xlws.FILTER(_xlfn._xlws.FILTER(Orders[],Orders[Customer ID]=$A256),{1,0,0,0,0,0,0,0,0,0,0,0,0,0,0,0})))</f>
        <v>1</v>
      </c>
      <c r="C256" s="15" t="str">
        <f>_xlfn.XLOOKUP(A256,Orders[Customer ID],Orders[Loyalty Card],"",0)</f>
        <v>No</v>
      </c>
    </row>
    <row r="257" spans="1:3" x14ac:dyDescent="0.25">
      <c r="A257" t="s">
        <v>1695</v>
      </c>
      <c r="B257" s="15" cm="1">
        <f t="array" ref="B257">COUNTA(_xlfn.UNIQUE(_xlfn._xlws.FILTER(_xlfn._xlws.FILTER(Orders[],Orders[Customer ID]=$A257),{1,0,0,0,0,0,0,0,0,0,0,0,0,0,0,0})))</f>
        <v>1</v>
      </c>
      <c r="C257" s="15" t="str">
        <f>_xlfn.XLOOKUP(A257,Orders[Customer ID],Orders[Loyalty Card],"",0)</f>
        <v>No</v>
      </c>
    </row>
    <row r="258" spans="1:3" x14ac:dyDescent="0.25">
      <c r="A258" t="s">
        <v>1702</v>
      </c>
      <c r="B258" s="15" cm="1">
        <f t="array" ref="B258">COUNTA(_xlfn.UNIQUE(_xlfn._xlws.FILTER(_xlfn._xlws.FILTER(Orders[],Orders[Customer ID]=$A258),{1,0,0,0,0,0,0,0,0,0,0,0,0,0,0,0})))</f>
        <v>1</v>
      </c>
      <c r="C258" s="15" t="str">
        <f>_xlfn.XLOOKUP(A258,Orders[Customer ID],Orders[Loyalty Card],"",0)</f>
        <v>No</v>
      </c>
    </row>
    <row r="259" spans="1:3" x14ac:dyDescent="0.25">
      <c r="A259" t="s">
        <v>1708</v>
      </c>
      <c r="B259" s="15" cm="1">
        <f t="array" ref="B259">COUNTA(_xlfn.UNIQUE(_xlfn._xlws.FILTER(_xlfn._xlws.FILTER(Orders[],Orders[Customer ID]=$A259),{1,0,0,0,0,0,0,0,0,0,0,0,0,0,0,0})))</f>
        <v>1</v>
      </c>
      <c r="C259" s="15" t="str">
        <f>_xlfn.XLOOKUP(A259,Orders[Customer ID],Orders[Loyalty Card],"",0)</f>
        <v>Yes</v>
      </c>
    </row>
    <row r="260" spans="1:3" x14ac:dyDescent="0.25">
      <c r="A260" t="s">
        <v>1714</v>
      </c>
      <c r="B260" s="15" cm="1">
        <f t="array" ref="B260">COUNTA(_xlfn.UNIQUE(_xlfn._xlws.FILTER(_xlfn._xlws.FILTER(Orders[],Orders[Customer ID]=$A260),{1,0,0,0,0,0,0,0,0,0,0,0,0,0,0,0})))</f>
        <v>1</v>
      </c>
      <c r="C260" s="15" t="str">
        <f>_xlfn.XLOOKUP(A260,Orders[Customer ID],Orders[Loyalty Card],"",0)</f>
        <v>No</v>
      </c>
    </row>
    <row r="261" spans="1:3" x14ac:dyDescent="0.25">
      <c r="A261" t="s">
        <v>1720</v>
      </c>
      <c r="B261" s="15" cm="1">
        <f t="array" ref="B261">COUNTA(_xlfn.UNIQUE(_xlfn._xlws.FILTER(_xlfn._xlws.FILTER(Orders[],Orders[Customer ID]=$A261),{1,0,0,0,0,0,0,0,0,0,0,0,0,0,0,0})))</f>
        <v>1</v>
      </c>
      <c r="C261" s="15" t="str">
        <f>_xlfn.XLOOKUP(A261,Orders[Customer ID],Orders[Loyalty Card],"",0)</f>
        <v>Yes</v>
      </c>
    </row>
    <row r="262" spans="1:3" x14ac:dyDescent="0.25">
      <c r="A262" t="s">
        <v>1726</v>
      </c>
      <c r="B262" s="15" cm="1">
        <f t="array" ref="B262">COUNTA(_xlfn.UNIQUE(_xlfn._xlws.FILTER(_xlfn._xlws.FILTER(Orders[],Orders[Customer ID]=$A262),{1,0,0,0,0,0,0,0,0,0,0,0,0,0,0,0})))</f>
        <v>1</v>
      </c>
      <c r="C262" s="15" t="str">
        <f>_xlfn.XLOOKUP(A262,Orders[Customer ID],Orders[Loyalty Card],"",0)</f>
        <v>No</v>
      </c>
    </row>
    <row r="263" spans="1:3" x14ac:dyDescent="0.25">
      <c r="A263" t="s">
        <v>1737</v>
      </c>
      <c r="B263" s="15" cm="1">
        <f t="array" ref="B263">COUNTA(_xlfn.UNIQUE(_xlfn._xlws.FILTER(_xlfn._xlws.FILTER(Orders[],Orders[Customer ID]=$A263),{1,0,0,0,0,0,0,0,0,0,0,0,0,0,0,0})))</f>
        <v>1</v>
      </c>
      <c r="C263" s="15" t="str">
        <f>_xlfn.XLOOKUP(A263,Orders[Customer ID],Orders[Loyalty Card],"",0)</f>
        <v>Yes</v>
      </c>
    </row>
    <row r="264" spans="1:3" x14ac:dyDescent="0.25">
      <c r="A264" t="s">
        <v>1743</v>
      </c>
      <c r="B264" s="15" cm="1">
        <f t="array" ref="B264">COUNTA(_xlfn.UNIQUE(_xlfn._xlws.FILTER(_xlfn._xlws.FILTER(Orders[],Orders[Customer ID]=$A264),{1,0,0,0,0,0,0,0,0,0,0,0,0,0,0,0})))</f>
        <v>1</v>
      </c>
      <c r="C264" s="15" t="str">
        <f>_xlfn.XLOOKUP(A264,Orders[Customer ID],Orders[Loyalty Card],"",0)</f>
        <v>No</v>
      </c>
    </row>
    <row r="265" spans="1:3" x14ac:dyDescent="0.25">
      <c r="A265" t="s">
        <v>1749</v>
      </c>
      <c r="B265" s="15" cm="1">
        <f t="array" ref="B265">COUNTA(_xlfn.UNIQUE(_xlfn._xlws.FILTER(_xlfn._xlws.FILTER(Orders[],Orders[Customer ID]=$A265),{1,0,0,0,0,0,0,0,0,0,0,0,0,0,0,0})))</f>
        <v>1</v>
      </c>
      <c r="C265" s="15" t="str">
        <f>_xlfn.XLOOKUP(A265,Orders[Customer ID],Orders[Loyalty Card],"",0)</f>
        <v>Yes</v>
      </c>
    </row>
    <row r="266" spans="1:3" x14ac:dyDescent="0.25">
      <c r="A266" t="s">
        <v>1754</v>
      </c>
      <c r="B266" s="15" cm="1">
        <f t="array" ref="B266">COUNTA(_xlfn.UNIQUE(_xlfn._xlws.FILTER(_xlfn._xlws.FILTER(Orders[],Orders[Customer ID]=$A266),{1,0,0,0,0,0,0,0,0,0,0,0,0,0,0,0})))</f>
        <v>1</v>
      </c>
      <c r="C266" s="15" t="str">
        <f>_xlfn.XLOOKUP(A266,Orders[Customer ID],Orders[Loyalty Card],"",0)</f>
        <v>Yes</v>
      </c>
    </row>
    <row r="267" spans="1:3" x14ac:dyDescent="0.25">
      <c r="A267" t="s">
        <v>1760</v>
      </c>
      <c r="B267" s="15" cm="1">
        <f t="array" ref="B267">COUNTA(_xlfn.UNIQUE(_xlfn._xlws.FILTER(_xlfn._xlws.FILTER(Orders[],Orders[Customer ID]=$A267),{1,0,0,0,0,0,0,0,0,0,0,0,0,0,0,0})))</f>
        <v>1</v>
      </c>
      <c r="C267" s="15" t="str">
        <f>_xlfn.XLOOKUP(A267,Orders[Customer ID],Orders[Loyalty Card],"",0)</f>
        <v>No</v>
      </c>
    </row>
    <row r="268" spans="1:3" x14ac:dyDescent="0.25">
      <c r="A268" t="s">
        <v>1766</v>
      </c>
      <c r="B268" s="15" cm="1">
        <f t="array" ref="B268">COUNTA(_xlfn.UNIQUE(_xlfn._xlws.FILTER(_xlfn._xlws.FILTER(Orders[],Orders[Customer ID]=$A268),{1,0,0,0,0,0,0,0,0,0,0,0,0,0,0,0})))</f>
        <v>1</v>
      </c>
      <c r="C268" s="15" t="str">
        <f>_xlfn.XLOOKUP(A268,Orders[Customer ID],Orders[Loyalty Card],"",0)</f>
        <v>No</v>
      </c>
    </row>
    <row r="269" spans="1:3" x14ac:dyDescent="0.25">
      <c r="A269" t="s">
        <v>1772</v>
      </c>
      <c r="B269" s="15" cm="1">
        <f t="array" ref="B269">COUNTA(_xlfn.UNIQUE(_xlfn._xlws.FILTER(_xlfn._xlws.FILTER(Orders[],Orders[Customer ID]=$A269),{1,0,0,0,0,0,0,0,0,0,0,0,0,0,0,0})))</f>
        <v>1</v>
      </c>
      <c r="C269" s="15" t="str">
        <f>_xlfn.XLOOKUP(A269,Orders[Customer ID],Orders[Loyalty Card],"",0)</f>
        <v>Yes</v>
      </c>
    </row>
    <row r="270" spans="1:3" x14ac:dyDescent="0.25">
      <c r="A270" t="s">
        <v>1778</v>
      </c>
      <c r="B270" s="15" cm="1">
        <f t="array" ref="B270">COUNTA(_xlfn.UNIQUE(_xlfn._xlws.FILTER(_xlfn._xlws.FILTER(Orders[],Orders[Customer ID]=$A270),{1,0,0,0,0,0,0,0,0,0,0,0,0,0,0,0})))</f>
        <v>1</v>
      </c>
      <c r="C270" s="15" t="str">
        <f>_xlfn.XLOOKUP(A270,Orders[Customer ID],Orders[Loyalty Card],"",0)</f>
        <v>No</v>
      </c>
    </row>
    <row r="271" spans="1:3" x14ac:dyDescent="0.25">
      <c r="A271" t="s">
        <v>1784</v>
      </c>
      <c r="B271" s="15" cm="1">
        <f t="array" ref="B271">COUNTA(_xlfn.UNIQUE(_xlfn._xlws.FILTER(_xlfn._xlws.FILTER(Orders[],Orders[Customer ID]=$A271),{1,0,0,0,0,0,0,0,0,0,0,0,0,0,0,0})))</f>
        <v>1</v>
      </c>
      <c r="C271" s="15" t="str">
        <f>_xlfn.XLOOKUP(A271,Orders[Customer ID],Orders[Loyalty Card],"",0)</f>
        <v>No</v>
      </c>
    </row>
    <row r="272" spans="1:3" x14ac:dyDescent="0.25">
      <c r="A272" t="s">
        <v>1790</v>
      </c>
      <c r="B272" s="15" cm="1">
        <f t="array" ref="B272">COUNTA(_xlfn.UNIQUE(_xlfn._xlws.FILTER(_xlfn._xlws.FILTER(Orders[],Orders[Customer ID]=$A272),{1,0,0,0,0,0,0,0,0,0,0,0,0,0,0,0})))</f>
        <v>1</v>
      </c>
      <c r="C272" s="15" t="str">
        <f>_xlfn.XLOOKUP(A272,Orders[Customer ID],Orders[Loyalty Card],"",0)</f>
        <v>No</v>
      </c>
    </row>
    <row r="273" spans="1:3" x14ac:dyDescent="0.25">
      <c r="A273" t="s">
        <v>1796</v>
      </c>
      <c r="B273" s="15" cm="1">
        <f t="array" ref="B273">COUNTA(_xlfn.UNIQUE(_xlfn._xlws.FILTER(_xlfn._xlws.FILTER(Orders[],Orders[Customer ID]=$A273),{1,0,0,0,0,0,0,0,0,0,0,0,0,0,0,0})))</f>
        <v>1</v>
      </c>
      <c r="C273" s="15" t="str">
        <f>_xlfn.XLOOKUP(A273,Orders[Customer ID],Orders[Loyalty Card],"",0)</f>
        <v>Yes</v>
      </c>
    </row>
    <row r="274" spans="1:3" x14ac:dyDescent="0.25">
      <c r="A274" t="s">
        <v>1801</v>
      </c>
      <c r="B274" s="15" cm="1">
        <f t="array" ref="B274">COUNTA(_xlfn.UNIQUE(_xlfn._xlws.FILTER(_xlfn._xlws.FILTER(Orders[],Orders[Customer ID]=$A274),{1,0,0,0,0,0,0,0,0,0,0,0,0,0,0,0})))</f>
        <v>1</v>
      </c>
      <c r="C274" s="15" t="str">
        <f>_xlfn.XLOOKUP(A274,Orders[Customer ID],Orders[Loyalty Card],"",0)</f>
        <v>No</v>
      </c>
    </row>
    <row r="275" spans="1:3" x14ac:dyDescent="0.25">
      <c r="A275" t="s">
        <v>1807</v>
      </c>
      <c r="B275" s="15" cm="1">
        <f t="array" ref="B275">COUNTA(_xlfn.UNIQUE(_xlfn._xlws.FILTER(_xlfn._xlws.FILTER(Orders[],Orders[Customer ID]=$A275),{1,0,0,0,0,0,0,0,0,0,0,0,0,0,0,0})))</f>
        <v>1</v>
      </c>
      <c r="C275" s="15" t="str">
        <f>_xlfn.XLOOKUP(A275,Orders[Customer ID],Orders[Loyalty Card],"",0)</f>
        <v>No</v>
      </c>
    </row>
    <row r="276" spans="1:3" x14ac:dyDescent="0.25">
      <c r="A276" t="s">
        <v>1813</v>
      </c>
      <c r="B276" s="15" cm="1">
        <f t="array" ref="B276">COUNTA(_xlfn.UNIQUE(_xlfn._xlws.FILTER(_xlfn._xlws.FILTER(Orders[],Orders[Customer ID]=$A276),{1,0,0,0,0,0,0,0,0,0,0,0,0,0,0,0})))</f>
        <v>1</v>
      </c>
      <c r="C276" s="15" t="str">
        <f>_xlfn.XLOOKUP(A276,Orders[Customer ID],Orders[Loyalty Card],"",0)</f>
        <v>No</v>
      </c>
    </row>
    <row r="277" spans="1:3" x14ac:dyDescent="0.25">
      <c r="A277" t="s">
        <v>1819</v>
      </c>
      <c r="B277" s="15" cm="1">
        <f t="array" ref="B277">COUNTA(_xlfn.UNIQUE(_xlfn._xlws.FILTER(_xlfn._xlws.FILTER(Orders[],Orders[Customer ID]=$A277),{1,0,0,0,0,0,0,0,0,0,0,0,0,0,0,0})))</f>
        <v>1</v>
      </c>
      <c r="C277" s="15" t="str">
        <f>_xlfn.XLOOKUP(A277,Orders[Customer ID],Orders[Loyalty Card],"",0)</f>
        <v>No</v>
      </c>
    </row>
    <row r="278" spans="1:3" x14ac:dyDescent="0.25">
      <c r="A278" t="s">
        <v>1823</v>
      </c>
      <c r="B278" s="15" cm="1">
        <f t="array" ref="B278">COUNTA(_xlfn.UNIQUE(_xlfn._xlws.FILTER(_xlfn._xlws.FILTER(Orders[],Orders[Customer ID]=$A278),{1,0,0,0,0,0,0,0,0,0,0,0,0,0,0,0})))</f>
        <v>1</v>
      </c>
      <c r="C278" s="15" t="str">
        <f>_xlfn.XLOOKUP(A278,Orders[Customer ID],Orders[Loyalty Card],"",0)</f>
        <v>No</v>
      </c>
    </row>
    <row r="279" spans="1:3" x14ac:dyDescent="0.25">
      <c r="A279" t="s">
        <v>1829</v>
      </c>
      <c r="B279" s="15" cm="1">
        <f t="array" ref="B279">COUNTA(_xlfn.UNIQUE(_xlfn._xlws.FILTER(_xlfn._xlws.FILTER(Orders[],Orders[Customer ID]=$A279),{1,0,0,0,0,0,0,0,0,0,0,0,0,0,0,0})))</f>
        <v>1</v>
      </c>
      <c r="C279" s="15" t="str">
        <f>_xlfn.XLOOKUP(A279,Orders[Customer ID],Orders[Loyalty Card],"",0)</f>
        <v>Yes</v>
      </c>
    </row>
    <row r="280" spans="1:3" x14ac:dyDescent="0.25">
      <c r="A280" t="s">
        <v>1834</v>
      </c>
      <c r="B280" s="15" cm="1">
        <f t="array" ref="B280">COUNTA(_xlfn.UNIQUE(_xlfn._xlws.FILTER(_xlfn._xlws.FILTER(Orders[],Orders[Customer ID]=$A280),{1,0,0,0,0,0,0,0,0,0,0,0,0,0,0,0})))</f>
        <v>1</v>
      </c>
      <c r="C280" s="15" t="str">
        <f>_xlfn.XLOOKUP(A280,Orders[Customer ID],Orders[Loyalty Card],"",0)</f>
        <v>Yes</v>
      </c>
    </row>
    <row r="281" spans="1:3" x14ac:dyDescent="0.25">
      <c r="A281" t="s">
        <v>1840</v>
      </c>
      <c r="B281" s="15" cm="1">
        <f t="array" ref="B281">COUNTA(_xlfn.UNIQUE(_xlfn._xlws.FILTER(_xlfn._xlws.FILTER(Orders[],Orders[Customer ID]=$A281),{1,0,0,0,0,0,0,0,0,0,0,0,0,0,0,0})))</f>
        <v>1</v>
      </c>
      <c r="C281" s="15" t="str">
        <f>_xlfn.XLOOKUP(A281,Orders[Customer ID],Orders[Loyalty Card],"",0)</f>
        <v>No</v>
      </c>
    </row>
    <row r="282" spans="1:3" x14ac:dyDescent="0.25">
      <c r="A282" t="s">
        <v>1846</v>
      </c>
      <c r="B282" s="15" cm="1">
        <f t="array" ref="B282">COUNTA(_xlfn.UNIQUE(_xlfn._xlws.FILTER(_xlfn._xlws.FILTER(Orders[],Orders[Customer ID]=$A282),{1,0,0,0,0,0,0,0,0,0,0,0,0,0,0,0})))</f>
        <v>1</v>
      </c>
      <c r="C282" s="15" t="str">
        <f>_xlfn.XLOOKUP(A282,Orders[Customer ID],Orders[Loyalty Card],"",0)</f>
        <v>Yes</v>
      </c>
    </row>
    <row r="283" spans="1:3" x14ac:dyDescent="0.25">
      <c r="A283" t="s">
        <v>1850</v>
      </c>
      <c r="B283" s="15" cm="1">
        <f t="array" ref="B283">COUNTA(_xlfn.UNIQUE(_xlfn._xlws.FILTER(_xlfn._xlws.FILTER(Orders[],Orders[Customer ID]=$A283),{1,0,0,0,0,0,0,0,0,0,0,0,0,0,0,0})))</f>
        <v>1</v>
      </c>
      <c r="C283" s="15" t="str">
        <f>_xlfn.XLOOKUP(A283,Orders[Customer ID],Orders[Loyalty Card],"",0)</f>
        <v>No</v>
      </c>
    </row>
    <row r="284" spans="1:3" x14ac:dyDescent="0.25">
      <c r="A284" t="s">
        <v>1855</v>
      </c>
      <c r="B284" s="15" cm="1">
        <f t="array" ref="B284">COUNTA(_xlfn.UNIQUE(_xlfn._xlws.FILTER(_xlfn._xlws.FILTER(Orders[],Orders[Customer ID]=$A284),{1,0,0,0,0,0,0,0,0,0,0,0,0,0,0,0})))</f>
        <v>1</v>
      </c>
      <c r="C284" s="15" t="str">
        <f>_xlfn.XLOOKUP(A284,Orders[Customer ID],Orders[Loyalty Card],"",0)</f>
        <v>Yes</v>
      </c>
    </row>
    <row r="285" spans="1:3" x14ac:dyDescent="0.25">
      <c r="A285" t="s">
        <v>1861</v>
      </c>
      <c r="B285" s="15" cm="1">
        <f t="array" ref="B285">COUNTA(_xlfn.UNIQUE(_xlfn._xlws.FILTER(_xlfn._xlws.FILTER(Orders[],Orders[Customer ID]=$A285),{1,0,0,0,0,0,0,0,0,0,0,0,0,0,0,0})))</f>
        <v>1</v>
      </c>
      <c r="C285" s="15" t="str">
        <f>_xlfn.XLOOKUP(A285,Orders[Customer ID],Orders[Loyalty Card],"",0)</f>
        <v>Yes</v>
      </c>
    </row>
    <row r="286" spans="1:3" x14ac:dyDescent="0.25">
      <c r="A286" t="s">
        <v>1867</v>
      </c>
      <c r="B286" s="15" cm="1">
        <f t="array" ref="B286">COUNTA(_xlfn.UNIQUE(_xlfn._xlws.FILTER(_xlfn._xlws.FILTER(Orders[],Orders[Customer ID]=$A286),{1,0,0,0,0,0,0,0,0,0,0,0,0,0,0,0})))</f>
        <v>1</v>
      </c>
      <c r="C286" s="15" t="str">
        <f>_xlfn.XLOOKUP(A286,Orders[Customer ID],Orders[Loyalty Card],"",0)</f>
        <v>No</v>
      </c>
    </row>
    <row r="287" spans="1:3" x14ac:dyDescent="0.25">
      <c r="A287" t="s">
        <v>1873</v>
      </c>
      <c r="B287" s="15" cm="1">
        <f t="array" ref="B287">COUNTA(_xlfn.UNIQUE(_xlfn._xlws.FILTER(_xlfn._xlws.FILTER(Orders[],Orders[Customer ID]=$A287),{1,0,0,0,0,0,0,0,0,0,0,0,0,0,0,0})))</f>
        <v>1</v>
      </c>
      <c r="C287" s="15" t="str">
        <f>_xlfn.XLOOKUP(A287,Orders[Customer ID],Orders[Loyalty Card],"",0)</f>
        <v>Yes</v>
      </c>
    </row>
    <row r="288" spans="1:3" x14ac:dyDescent="0.25">
      <c r="A288" t="s">
        <v>1879</v>
      </c>
      <c r="B288" s="15" cm="1">
        <f t="array" ref="B288">COUNTA(_xlfn.UNIQUE(_xlfn._xlws.FILTER(_xlfn._xlws.FILTER(Orders[],Orders[Customer ID]=$A288),{1,0,0,0,0,0,0,0,0,0,0,0,0,0,0,0})))</f>
        <v>1</v>
      </c>
      <c r="C288" s="15" t="str">
        <f>_xlfn.XLOOKUP(A288,Orders[Customer ID],Orders[Loyalty Card],"",0)</f>
        <v>No</v>
      </c>
    </row>
    <row r="289" spans="1:3" x14ac:dyDescent="0.25">
      <c r="A289" t="s">
        <v>1885</v>
      </c>
      <c r="B289" s="15" cm="1">
        <f t="array" ref="B289">COUNTA(_xlfn.UNIQUE(_xlfn._xlws.FILTER(_xlfn._xlws.FILTER(Orders[],Orders[Customer ID]=$A289),{1,0,0,0,0,0,0,0,0,0,0,0,0,0,0,0})))</f>
        <v>1</v>
      </c>
      <c r="C289" s="15" t="str">
        <f>_xlfn.XLOOKUP(A289,Orders[Customer ID],Orders[Loyalty Card],"",0)</f>
        <v>Yes</v>
      </c>
    </row>
    <row r="290" spans="1:3" x14ac:dyDescent="0.25">
      <c r="A290" t="s">
        <v>1890</v>
      </c>
      <c r="B290" s="15" cm="1">
        <f t="array" ref="B290">COUNTA(_xlfn.UNIQUE(_xlfn._xlws.FILTER(_xlfn._xlws.FILTER(Orders[],Orders[Customer ID]=$A290),{1,0,0,0,0,0,0,0,0,0,0,0,0,0,0,0})))</f>
        <v>1</v>
      </c>
      <c r="C290" s="15" t="str">
        <f>_xlfn.XLOOKUP(A290,Orders[Customer ID],Orders[Loyalty Card],"",0)</f>
        <v>Yes</v>
      </c>
    </row>
    <row r="291" spans="1:3" x14ac:dyDescent="0.25">
      <c r="A291" t="s">
        <v>1935</v>
      </c>
      <c r="B291" s="15" cm="1">
        <f t="array" ref="B291">COUNTA(_xlfn.UNIQUE(_xlfn._xlws.FILTER(_xlfn._xlws.FILTER(Orders[],Orders[Customer ID]=$A291),{1,0,0,0,0,0,0,0,0,0,0,0,0,0,0,0})))</f>
        <v>2</v>
      </c>
      <c r="C291" s="15" t="str">
        <f>_xlfn.XLOOKUP(A291,Orders[Customer ID],Orders[Loyalty Card],"",0)</f>
        <v>Yes</v>
      </c>
    </row>
    <row r="292" spans="1:3" x14ac:dyDescent="0.25">
      <c r="A292" t="s">
        <v>1901</v>
      </c>
      <c r="B292" s="15" cm="1">
        <f t="array" ref="B292">COUNTA(_xlfn.UNIQUE(_xlfn._xlws.FILTER(_xlfn._xlws.FILTER(Orders[],Orders[Customer ID]=$A292),{1,0,0,0,0,0,0,0,0,0,0,0,0,0,0,0})))</f>
        <v>1</v>
      </c>
      <c r="C292" s="15" t="str">
        <f>_xlfn.XLOOKUP(A292,Orders[Customer ID],Orders[Loyalty Card],"",0)</f>
        <v>Yes</v>
      </c>
    </row>
    <row r="293" spans="1:3" x14ac:dyDescent="0.25">
      <c r="A293" t="s">
        <v>1907</v>
      </c>
      <c r="B293" s="15" cm="1">
        <f t="array" ref="B293">COUNTA(_xlfn.UNIQUE(_xlfn._xlws.FILTER(_xlfn._xlws.FILTER(Orders[],Orders[Customer ID]=$A293),{1,0,0,0,0,0,0,0,0,0,0,0,0,0,0,0})))</f>
        <v>1</v>
      </c>
      <c r="C293" s="15" t="str">
        <f>_xlfn.XLOOKUP(A293,Orders[Customer ID],Orders[Loyalty Card],"",0)</f>
        <v>Yes</v>
      </c>
    </row>
    <row r="294" spans="1:3" x14ac:dyDescent="0.25">
      <c r="A294" t="s">
        <v>1913</v>
      </c>
      <c r="B294" s="15" cm="1">
        <f t="array" ref="B294">COUNTA(_xlfn.UNIQUE(_xlfn._xlws.FILTER(_xlfn._xlws.FILTER(Orders[],Orders[Customer ID]=$A294),{1,0,0,0,0,0,0,0,0,0,0,0,0,0,0,0})))</f>
        <v>1</v>
      </c>
      <c r="C294" s="15" t="str">
        <f>_xlfn.XLOOKUP(A294,Orders[Customer ID],Orders[Loyalty Card],"",0)</f>
        <v>No</v>
      </c>
    </row>
    <row r="295" spans="1:3" x14ac:dyDescent="0.25">
      <c r="A295" t="s">
        <v>1918</v>
      </c>
      <c r="B295" s="15" cm="1">
        <f t="array" ref="B295">COUNTA(_xlfn.UNIQUE(_xlfn._xlws.FILTER(_xlfn._xlws.FILTER(Orders[],Orders[Customer ID]=$A295),{1,0,0,0,0,0,0,0,0,0,0,0,0,0,0,0})))</f>
        <v>1</v>
      </c>
      <c r="C295" s="15" t="str">
        <f>_xlfn.XLOOKUP(A295,Orders[Customer ID],Orders[Loyalty Card],"",0)</f>
        <v>No</v>
      </c>
    </row>
    <row r="296" spans="1:3" x14ac:dyDescent="0.25">
      <c r="A296" t="s">
        <v>1924</v>
      </c>
      <c r="B296" s="15" cm="1">
        <f t="array" ref="B296">COUNTA(_xlfn.UNIQUE(_xlfn._xlws.FILTER(_xlfn._xlws.FILTER(Orders[],Orders[Customer ID]=$A296),{1,0,0,0,0,0,0,0,0,0,0,0,0,0,0,0})))</f>
        <v>1</v>
      </c>
      <c r="C296" s="15" t="str">
        <f>_xlfn.XLOOKUP(A296,Orders[Customer ID],Orders[Loyalty Card],"",0)</f>
        <v>No</v>
      </c>
    </row>
    <row r="297" spans="1:3" x14ac:dyDescent="0.25">
      <c r="A297" t="s">
        <v>1929</v>
      </c>
      <c r="B297" s="15" cm="1">
        <f t="array" ref="B297">COUNTA(_xlfn.UNIQUE(_xlfn._xlws.FILTER(_xlfn._xlws.FILTER(Orders[],Orders[Customer ID]=$A297),{1,0,0,0,0,0,0,0,0,0,0,0,0,0,0,0})))</f>
        <v>1</v>
      </c>
      <c r="C297" s="15" t="str">
        <f>_xlfn.XLOOKUP(A297,Orders[Customer ID],Orders[Loyalty Card],"",0)</f>
        <v>No</v>
      </c>
    </row>
    <row r="298" spans="1:3" x14ac:dyDescent="0.25">
      <c r="A298" t="s">
        <v>1941</v>
      </c>
      <c r="B298" s="15" cm="1">
        <f t="array" ref="B298">COUNTA(_xlfn.UNIQUE(_xlfn._xlws.FILTER(_xlfn._xlws.FILTER(Orders[],Orders[Customer ID]=$A298),{1,0,0,0,0,0,0,0,0,0,0,0,0,0,0,0})))</f>
        <v>1</v>
      </c>
      <c r="C298" s="15" t="str">
        <f>_xlfn.XLOOKUP(A298,Orders[Customer ID],Orders[Loyalty Card],"",0)</f>
        <v>Yes</v>
      </c>
    </row>
    <row r="299" spans="1:3" x14ac:dyDescent="0.25">
      <c r="A299" t="s">
        <v>1947</v>
      </c>
      <c r="B299" s="15" cm="1">
        <f t="array" ref="B299">COUNTA(_xlfn.UNIQUE(_xlfn._xlws.FILTER(_xlfn._xlws.FILTER(Orders[],Orders[Customer ID]=$A299),{1,0,0,0,0,0,0,0,0,0,0,0,0,0,0,0})))</f>
        <v>1</v>
      </c>
      <c r="C299" s="15" t="str">
        <f>_xlfn.XLOOKUP(A299,Orders[Customer ID],Orders[Loyalty Card],"",0)</f>
        <v>No</v>
      </c>
    </row>
    <row r="300" spans="1:3" x14ac:dyDescent="0.25">
      <c r="A300" t="s">
        <v>1953</v>
      </c>
      <c r="B300" s="15" cm="1">
        <f t="array" ref="B300">COUNTA(_xlfn.UNIQUE(_xlfn._xlws.FILTER(_xlfn._xlws.FILTER(Orders[],Orders[Customer ID]=$A300),{1,0,0,0,0,0,0,0,0,0,0,0,0,0,0,0})))</f>
        <v>1</v>
      </c>
      <c r="C300" s="15" t="str">
        <f>_xlfn.XLOOKUP(A300,Orders[Customer ID],Orders[Loyalty Card],"",0)</f>
        <v>No</v>
      </c>
    </row>
    <row r="301" spans="1:3" x14ac:dyDescent="0.25">
      <c r="A301" t="s">
        <v>1959</v>
      </c>
      <c r="B301" s="15" cm="1">
        <f t="array" ref="B301">COUNTA(_xlfn.UNIQUE(_xlfn._xlws.FILTER(_xlfn._xlws.FILTER(Orders[],Orders[Customer ID]=$A301),{1,0,0,0,0,0,0,0,0,0,0,0,0,0,0,0})))</f>
        <v>1</v>
      </c>
      <c r="C301" s="15" t="str">
        <f>_xlfn.XLOOKUP(A301,Orders[Customer ID],Orders[Loyalty Card],"",0)</f>
        <v>Yes</v>
      </c>
    </row>
    <row r="302" spans="1:3" x14ac:dyDescent="0.25">
      <c r="A302" t="s">
        <v>1964</v>
      </c>
      <c r="B302" s="15" cm="1">
        <f t="array" ref="B302">COUNTA(_xlfn.UNIQUE(_xlfn._xlws.FILTER(_xlfn._xlws.FILTER(Orders[],Orders[Customer ID]=$A302),{1,0,0,0,0,0,0,0,0,0,0,0,0,0,0,0})))</f>
        <v>1</v>
      </c>
      <c r="C302" s="15" t="str">
        <f>_xlfn.XLOOKUP(A302,Orders[Customer ID],Orders[Loyalty Card],"",0)</f>
        <v>Yes</v>
      </c>
    </row>
    <row r="303" spans="1:3" x14ac:dyDescent="0.25">
      <c r="A303" t="s">
        <v>1970</v>
      </c>
      <c r="B303" s="15" cm="1">
        <f t="array" ref="B303">COUNTA(_xlfn.UNIQUE(_xlfn._xlws.FILTER(_xlfn._xlws.FILTER(Orders[],Orders[Customer ID]=$A303),{1,0,0,0,0,0,0,0,0,0,0,0,0,0,0,0})))</f>
        <v>1</v>
      </c>
      <c r="C303" s="15" t="str">
        <f>_xlfn.XLOOKUP(A303,Orders[Customer ID],Orders[Loyalty Card],"",0)</f>
        <v>No</v>
      </c>
    </row>
    <row r="304" spans="1:3" x14ac:dyDescent="0.25">
      <c r="A304" t="s">
        <v>1976</v>
      </c>
      <c r="B304" s="15" cm="1">
        <f t="array" ref="B304">COUNTA(_xlfn.UNIQUE(_xlfn._xlws.FILTER(_xlfn._xlws.FILTER(Orders[],Orders[Customer ID]=$A304),{1,0,0,0,0,0,0,0,0,0,0,0,0,0,0,0})))</f>
        <v>1</v>
      </c>
      <c r="C304" s="15" t="str">
        <f>_xlfn.XLOOKUP(A304,Orders[Customer ID],Orders[Loyalty Card],"",0)</f>
        <v>No</v>
      </c>
    </row>
    <row r="305" spans="1:3" x14ac:dyDescent="0.25">
      <c r="A305" t="s">
        <v>1981</v>
      </c>
      <c r="B305" s="15" cm="1">
        <f t="array" ref="B305">COUNTA(_xlfn.UNIQUE(_xlfn._xlws.FILTER(_xlfn._xlws.FILTER(Orders[],Orders[Customer ID]=$A305),{1,0,0,0,0,0,0,0,0,0,0,0,0,0,0,0})))</f>
        <v>1</v>
      </c>
      <c r="C305" s="15" t="str">
        <f>_xlfn.XLOOKUP(A305,Orders[Customer ID],Orders[Loyalty Card],"",0)</f>
        <v>Yes</v>
      </c>
    </row>
    <row r="306" spans="1:3" x14ac:dyDescent="0.25">
      <c r="A306" t="s">
        <v>1987</v>
      </c>
      <c r="B306" s="15" cm="1">
        <f t="array" ref="B306">COUNTA(_xlfn.UNIQUE(_xlfn._xlws.FILTER(_xlfn._xlws.FILTER(Orders[],Orders[Customer ID]=$A306),{1,0,0,0,0,0,0,0,0,0,0,0,0,0,0,0})))</f>
        <v>1</v>
      </c>
      <c r="C306" s="15" t="str">
        <f>_xlfn.XLOOKUP(A306,Orders[Customer ID],Orders[Loyalty Card],"",0)</f>
        <v>Yes</v>
      </c>
    </row>
    <row r="307" spans="1:3" x14ac:dyDescent="0.25">
      <c r="A307" t="s">
        <v>1993</v>
      </c>
      <c r="B307" s="15" cm="1">
        <f t="array" ref="B307">COUNTA(_xlfn.UNIQUE(_xlfn._xlws.FILTER(_xlfn._xlws.FILTER(Orders[],Orders[Customer ID]=$A307),{1,0,0,0,0,0,0,0,0,0,0,0,0,0,0,0})))</f>
        <v>1</v>
      </c>
      <c r="C307" s="15" t="str">
        <f>_xlfn.XLOOKUP(A307,Orders[Customer ID],Orders[Loyalty Card],"",0)</f>
        <v>No</v>
      </c>
    </row>
    <row r="308" spans="1:3" x14ac:dyDescent="0.25">
      <c r="A308" t="s">
        <v>1999</v>
      </c>
      <c r="B308" s="15" cm="1">
        <f t="array" ref="B308">COUNTA(_xlfn.UNIQUE(_xlfn._xlws.FILTER(_xlfn._xlws.FILTER(Orders[],Orders[Customer ID]=$A308),{1,0,0,0,0,0,0,0,0,0,0,0,0,0,0,0})))</f>
        <v>1</v>
      </c>
      <c r="C308" s="15" t="str">
        <f>_xlfn.XLOOKUP(A308,Orders[Customer ID],Orders[Loyalty Card],"",0)</f>
        <v>Yes</v>
      </c>
    </row>
    <row r="309" spans="1:3" x14ac:dyDescent="0.25">
      <c r="A309" t="s">
        <v>2010</v>
      </c>
      <c r="B309" s="15" cm="1">
        <f t="array" ref="B309">COUNTA(_xlfn.UNIQUE(_xlfn._xlws.FILTER(_xlfn._xlws.FILTER(Orders[],Orders[Customer ID]=$A309),{1,0,0,0,0,0,0,0,0,0,0,0,0,0,0,0})))</f>
        <v>1</v>
      </c>
      <c r="C309" s="15" t="str">
        <f>_xlfn.XLOOKUP(A309,Orders[Customer ID],Orders[Loyalty Card],"",0)</f>
        <v>No</v>
      </c>
    </row>
    <row r="310" spans="1:3" x14ac:dyDescent="0.25">
      <c r="A310" t="s">
        <v>2016</v>
      </c>
      <c r="B310" s="15" cm="1">
        <f t="array" ref="B310">COUNTA(_xlfn.UNIQUE(_xlfn._xlws.FILTER(_xlfn._xlws.FILTER(Orders[],Orders[Customer ID]=$A310),{1,0,0,0,0,0,0,0,0,0,0,0,0,0,0,0})))</f>
        <v>1</v>
      </c>
      <c r="C310" s="15" t="str">
        <f>_xlfn.XLOOKUP(A310,Orders[Customer ID],Orders[Loyalty Card],"",0)</f>
        <v>Yes</v>
      </c>
    </row>
    <row r="311" spans="1:3" x14ac:dyDescent="0.25">
      <c r="A311" t="s">
        <v>2020</v>
      </c>
      <c r="B311" s="15" cm="1">
        <f t="array" ref="B311">COUNTA(_xlfn.UNIQUE(_xlfn._xlws.FILTER(_xlfn._xlws.FILTER(Orders[],Orders[Customer ID]=$A311),{1,0,0,0,0,0,0,0,0,0,0,0,0,0,0,0})))</f>
        <v>1</v>
      </c>
      <c r="C311" s="15" t="str">
        <f>_xlfn.XLOOKUP(A311,Orders[Customer ID],Orders[Loyalty Card],"",0)</f>
        <v>Yes</v>
      </c>
    </row>
    <row r="312" spans="1:3" x14ac:dyDescent="0.25">
      <c r="A312" t="s">
        <v>2026</v>
      </c>
      <c r="B312" s="15" cm="1">
        <f t="array" ref="B312">COUNTA(_xlfn.UNIQUE(_xlfn._xlws.FILTER(_xlfn._xlws.FILTER(Orders[],Orders[Customer ID]=$A312),{1,0,0,0,0,0,0,0,0,0,0,0,0,0,0,0})))</f>
        <v>1</v>
      </c>
      <c r="C312" s="15" t="str">
        <f>_xlfn.XLOOKUP(A312,Orders[Customer ID],Orders[Loyalty Card],"",0)</f>
        <v>Yes</v>
      </c>
    </row>
    <row r="313" spans="1:3" x14ac:dyDescent="0.25">
      <c r="A313" t="s">
        <v>2033</v>
      </c>
      <c r="B313" s="15" cm="1">
        <f t="array" ref="B313">COUNTA(_xlfn.UNIQUE(_xlfn._xlws.FILTER(_xlfn._xlws.FILTER(Orders[],Orders[Customer ID]=$A313),{1,0,0,0,0,0,0,0,0,0,0,0,0,0,0,0})))</f>
        <v>1</v>
      </c>
      <c r="C313" s="15" t="str">
        <f>_xlfn.XLOOKUP(A313,Orders[Customer ID],Orders[Loyalty Card],"",0)</f>
        <v>No</v>
      </c>
    </row>
    <row r="314" spans="1:3" x14ac:dyDescent="0.25">
      <c r="A314" t="s">
        <v>2039</v>
      </c>
      <c r="B314" s="15" cm="1">
        <f t="array" ref="B314">COUNTA(_xlfn.UNIQUE(_xlfn._xlws.FILTER(_xlfn._xlws.FILTER(Orders[],Orders[Customer ID]=$A314),{1,0,0,0,0,0,0,0,0,0,0,0,0,0,0,0})))</f>
        <v>1</v>
      </c>
      <c r="C314" s="15" t="str">
        <f>_xlfn.XLOOKUP(A314,Orders[Customer ID],Orders[Loyalty Card],"",0)</f>
        <v>No</v>
      </c>
    </row>
    <row r="315" spans="1:3" x14ac:dyDescent="0.25">
      <c r="A315" t="s">
        <v>2045</v>
      </c>
      <c r="B315" s="15" cm="1">
        <f t="array" ref="B315">COUNTA(_xlfn.UNIQUE(_xlfn._xlws.FILTER(_xlfn._xlws.FILTER(Orders[],Orders[Customer ID]=$A315),{1,0,0,0,0,0,0,0,0,0,0,0,0,0,0,0})))</f>
        <v>1</v>
      </c>
      <c r="C315" s="15" t="str">
        <f>_xlfn.XLOOKUP(A315,Orders[Customer ID],Orders[Loyalty Card],"",0)</f>
        <v>No</v>
      </c>
    </row>
    <row r="316" spans="1:3" x14ac:dyDescent="0.25">
      <c r="A316" t="s">
        <v>2051</v>
      </c>
      <c r="B316" s="15" cm="1">
        <f t="array" ref="B316">COUNTA(_xlfn.UNIQUE(_xlfn._xlws.FILTER(_xlfn._xlws.FILTER(Orders[],Orders[Customer ID]=$A316),{1,0,0,0,0,0,0,0,0,0,0,0,0,0,0,0})))</f>
        <v>1</v>
      </c>
      <c r="C316" s="15" t="str">
        <f>_xlfn.XLOOKUP(A316,Orders[Customer ID],Orders[Loyalty Card],"",0)</f>
        <v>Yes</v>
      </c>
    </row>
    <row r="317" spans="1:3" x14ac:dyDescent="0.25">
      <c r="A317" t="s">
        <v>2057</v>
      </c>
      <c r="B317" s="15" cm="1">
        <f t="array" ref="B317">COUNTA(_xlfn.UNIQUE(_xlfn._xlws.FILTER(_xlfn._xlws.FILTER(Orders[],Orders[Customer ID]=$A317),{1,0,0,0,0,0,0,0,0,0,0,0,0,0,0,0})))</f>
        <v>1</v>
      </c>
      <c r="C317" s="15" t="str">
        <f>_xlfn.XLOOKUP(A317,Orders[Customer ID],Orders[Loyalty Card],"",0)</f>
        <v>No</v>
      </c>
    </row>
    <row r="318" spans="1:3" x14ac:dyDescent="0.25">
      <c r="A318" t="s">
        <v>2063</v>
      </c>
      <c r="B318" s="15" cm="1">
        <f t="array" ref="B318">COUNTA(_xlfn.UNIQUE(_xlfn._xlws.FILTER(_xlfn._xlws.FILTER(Orders[],Orders[Customer ID]=$A318),{1,0,0,0,0,0,0,0,0,0,0,0,0,0,0,0})))</f>
        <v>1</v>
      </c>
      <c r="C318" s="15" t="str">
        <f>_xlfn.XLOOKUP(A318,Orders[Customer ID],Orders[Loyalty Card],"",0)</f>
        <v>Yes</v>
      </c>
    </row>
    <row r="319" spans="1:3" x14ac:dyDescent="0.25">
      <c r="A319" t="s">
        <v>2069</v>
      </c>
      <c r="B319" s="15" cm="1">
        <f t="array" ref="B319">COUNTA(_xlfn.UNIQUE(_xlfn._xlws.FILTER(_xlfn._xlws.FILTER(Orders[],Orders[Customer ID]=$A319),{1,0,0,0,0,0,0,0,0,0,0,0,0,0,0,0})))</f>
        <v>1</v>
      </c>
      <c r="C319" s="15" t="str">
        <f>_xlfn.XLOOKUP(A319,Orders[Customer ID],Orders[Loyalty Card],"",0)</f>
        <v>Yes</v>
      </c>
    </row>
    <row r="320" spans="1:3" x14ac:dyDescent="0.25">
      <c r="A320" t="s">
        <v>2075</v>
      </c>
      <c r="B320" s="15" cm="1">
        <f t="array" ref="B320">COUNTA(_xlfn.UNIQUE(_xlfn._xlws.FILTER(_xlfn._xlws.FILTER(Orders[],Orders[Customer ID]=$A320),{1,0,0,0,0,0,0,0,0,0,0,0,0,0,0,0})))</f>
        <v>1</v>
      </c>
      <c r="C320" s="15" t="str">
        <f>_xlfn.XLOOKUP(A320,Orders[Customer ID],Orders[Loyalty Card],"",0)</f>
        <v>Yes</v>
      </c>
    </row>
    <row r="321" spans="1:3" x14ac:dyDescent="0.25">
      <c r="A321" t="s">
        <v>2080</v>
      </c>
      <c r="B321" s="15" cm="1">
        <f t="array" ref="B321">COUNTA(_xlfn.UNIQUE(_xlfn._xlws.FILTER(_xlfn._xlws.FILTER(Orders[],Orders[Customer ID]=$A321),{1,0,0,0,0,0,0,0,0,0,0,0,0,0,0,0})))</f>
        <v>1</v>
      </c>
      <c r="C321" s="15" t="str">
        <f>_xlfn.XLOOKUP(A321,Orders[Customer ID],Orders[Loyalty Card],"",0)</f>
        <v>Yes</v>
      </c>
    </row>
    <row r="322" spans="1:3" x14ac:dyDescent="0.25">
      <c r="A322" t="s">
        <v>2086</v>
      </c>
      <c r="B322" s="15" cm="1">
        <f t="array" ref="B322">COUNTA(_xlfn.UNIQUE(_xlfn._xlws.FILTER(_xlfn._xlws.FILTER(Orders[],Orders[Customer ID]=$A322),{1,0,0,0,0,0,0,0,0,0,0,0,0,0,0,0})))</f>
        <v>1</v>
      </c>
      <c r="C322" s="15" t="str">
        <f>_xlfn.XLOOKUP(A322,Orders[Customer ID],Orders[Loyalty Card],"",0)</f>
        <v>No</v>
      </c>
    </row>
    <row r="323" spans="1:3" x14ac:dyDescent="0.25">
      <c r="A323" t="s">
        <v>2092</v>
      </c>
      <c r="B323" s="15" cm="1">
        <f t="array" ref="B323">COUNTA(_xlfn.UNIQUE(_xlfn._xlws.FILTER(_xlfn._xlws.FILTER(Orders[],Orders[Customer ID]=$A323),{1,0,0,0,0,0,0,0,0,0,0,0,0,0,0,0})))</f>
        <v>1</v>
      </c>
      <c r="C323" s="15" t="str">
        <f>_xlfn.XLOOKUP(A323,Orders[Customer ID],Orders[Loyalty Card],"",0)</f>
        <v>Yes</v>
      </c>
    </row>
    <row r="324" spans="1:3" x14ac:dyDescent="0.25">
      <c r="A324" t="s">
        <v>2098</v>
      </c>
      <c r="B324" s="15" cm="1">
        <f t="array" ref="B324">COUNTA(_xlfn.UNIQUE(_xlfn._xlws.FILTER(_xlfn._xlws.FILTER(Orders[],Orders[Customer ID]=$A324),{1,0,0,0,0,0,0,0,0,0,0,0,0,0,0,0})))</f>
        <v>1</v>
      </c>
      <c r="C324" s="15" t="str">
        <f>_xlfn.XLOOKUP(A324,Orders[Customer ID],Orders[Loyalty Card],"",0)</f>
        <v>No</v>
      </c>
    </row>
    <row r="325" spans="1:3" x14ac:dyDescent="0.25">
      <c r="A325" t="s">
        <v>2103</v>
      </c>
      <c r="B325" s="15" cm="1">
        <f t="array" ref="B325">COUNTA(_xlfn.UNIQUE(_xlfn._xlws.FILTER(_xlfn._xlws.FILTER(Orders[],Orders[Customer ID]=$A325),{1,0,0,0,0,0,0,0,0,0,0,0,0,0,0,0})))</f>
        <v>1</v>
      </c>
      <c r="C325" s="15" t="str">
        <f>_xlfn.XLOOKUP(A325,Orders[Customer ID],Orders[Loyalty Card],"",0)</f>
        <v>No</v>
      </c>
    </row>
    <row r="326" spans="1:3" x14ac:dyDescent="0.25">
      <c r="A326" t="s">
        <v>2108</v>
      </c>
      <c r="B326" s="15" cm="1">
        <f t="array" ref="B326">COUNTA(_xlfn.UNIQUE(_xlfn._xlws.FILTER(_xlfn._xlws.FILTER(Orders[],Orders[Customer ID]=$A326),{1,0,0,0,0,0,0,0,0,0,0,0,0,0,0,0})))</f>
        <v>1</v>
      </c>
      <c r="C326" s="15" t="str">
        <f>_xlfn.XLOOKUP(A326,Orders[Customer ID],Orders[Loyalty Card],"",0)</f>
        <v>Yes</v>
      </c>
    </row>
    <row r="327" spans="1:3" x14ac:dyDescent="0.25">
      <c r="A327" t="s">
        <v>2113</v>
      </c>
      <c r="B327" s="15" cm="1">
        <f t="array" ref="B327">COUNTA(_xlfn.UNIQUE(_xlfn._xlws.FILTER(_xlfn._xlws.FILTER(Orders[],Orders[Customer ID]=$A327),{1,0,0,0,0,0,0,0,0,0,0,0,0,0,0,0})))</f>
        <v>1</v>
      </c>
      <c r="C327" s="15" t="str">
        <f>_xlfn.XLOOKUP(A327,Orders[Customer ID],Orders[Loyalty Card],"",0)</f>
        <v>No</v>
      </c>
    </row>
    <row r="328" spans="1:3" x14ac:dyDescent="0.25">
      <c r="A328" t="s">
        <v>2119</v>
      </c>
      <c r="B328" s="15" cm="1">
        <f t="array" ref="B328">COUNTA(_xlfn.UNIQUE(_xlfn._xlws.FILTER(_xlfn._xlws.FILTER(Orders[],Orders[Customer ID]=$A328),{1,0,0,0,0,0,0,0,0,0,0,0,0,0,0,0})))</f>
        <v>1</v>
      </c>
      <c r="C328" s="15" t="str">
        <f>_xlfn.XLOOKUP(A328,Orders[Customer ID],Orders[Loyalty Card],"",0)</f>
        <v>Yes</v>
      </c>
    </row>
    <row r="329" spans="1:3" x14ac:dyDescent="0.25">
      <c r="A329" t="s">
        <v>2124</v>
      </c>
      <c r="B329" s="15" cm="1">
        <f t="array" ref="B329">COUNTA(_xlfn.UNIQUE(_xlfn._xlws.FILTER(_xlfn._xlws.FILTER(Orders[],Orders[Customer ID]=$A329),{1,0,0,0,0,0,0,0,0,0,0,0,0,0,0,0})))</f>
        <v>1</v>
      </c>
      <c r="C329" s="15" t="str">
        <f>_xlfn.XLOOKUP(A329,Orders[Customer ID],Orders[Loyalty Card],"",0)</f>
        <v>Yes</v>
      </c>
    </row>
    <row r="330" spans="1:3" x14ac:dyDescent="0.25">
      <c r="A330" t="s">
        <v>2128</v>
      </c>
      <c r="B330" s="15" cm="1">
        <f t="array" ref="B330">COUNTA(_xlfn.UNIQUE(_xlfn._xlws.FILTER(_xlfn._xlws.FILTER(Orders[],Orders[Customer ID]=$A330),{1,0,0,0,0,0,0,0,0,0,0,0,0,0,0,0})))</f>
        <v>1</v>
      </c>
      <c r="C330" s="15" t="str">
        <f>_xlfn.XLOOKUP(A330,Orders[Customer ID],Orders[Loyalty Card],"",0)</f>
        <v>No</v>
      </c>
    </row>
    <row r="331" spans="1:3" x14ac:dyDescent="0.25">
      <c r="A331" t="s">
        <v>2134</v>
      </c>
      <c r="B331" s="15" cm="1">
        <f t="array" ref="B331">COUNTA(_xlfn.UNIQUE(_xlfn._xlws.FILTER(_xlfn._xlws.FILTER(Orders[],Orders[Customer ID]=$A331),{1,0,0,0,0,0,0,0,0,0,0,0,0,0,0,0})))</f>
        <v>1</v>
      </c>
      <c r="C331" s="15" t="str">
        <f>_xlfn.XLOOKUP(A331,Orders[Customer ID],Orders[Loyalty Card],"",0)</f>
        <v>No</v>
      </c>
    </row>
    <row r="332" spans="1:3" x14ac:dyDescent="0.25">
      <c r="A332" t="s">
        <v>2138</v>
      </c>
      <c r="B332" s="15" cm="1">
        <f t="array" ref="B332">COUNTA(_xlfn.UNIQUE(_xlfn._xlws.FILTER(_xlfn._xlws.FILTER(Orders[],Orders[Customer ID]=$A332),{1,0,0,0,0,0,0,0,0,0,0,0,0,0,0,0})))</f>
        <v>1</v>
      </c>
      <c r="C332" s="15" t="str">
        <f>_xlfn.XLOOKUP(A332,Orders[Customer ID],Orders[Loyalty Card],"",0)</f>
        <v>No</v>
      </c>
    </row>
    <row r="333" spans="1:3" x14ac:dyDescent="0.25">
      <c r="A333" t="s">
        <v>2143</v>
      </c>
      <c r="B333" s="15" cm="1">
        <f t="array" ref="B333">COUNTA(_xlfn.UNIQUE(_xlfn._xlws.FILTER(_xlfn._xlws.FILTER(Orders[],Orders[Customer ID]=$A333),{1,0,0,0,0,0,0,0,0,0,0,0,0,0,0,0})))</f>
        <v>1</v>
      </c>
      <c r="C333" s="15" t="str">
        <f>_xlfn.XLOOKUP(A333,Orders[Customer ID],Orders[Loyalty Card],"",0)</f>
        <v>No</v>
      </c>
    </row>
    <row r="334" spans="1:3" x14ac:dyDescent="0.25">
      <c r="A334" t="s">
        <v>2149</v>
      </c>
      <c r="B334" s="15" cm="1">
        <f t="array" ref="B334">COUNTA(_xlfn.UNIQUE(_xlfn._xlws.FILTER(_xlfn._xlws.FILTER(Orders[],Orders[Customer ID]=$A334),{1,0,0,0,0,0,0,0,0,0,0,0,0,0,0,0})))</f>
        <v>1</v>
      </c>
      <c r="C334" s="15" t="str">
        <f>_xlfn.XLOOKUP(A334,Orders[Customer ID],Orders[Loyalty Card],"",0)</f>
        <v>No</v>
      </c>
    </row>
    <row r="335" spans="1:3" x14ac:dyDescent="0.25">
      <c r="A335" t="s">
        <v>2154</v>
      </c>
      <c r="B335" s="15" cm="1">
        <f t="array" ref="B335">COUNTA(_xlfn.UNIQUE(_xlfn._xlws.FILTER(_xlfn._xlws.FILTER(Orders[],Orders[Customer ID]=$A335),{1,0,0,0,0,0,0,0,0,0,0,0,0,0,0,0})))</f>
        <v>1</v>
      </c>
      <c r="C335" s="15" t="str">
        <f>_xlfn.XLOOKUP(A335,Orders[Customer ID],Orders[Loyalty Card],"",0)</f>
        <v>No</v>
      </c>
    </row>
    <row r="336" spans="1:3" x14ac:dyDescent="0.25">
      <c r="A336" t="s">
        <v>2158</v>
      </c>
      <c r="B336" s="15" cm="1">
        <f t="array" ref="B336">COUNTA(_xlfn.UNIQUE(_xlfn._xlws.FILTER(_xlfn._xlws.FILTER(Orders[],Orders[Customer ID]=$A336),{1,0,0,0,0,0,0,0,0,0,0,0,0,0,0,0})))</f>
        <v>1</v>
      </c>
      <c r="C336" s="15" t="str">
        <f>_xlfn.XLOOKUP(A336,Orders[Customer ID],Orders[Loyalty Card],"",0)</f>
        <v>Yes</v>
      </c>
    </row>
    <row r="337" spans="1:3" x14ac:dyDescent="0.25">
      <c r="A337" t="s">
        <v>2164</v>
      </c>
      <c r="B337" s="15" cm="1">
        <f t="array" ref="B337">COUNTA(_xlfn.UNIQUE(_xlfn._xlws.FILTER(_xlfn._xlws.FILTER(Orders[],Orders[Customer ID]=$A337),{1,0,0,0,0,0,0,0,0,0,0,0,0,0,0,0})))</f>
        <v>1</v>
      </c>
      <c r="C337" s="15" t="str">
        <f>_xlfn.XLOOKUP(A337,Orders[Customer ID],Orders[Loyalty Card],"",0)</f>
        <v>Yes</v>
      </c>
    </row>
    <row r="338" spans="1:3" x14ac:dyDescent="0.25">
      <c r="A338" t="s">
        <v>2170</v>
      </c>
      <c r="B338" s="15" cm="1">
        <f t="array" ref="B338">COUNTA(_xlfn.UNIQUE(_xlfn._xlws.FILTER(_xlfn._xlws.FILTER(Orders[],Orders[Customer ID]=$A338),{1,0,0,0,0,0,0,0,0,0,0,0,0,0,0,0})))</f>
        <v>1</v>
      </c>
      <c r="C338" s="15" t="str">
        <f>_xlfn.XLOOKUP(A338,Orders[Customer ID],Orders[Loyalty Card],"",0)</f>
        <v>Yes</v>
      </c>
    </row>
    <row r="339" spans="1:3" x14ac:dyDescent="0.25">
      <c r="A339" t="s">
        <v>2176</v>
      </c>
      <c r="B339" s="15" cm="1">
        <f t="array" ref="B339">COUNTA(_xlfn.UNIQUE(_xlfn._xlws.FILTER(_xlfn._xlws.FILTER(Orders[],Orders[Customer ID]=$A339),{1,0,0,0,0,0,0,0,0,0,0,0,0,0,0,0})))</f>
        <v>1</v>
      </c>
      <c r="C339" s="15" t="str">
        <f>_xlfn.XLOOKUP(A339,Orders[Customer ID],Orders[Loyalty Card],"",0)</f>
        <v>Yes</v>
      </c>
    </row>
    <row r="340" spans="1:3" x14ac:dyDescent="0.25">
      <c r="A340" t="s">
        <v>2182</v>
      </c>
      <c r="B340" s="15" cm="1">
        <f t="array" ref="B340">COUNTA(_xlfn.UNIQUE(_xlfn._xlws.FILTER(_xlfn._xlws.FILTER(Orders[],Orders[Customer ID]=$A340),{1,0,0,0,0,0,0,0,0,0,0,0,0,0,0,0})))</f>
        <v>1</v>
      </c>
      <c r="C340" s="15" t="str">
        <f>_xlfn.XLOOKUP(A340,Orders[Customer ID],Orders[Loyalty Card],"",0)</f>
        <v>Yes</v>
      </c>
    </row>
    <row r="341" spans="1:3" x14ac:dyDescent="0.25">
      <c r="A341" t="s">
        <v>2188</v>
      </c>
      <c r="B341" s="15" cm="1">
        <f t="array" ref="B341">COUNTA(_xlfn.UNIQUE(_xlfn._xlws.FILTER(_xlfn._xlws.FILTER(Orders[],Orders[Customer ID]=$A341),{1,0,0,0,0,0,0,0,0,0,0,0,0,0,0,0})))</f>
        <v>1</v>
      </c>
      <c r="C341" s="15" t="str">
        <f>_xlfn.XLOOKUP(A341,Orders[Customer ID],Orders[Loyalty Card],"",0)</f>
        <v>Yes</v>
      </c>
    </row>
    <row r="342" spans="1:3" x14ac:dyDescent="0.25">
      <c r="A342" t="s">
        <v>2194</v>
      </c>
      <c r="B342" s="15" cm="1">
        <f t="array" ref="B342">COUNTA(_xlfn.UNIQUE(_xlfn._xlws.FILTER(_xlfn._xlws.FILTER(Orders[],Orders[Customer ID]=$A342),{1,0,0,0,0,0,0,0,0,0,0,0,0,0,0,0})))</f>
        <v>1</v>
      </c>
      <c r="C342" s="15" t="str">
        <f>_xlfn.XLOOKUP(A342,Orders[Customer ID],Orders[Loyalty Card],"",0)</f>
        <v>No</v>
      </c>
    </row>
    <row r="343" spans="1:3" x14ac:dyDescent="0.25">
      <c r="A343" t="s">
        <v>2200</v>
      </c>
      <c r="B343" s="15" cm="1">
        <f t="array" ref="B343">COUNTA(_xlfn.UNIQUE(_xlfn._xlws.FILTER(_xlfn._xlws.FILTER(Orders[],Orders[Customer ID]=$A343),{1,0,0,0,0,0,0,0,0,0,0,0,0,0,0,0})))</f>
        <v>1</v>
      </c>
      <c r="C343" s="15" t="str">
        <f>_xlfn.XLOOKUP(A343,Orders[Customer ID],Orders[Loyalty Card],"",0)</f>
        <v>Yes</v>
      </c>
    </row>
    <row r="344" spans="1:3" x14ac:dyDescent="0.25">
      <c r="A344" t="s">
        <v>2245</v>
      </c>
      <c r="B344" s="15" cm="1">
        <f t="array" ref="B344">COUNTA(_xlfn.UNIQUE(_xlfn._xlws.FILTER(_xlfn._xlws.FILTER(Orders[],Orders[Customer ID]=$A344),{1,0,0,0,0,0,0,0,0,0,0,0,0,0,0,0})))</f>
        <v>2</v>
      </c>
      <c r="C344" s="15" t="str">
        <f>_xlfn.XLOOKUP(A344,Orders[Customer ID],Orders[Loyalty Card],"",0)</f>
        <v>Yes</v>
      </c>
    </row>
    <row r="345" spans="1:3" x14ac:dyDescent="0.25">
      <c r="A345" t="s">
        <v>2210</v>
      </c>
      <c r="B345" s="15" cm="1">
        <f t="array" ref="B345">COUNTA(_xlfn.UNIQUE(_xlfn._xlws.FILTER(_xlfn._xlws.FILTER(Orders[],Orders[Customer ID]=$A345),{1,0,0,0,0,0,0,0,0,0,0,0,0,0,0,0})))</f>
        <v>1</v>
      </c>
      <c r="C345" s="15" t="str">
        <f>_xlfn.XLOOKUP(A345,Orders[Customer ID],Orders[Loyalty Card],"",0)</f>
        <v>No</v>
      </c>
    </row>
    <row r="346" spans="1:3" x14ac:dyDescent="0.25">
      <c r="A346" t="s">
        <v>2216</v>
      </c>
      <c r="B346" s="15" cm="1">
        <f t="array" ref="B346">COUNTA(_xlfn.UNIQUE(_xlfn._xlws.FILTER(_xlfn._xlws.FILTER(Orders[],Orders[Customer ID]=$A346),{1,0,0,0,0,0,0,0,0,0,0,0,0,0,0,0})))</f>
        <v>1</v>
      </c>
      <c r="C346" s="15" t="str">
        <f>_xlfn.XLOOKUP(A346,Orders[Customer ID],Orders[Loyalty Card],"",0)</f>
        <v>No</v>
      </c>
    </row>
    <row r="347" spans="1:3" x14ac:dyDescent="0.25">
      <c r="A347" t="s">
        <v>2222</v>
      </c>
      <c r="B347" s="15" cm="1">
        <f t="array" ref="B347">COUNTA(_xlfn.UNIQUE(_xlfn._xlws.FILTER(_xlfn._xlws.FILTER(Orders[],Orders[Customer ID]=$A347),{1,0,0,0,0,0,0,0,0,0,0,0,0,0,0,0})))</f>
        <v>1</v>
      </c>
      <c r="C347" s="15" t="str">
        <f>_xlfn.XLOOKUP(A347,Orders[Customer ID],Orders[Loyalty Card],"",0)</f>
        <v>Yes</v>
      </c>
    </row>
    <row r="348" spans="1:3" x14ac:dyDescent="0.25">
      <c r="A348" t="s">
        <v>2228</v>
      </c>
      <c r="B348" s="15" cm="1">
        <f t="array" ref="B348">COUNTA(_xlfn.UNIQUE(_xlfn._xlws.FILTER(_xlfn._xlws.FILTER(Orders[],Orders[Customer ID]=$A348),{1,0,0,0,0,0,0,0,0,0,0,0,0,0,0,0})))</f>
        <v>1</v>
      </c>
      <c r="C348" s="15" t="str">
        <f>_xlfn.XLOOKUP(A348,Orders[Customer ID],Orders[Loyalty Card],"",0)</f>
        <v>No</v>
      </c>
    </row>
    <row r="349" spans="1:3" x14ac:dyDescent="0.25">
      <c r="A349" t="s">
        <v>2233</v>
      </c>
      <c r="B349" s="15" cm="1">
        <f t="array" ref="B349">COUNTA(_xlfn.UNIQUE(_xlfn._xlws.FILTER(_xlfn._xlws.FILTER(Orders[],Orders[Customer ID]=$A349),{1,0,0,0,0,0,0,0,0,0,0,0,0,0,0,0})))</f>
        <v>1</v>
      </c>
      <c r="C349" s="15" t="str">
        <f>_xlfn.XLOOKUP(A349,Orders[Customer ID],Orders[Loyalty Card],"",0)</f>
        <v>Yes</v>
      </c>
    </row>
    <row r="350" spans="1:3" x14ac:dyDescent="0.25">
      <c r="A350" t="s">
        <v>2239</v>
      </c>
      <c r="B350" s="15" cm="1">
        <f t="array" ref="B350">COUNTA(_xlfn.UNIQUE(_xlfn._xlws.FILTER(_xlfn._xlws.FILTER(Orders[],Orders[Customer ID]=$A350),{1,0,0,0,0,0,0,0,0,0,0,0,0,0,0,0})))</f>
        <v>1</v>
      </c>
      <c r="C350" s="15" t="str">
        <f>_xlfn.XLOOKUP(A350,Orders[Customer ID],Orders[Loyalty Card],"",0)</f>
        <v>No</v>
      </c>
    </row>
    <row r="351" spans="1:3" x14ac:dyDescent="0.25">
      <c r="A351" t="s">
        <v>2251</v>
      </c>
      <c r="B351" s="15" cm="1">
        <f t="array" ref="B351">COUNTA(_xlfn.UNIQUE(_xlfn._xlws.FILTER(_xlfn._xlws.FILTER(Orders[],Orders[Customer ID]=$A351),{1,0,0,0,0,0,0,0,0,0,0,0,0,0,0,0})))</f>
        <v>1</v>
      </c>
      <c r="C351" s="15" t="str">
        <f>_xlfn.XLOOKUP(A351,Orders[Customer ID],Orders[Loyalty Card],"",0)</f>
        <v>Yes</v>
      </c>
    </row>
    <row r="352" spans="1:3" x14ac:dyDescent="0.25">
      <c r="A352" t="s">
        <v>2257</v>
      </c>
      <c r="B352" s="15" cm="1">
        <f t="array" ref="B352">COUNTA(_xlfn.UNIQUE(_xlfn._xlws.FILTER(_xlfn._xlws.FILTER(Orders[],Orders[Customer ID]=$A352),{1,0,0,0,0,0,0,0,0,0,0,0,0,0,0,0})))</f>
        <v>1</v>
      </c>
      <c r="C352" s="15" t="str">
        <f>_xlfn.XLOOKUP(A352,Orders[Customer ID],Orders[Loyalty Card],"",0)</f>
        <v>Yes</v>
      </c>
    </row>
    <row r="353" spans="1:3" x14ac:dyDescent="0.25">
      <c r="A353" t="s">
        <v>2263</v>
      </c>
      <c r="B353" s="15" cm="1">
        <f t="array" ref="B353">COUNTA(_xlfn.UNIQUE(_xlfn._xlws.FILTER(_xlfn._xlws.FILTER(Orders[],Orders[Customer ID]=$A353),{1,0,0,0,0,0,0,0,0,0,0,0,0,0,0,0})))</f>
        <v>1</v>
      </c>
      <c r="C353" s="15" t="str">
        <f>_xlfn.XLOOKUP(A353,Orders[Customer ID],Orders[Loyalty Card],"",0)</f>
        <v>No</v>
      </c>
    </row>
    <row r="354" spans="1:3" x14ac:dyDescent="0.25">
      <c r="A354" t="s">
        <v>2268</v>
      </c>
      <c r="B354" s="15" cm="1">
        <f t="array" ref="B354">COUNTA(_xlfn.UNIQUE(_xlfn._xlws.FILTER(_xlfn._xlws.FILTER(Orders[],Orders[Customer ID]=$A354),{1,0,0,0,0,0,0,0,0,0,0,0,0,0,0,0})))</f>
        <v>1</v>
      </c>
      <c r="C354" s="15" t="str">
        <f>_xlfn.XLOOKUP(A354,Orders[Customer ID],Orders[Loyalty Card],"",0)</f>
        <v>Yes</v>
      </c>
    </row>
    <row r="355" spans="1:3" x14ac:dyDescent="0.25">
      <c r="A355" t="s">
        <v>2274</v>
      </c>
      <c r="B355" s="15" cm="1">
        <f t="array" ref="B355">COUNTA(_xlfn.UNIQUE(_xlfn._xlws.FILTER(_xlfn._xlws.FILTER(Orders[],Orders[Customer ID]=$A355),{1,0,0,0,0,0,0,0,0,0,0,0,0,0,0,0})))</f>
        <v>1</v>
      </c>
      <c r="C355" s="15" t="str">
        <f>_xlfn.XLOOKUP(A355,Orders[Customer ID],Orders[Loyalty Card],"",0)</f>
        <v>No</v>
      </c>
    </row>
    <row r="356" spans="1:3" x14ac:dyDescent="0.25">
      <c r="A356" t="s">
        <v>2280</v>
      </c>
      <c r="B356" s="15" cm="1">
        <f t="array" ref="B356">COUNTA(_xlfn.UNIQUE(_xlfn._xlws.FILTER(_xlfn._xlws.FILTER(Orders[],Orders[Customer ID]=$A356),{1,0,0,0,0,0,0,0,0,0,0,0,0,0,0,0})))</f>
        <v>2</v>
      </c>
      <c r="C356" s="15" t="str">
        <f>_xlfn.XLOOKUP(A356,Orders[Customer ID],Orders[Loyalty Card],"",0)</f>
        <v>No</v>
      </c>
    </row>
    <row r="357" spans="1:3" x14ac:dyDescent="0.25">
      <c r="A357" t="s">
        <v>2286</v>
      </c>
      <c r="B357" s="15" cm="1">
        <f t="array" ref="B357">COUNTA(_xlfn.UNIQUE(_xlfn._xlws.FILTER(_xlfn._xlws.FILTER(Orders[],Orders[Customer ID]=$A357),{1,0,0,0,0,0,0,0,0,0,0,0,0,0,0,0})))</f>
        <v>1</v>
      </c>
      <c r="C357" s="15" t="str">
        <f>_xlfn.XLOOKUP(A357,Orders[Customer ID],Orders[Loyalty Card],"",0)</f>
        <v>Yes</v>
      </c>
    </row>
    <row r="358" spans="1:3" x14ac:dyDescent="0.25">
      <c r="A358" t="s">
        <v>2292</v>
      </c>
      <c r="B358" s="15" cm="1">
        <f t="array" ref="B358">COUNTA(_xlfn.UNIQUE(_xlfn._xlws.FILTER(_xlfn._xlws.FILTER(Orders[],Orders[Customer ID]=$A358),{1,0,0,0,0,0,0,0,0,0,0,0,0,0,0,0})))</f>
        <v>1</v>
      </c>
      <c r="C358" s="15" t="str">
        <f>_xlfn.XLOOKUP(A358,Orders[Customer ID],Orders[Loyalty Card],"",0)</f>
        <v>Yes</v>
      </c>
    </row>
    <row r="359" spans="1:3" x14ac:dyDescent="0.25">
      <c r="A359" t="s">
        <v>2302</v>
      </c>
      <c r="B359" s="15" cm="1">
        <f t="array" ref="B359">COUNTA(_xlfn.UNIQUE(_xlfn._xlws.FILTER(_xlfn._xlws.FILTER(Orders[],Orders[Customer ID]=$A359),{1,0,0,0,0,0,0,0,0,0,0,0,0,0,0,0})))</f>
        <v>1</v>
      </c>
      <c r="C359" s="15" t="str">
        <f>_xlfn.XLOOKUP(A359,Orders[Customer ID],Orders[Loyalty Card],"",0)</f>
        <v>Yes</v>
      </c>
    </row>
    <row r="360" spans="1:3" x14ac:dyDescent="0.25">
      <c r="A360" t="s">
        <v>2308</v>
      </c>
      <c r="B360" s="15" cm="1">
        <f t="array" ref="B360">COUNTA(_xlfn.UNIQUE(_xlfn._xlws.FILTER(_xlfn._xlws.FILTER(Orders[],Orders[Customer ID]=$A360),{1,0,0,0,0,0,0,0,0,0,0,0,0,0,0,0})))</f>
        <v>1</v>
      </c>
      <c r="C360" s="15" t="str">
        <f>_xlfn.XLOOKUP(A360,Orders[Customer ID],Orders[Loyalty Card],"",0)</f>
        <v>No</v>
      </c>
    </row>
    <row r="361" spans="1:3" x14ac:dyDescent="0.25">
      <c r="A361" t="s">
        <v>2314</v>
      </c>
      <c r="B361" s="15" cm="1">
        <f t="array" ref="B361">COUNTA(_xlfn.UNIQUE(_xlfn._xlws.FILTER(_xlfn._xlws.FILTER(Orders[],Orders[Customer ID]=$A361),{1,0,0,0,0,0,0,0,0,0,0,0,0,0,0,0})))</f>
        <v>1</v>
      </c>
      <c r="C361" s="15" t="str">
        <f>_xlfn.XLOOKUP(A361,Orders[Customer ID],Orders[Loyalty Card],"",0)</f>
        <v>Yes</v>
      </c>
    </row>
    <row r="362" spans="1:3" x14ac:dyDescent="0.25">
      <c r="A362" t="s">
        <v>2320</v>
      </c>
      <c r="B362" s="15" cm="1">
        <f t="array" ref="B362">COUNTA(_xlfn.UNIQUE(_xlfn._xlws.FILTER(_xlfn._xlws.FILTER(Orders[],Orders[Customer ID]=$A362),{1,0,0,0,0,0,0,0,0,0,0,0,0,0,0,0})))</f>
        <v>1</v>
      </c>
      <c r="C362" s="15" t="str">
        <f>_xlfn.XLOOKUP(A362,Orders[Customer ID],Orders[Loyalty Card],"",0)</f>
        <v>No</v>
      </c>
    </row>
    <row r="363" spans="1:3" x14ac:dyDescent="0.25">
      <c r="A363" t="s">
        <v>2325</v>
      </c>
      <c r="B363" s="15" cm="1">
        <f t="array" ref="B363">COUNTA(_xlfn.UNIQUE(_xlfn._xlws.FILTER(_xlfn._xlws.FILTER(Orders[],Orders[Customer ID]=$A363),{1,0,0,0,0,0,0,0,0,0,0,0,0,0,0,0})))</f>
        <v>1</v>
      </c>
      <c r="C363" s="15" t="str">
        <f>_xlfn.XLOOKUP(A363,Orders[Customer ID],Orders[Loyalty Card],"",0)</f>
        <v>Yes</v>
      </c>
    </row>
    <row r="364" spans="1:3" x14ac:dyDescent="0.25">
      <c r="A364" t="s">
        <v>2331</v>
      </c>
      <c r="B364" s="15" cm="1">
        <f t="array" ref="B364">COUNTA(_xlfn.UNIQUE(_xlfn._xlws.FILTER(_xlfn._xlws.FILTER(Orders[],Orders[Customer ID]=$A364),{1,0,0,0,0,0,0,0,0,0,0,0,0,0,0,0})))</f>
        <v>4</v>
      </c>
      <c r="C364" s="15" t="str">
        <f>_xlfn.XLOOKUP(A364,Orders[Customer ID],Orders[Loyalty Card],"",0)</f>
        <v>No</v>
      </c>
    </row>
    <row r="365" spans="1:3" x14ac:dyDescent="0.25">
      <c r="A365" t="s">
        <v>2336</v>
      </c>
      <c r="B365" s="15" cm="1">
        <f t="array" ref="B365">COUNTA(_xlfn.UNIQUE(_xlfn._xlws.FILTER(_xlfn._xlws.FILTER(Orders[],Orders[Customer ID]=$A365),{1,0,0,0,0,0,0,0,0,0,0,0,0,0,0,0})))</f>
        <v>1</v>
      </c>
      <c r="C365" s="15" t="str">
        <f>_xlfn.XLOOKUP(A365,Orders[Customer ID],Orders[Loyalty Card],"",0)</f>
        <v>Yes</v>
      </c>
    </row>
    <row r="366" spans="1:3" x14ac:dyDescent="0.25">
      <c r="A366" t="s">
        <v>2342</v>
      </c>
      <c r="B366" s="15" cm="1">
        <f t="array" ref="B366">COUNTA(_xlfn.UNIQUE(_xlfn._xlws.FILTER(_xlfn._xlws.FILTER(Orders[],Orders[Customer ID]=$A366),{1,0,0,0,0,0,0,0,0,0,0,0,0,0,0,0})))</f>
        <v>1</v>
      </c>
      <c r="C366" s="15" t="str">
        <f>_xlfn.XLOOKUP(A366,Orders[Customer ID],Orders[Loyalty Card],"",0)</f>
        <v>Yes</v>
      </c>
    </row>
    <row r="367" spans="1:3" x14ac:dyDescent="0.25">
      <c r="A367" t="s">
        <v>2347</v>
      </c>
      <c r="B367" s="15" cm="1">
        <f t="array" ref="B367">COUNTA(_xlfn.UNIQUE(_xlfn._xlws.FILTER(_xlfn._xlws.FILTER(Orders[],Orders[Customer ID]=$A367),{1,0,0,0,0,0,0,0,0,0,0,0,0,0,0,0})))</f>
        <v>1</v>
      </c>
      <c r="C367" s="15" t="str">
        <f>_xlfn.XLOOKUP(A367,Orders[Customer ID],Orders[Loyalty Card],"",0)</f>
        <v>Yes</v>
      </c>
    </row>
    <row r="368" spans="1:3" x14ac:dyDescent="0.25">
      <c r="A368" t="s">
        <v>2358</v>
      </c>
      <c r="B368" s="15" cm="1">
        <f t="array" ref="B368">COUNTA(_xlfn.UNIQUE(_xlfn._xlws.FILTER(_xlfn._xlws.FILTER(Orders[],Orders[Customer ID]=$A368),{1,0,0,0,0,0,0,0,0,0,0,0,0,0,0,0})))</f>
        <v>1</v>
      </c>
      <c r="C368" s="15" t="str">
        <f>_xlfn.XLOOKUP(A368,Orders[Customer ID],Orders[Loyalty Card],"",0)</f>
        <v>Yes</v>
      </c>
    </row>
    <row r="369" spans="1:3" x14ac:dyDescent="0.25">
      <c r="A369" t="s">
        <v>2364</v>
      </c>
      <c r="B369" s="15" cm="1">
        <f t="array" ref="B369">COUNTA(_xlfn.UNIQUE(_xlfn._xlws.FILTER(_xlfn._xlws.FILTER(Orders[],Orders[Customer ID]=$A369),{1,0,0,0,0,0,0,0,0,0,0,0,0,0,0,0})))</f>
        <v>1</v>
      </c>
      <c r="C369" s="15" t="str">
        <f>_xlfn.XLOOKUP(A369,Orders[Customer ID],Orders[Loyalty Card],"",0)</f>
        <v>Yes</v>
      </c>
    </row>
    <row r="370" spans="1:3" x14ac:dyDescent="0.25">
      <c r="A370" t="s">
        <v>2370</v>
      </c>
      <c r="B370" s="15" cm="1">
        <f t="array" ref="B370">COUNTA(_xlfn.UNIQUE(_xlfn._xlws.FILTER(_xlfn._xlws.FILTER(Orders[],Orders[Customer ID]=$A370),{1,0,0,0,0,0,0,0,0,0,0,0,0,0,0,0})))</f>
        <v>1</v>
      </c>
      <c r="C370" s="15" t="str">
        <f>_xlfn.XLOOKUP(A370,Orders[Customer ID],Orders[Loyalty Card],"",0)</f>
        <v>Yes</v>
      </c>
    </row>
    <row r="371" spans="1:3" x14ac:dyDescent="0.25">
      <c r="A371" t="s">
        <v>2376</v>
      </c>
      <c r="B371" s="15" cm="1">
        <f t="array" ref="B371">COUNTA(_xlfn.UNIQUE(_xlfn._xlws.FILTER(_xlfn._xlws.FILTER(Orders[],Orders[Customer ID]=$A371),{1,0,0,0,0,0,0,0,0,0,0,0,0,0,0,0})))</f>
        <v>1</v>
      </c>
      <c r="C371" s="15" t="str">
        <f>_xlfn.XLOOKUP(A371,Orders[Customer ID],Orders[Loyalty Card],"",0)</f>
        <v>No</v>
      </c>
    </row>
    <row r="372" spans="1:3" x14ac:dyDescent="0.25">
      <c r="A372" t="s">
        <v>2380</v>
      </c>
      <c r="B372" s="15" cm="1">
        <f t="array" ref="B372">COUNTA(_xlfn.UNIQUE(_xlfn._xlws.FILTER(_xlfn._xlws.FILTER(Orders[],Orders[Customer ID]=$A372),{1,0,0,0,0,0,0,0,0,0,0,0,0,0,0,0})))</f>
        <v>1</v>
      </c>
      <c r="C372" s="15" t="str">
        <f>_xlfn.XLOOKUP(A372,Orders[Customer ID],Orders[Loyalty Card],"",0)</f>
        <v>Yes</v>
      </c>
    </row>
    <row r="373" spans="1:3" x14ac:dyDescent="0.25">
      <c r="A373" t="s">
        <v>2386</v>
      </c>
      <c r="B373" s="15" cm="1">
        <f t="array" ref="B373">COUNTA(_xlfn.UNIQUE(_xlfn._xlws.FILTER(_xlfn._xlws.FILTER(Orders[],Orders[Customer ID]=$A373),{1,0,0,0,0,0,0,0,0,0,0,0,0,0,0,0})))</f>
        <v>1</v>
      </c>
      <c r="C373" s="15" t="str">
        <f>_xlfn.XLOOKUP(A373,Orders[Customer ID],Orders[Loyalty Card],"",0)</f>
        <v>No</v>
      </c>
    </row>
    <row r="374" spans="1:3" x14ac:dyDescent="0.25">
      <c r="A374" t="s">
        <v>2397</v>
      </c>
      <c r="B374" s="15" cm="1">
        <f t="array" ref="B374">COUNTA(_xlfn.UNIQUE(_xlfn._xlws.FILTER(_xlfn._xlws.FILTER(Orders[],Orders[Customer ID]=$A374),{1,0,0,0,0,0,0,0,0,0,0,0,0,0,0,0})))</f>
        <v>1</v>
      </c>
      <c r="C374" s="15" t="str">
        <f>_xlfn.XLOOKUP(A374,Orders[Customer ID],Orders[Loyalty Card],"",0)</f>
        <v>No</v>
      </c>
    </row>
    <row r="375" spans="1:3" x14ac:dyDescent="0.25">
      <c r="A375" t="s">
        <v>2403</v>
      </c>
      <c r="B375" s="15" cm="1">
        <f t="array" ref="B375">COUNTA(_xlfn.UNIQUE(_xlfn._xlws.FILTER(_xlfn._xlws.FILTER(Orders[],Orders[Customer ID]=$A375),{1,0,0,0,0,0,0,0,0,0,0,0,0,0,0,0})))</f>
        <v>1</v>
      </c>
      <c r="C375" s="15" t="str">
        <f>_xlfn.XLOOKUP(A375,Orders[Customer ID],Orders[Loyalty Card],"",0)</f>
        <v>Yes</v>
      </c>
    </row>
    <row r="376" spans="1:3" x14ac:dyDescent="0.25">
      <c r="A376" t="s">
        <v>2409</v>
      </c>
      <c r="B376" s="15" cm="1">
        <f t="array" ref="B376">COUNTA(_xlfn.UNIQUE(_xlfn._xlws.FILTER(_xlfn._xlws.FILTER(Orders[],Orders[Customer ID]=$A376),{1,0,0,0,0,0,0,0,0,0,0,0,0,0,0,0})))</f>
        <v>1</v>
      </c>
      <c r="C376" s="15" t="str">
        <f>_xlfn.XLOOKUP(A376,Orders[Customer ID],Orders[Loyalty Card],"",0)</f>
        <v>Yes</v>
      </c>
    </row>
    <row r="377" spans="1:3" x14ac:dyDescent="0.25">
      <c r="A377" t="s">
        <v>2415</v>
      </c>
      <c r="B377" s="15" cm="1">
        <f t="array" ref="B377">COUNTA(_xlfn.UNIQUE(_xlfn._xlws.FILTER(_xlfn._xlws.FILTER(Orders[],Orders[Customer ID]=$A377),{1,0,0,0,0,0,0,0,0,0,0,0,0,0,0,0})))</f>
        <v>1</v>
      </c>
      <c r="C377" s="15" t="str">
        <f>_xlfn.XLOOKUP(A377,Orders[Customer ID],Orders[Loyalty Card],"",0)</f>
        <v>No</v>
      </c>
    </row>
    <row r="378" spans="1:3" x14ac:dyDescent="0.25">
      <c r="A378" t="s">
        <v>2425</v>
      </c>
      <c r="B378" s="15" cm="1">
        <f t="array" ref="B378">COUNTA(_xlfn.UNIQUE(_xlfn._xlws.FILTER(_xlfn._xlws.FILTER(Orders[],Orders[Customer ID]=$A378),{1,0,0,0,0,0,0,0,0,0,0,0,0,0,0,0})))</f>
        <v>1</v>
      </c>
      <c r="C378" s="15" t="str">
        <f>_xlfn.XLOOKUP(A378,Orders[Customer ID],Orders[Loyalty Card],"",0)</f>
        <v>No</v>
      </c>
    </row>
    <row r="379" spans="1:3" x14ac:dyDescent="0.25">
      <c r="A379" t="s">
        <v>2430</v>
      </c>
      <c r="B379" s="15" cm="1">
        <f t="array" ref="B379">COUNTA(_xlfn.UNIQUE(_xlfn._xlws.FILTER(_xlfn._xlws.FILTER(Orders[],Orders[Customer ID]=$A379),{1,0,0,0,0,0,0,0,0,0,0,0,0,0,0,0})))</f>
        <v>1</v>
      </c>
      <c r="C379" s="15" t="str">
        <f>_xlfn.XLOOKUP(A379,Orders[Customer ID],Orders[Loyalty Card],"",0)</f>
        <v>Yes</v>
      </c>
    </row>
    <row r="380" spans="1:3" x14ac:dyDescent="0.25">
      <c r="A380" t="s">
        <v>2435</v>
      </c>
      <c r="B380" s="15" cm="1">
        <f t="array" ref="B380">COUNTA(_xlfn.UNIQUE(_xlfn._xlws.FILTER(_xlfn._xlws.FILTER(Orders[],Orders[Customer ID]=$A380),{1,0,0,0,0,0,0,0,0,0,0,0,0,0,0,0})))</f>
        <v>1</v>
      </c>
      <c r="C380" s="15" t="str">
        <f>_xlfn.XLOOKUP(A380,Orders[Customer ID],Orders[Loyalty Card],"",0)</f>
        <v>No</v>
      </c>
    </row>
    <row r="381" spans="1:3" x14ac:dyDescent="0.25">
      <c r="A381" t="s">
        <v>2441</v>
      </c>
      <c r="B381" s="15" cm="1">
        <f t="array" ref="B381">COUNTA(_xlfn.UNIQUE(_xlfn._xlws.FILTER(_xlfn._xlws.FILTER(Orders[],Orders[Customer ID]=$A381),{1,0,0,0,0,0,0,0,0,0,0,0,0,0,0,0})))</f>
        <v>1</v>
      </c>
      <c r="C381" s="15" t="str">
        <f>_xlfn.XLOOKUP(A381,Orders[Customer ID],Orders[Loyalty Card],"",0)</f>
        <v>Yes</v>
      </c>
    </row>
    <row r="382" spans="1:3" x14ac:dyDescent="0.25">
      <c r="A382" t="s">
        <v>2447</v>
      </c>
      <c r="B382" s="15" cm="1">
        <f t="array" ref="B382">COUNTA(_xlfn.UNIQUE(_xlfn._xlws.FILTER(_xlfn._xlws.FILTER(Orders[],Orders[Customer ID]=$A382),{1,0,0,0,0,0,0,0,0,0,0,0,0,0,0,0})))</f>
        <v>1</v>
      </c>
      <c r="C382" s="15" t="str">
        <f>_xlfn.XLOOKUP(A382,Orders[Customer ID],Orders[Loyalty Card],"",0)</f>
        <v>No</v>
      </c>
    </row>
    <row r="383" spans="1:3" x14ac:dyDescent="0.25">
      <c r="A383" t="s">
        <v>2453</v>
      </c>
      <c r="B383" s="15" cm="1">
        <f t="array" ref="B383">COUNTA(_xlfn.UNIQUE(_xlfn._xlws.FILTER(_xlfn._xlws.FILTER(Orders[],Orders[Customer ID]=$A383),{1,0,0,0,0,0,0,0,0,0,0,0,0,0,0,0})))</f>
        <v>1</v>
      </c>
      <c r="C383" s="15" t="str">
        <f>_xlfn.XLOOKUP(A383,Orders[Customer ID],Orders[Loyalty Card],"",0)</f>
        <v>No</v>
      </c>
    </row>
    <row r="384" spans="1:3" x14ac:dyDescent="0.25">
      <c r="A384" t="s">
        <v>2459</v>
      </c>
      <c r="B384" s="15" cm="1">
        <f t="array" ref="B384">COUNTA(_xlfn.UNIQUE(_xlfn._xlws.FILTER(_xlfn._xlws.FILTER(Orders[],Orders[Customer ID]=$A384),{1,0,0,0,0,0,0,0,0,0,0,0,0,0,0,0})))</f>
        <v>1</v>
      </c>
      <c r="C384" s="15" t="str">
        <f>_xlfn.XLOOKUP(A384,Orders[Customer ID],Orders[Loyalty Card],"",0)</f>
        <v>No</v>
      </c>
    </row>
    <row r="385" spans="1:3" x14ac:dyDescent="0.25">
      <c r="A385" t="s">
        <v>2465</v>
      </c>
      <c r="B385" s="15" cm="1">
        <f t="array" ref="B385">COUNTA(_xlfn.UNIQUE(_xlfn._xlws.FILTER(_xlfn._xlws.FILTER(Orders[],Orders[Customer ID]=$A385),{1,0,0,0,0,0,0,0,0,0,0,0,0,0,0,0})))</f>
        <v>1</v>
      </c>
      <c r="C385" s="15" t="str">
        <f>_xlfn.XLOOKUP(A385,Orders[Customer ID],Orders[Loyalty Card],"",0)</f>
        <v>No</v>
      </c>
    </row>
    <row r="386" spans="1:3" x14ac:dyDescent="0.25">
      <c r="A386" t="s">
        <v>2471</v>
      </c>
      <c r="B386" s="15" cm="1">
        <f t="array" ref="B386">COUNTA(_xlfn.UNIQUE(_xlfn._xlws.FILTER(_xlfn._xlws.FILTER(Orders[],Orders[Customer ID]=$A386),{1,0,0,0,0,0,0,0,0,0,0,0,0,0,0,0})))</f>
        <v>1</v>
      </c>
      <c r="C386" s="15" t="str">
        <f>_xlfn.XLOOKUP(A386,Orders[Customer ID],Orders[Loyalty Card],"",0)</f>
        <v>No</v>
      </c>
    </row>
    <row r="387" spans="1:3" x14ac:dyDescent="0.25">
      <c r="A387" t="s">
        <v>2483</v>
      </c>
      <c r="B387" s="15" cm="1">
        <f t="array" ref="B387">COUNTA(_xlfn.UNIQUE(_xlfn._xlws.FILTER(_xlfn._xlws.FILTER(Orders[],Orders[Customer ID]=$A387),{1,0,0,0,0,0,0,0,0,0,0,0,0,0,0,0})))</f>
        <v>1</v>
      </c>
      <c r="C387" s="15" t="str">
        <f>_xlfn.XLOOKUP(A387,Orders[Customer ID],Orders[Loyalty Card],"",0)</f>
        <v>Yes</v>
      </c>
    </row>
    <row r="388" spans="1:3" x14ac:dyDescent="0.25">
      <c r="A388" t="s">
        <v>2488</v>
      </c>
      <c r="B388" s="15" cm="1">
        <f t="array" ref="B388">COUNTA(_xlfn.UNIQUE(_xlfn._xlws.FILTER(_xlfn._xlws.FILTER(Orders[],Orders[Customer ID]=$A388),{1,0,0,0,0,0,0,0,0,0,0,0,0,0,0,0})))</f>
        <v>1</v>
      </c>
      <c r="C388" s="15" t="str">
        <f>_xlfn.XLOOKUP(A388,Orders[Customer ID],Orders[Loyalty Card],"",0)</f>
        <v>No</v>
      </c>
    </row>
    <row r="389" spans="1:3" x14ac:dyDescent="0.25">
      <c r="A389" t="s">
        <v>2493</v>
      </c>
      <c r="B389" s="15" cm="1">
        <f t="array" ref="B389">COUNTA(_xlfn.UNIQUE(_xlfn._xlws.FILTER(_xlfn._xlws.FILTER(Orders[],Orders[Customer ID]=$A389),{1,0,0,0,0,0,0,0,0,0,0,0,0,0,0,0})))</f>
        <v>1</v>
      </c>
      <c r="C389" s="15" t="str">
        <f>_xlfn.XLOOKUP(A389,Orders[Customer ID],Orders[Loyalty Card],"",0)</f>
        <v>Yes</v>
      </c>
    </row>
    <row r="390" spans="1:3" x14ac:dyDescent="0.25">
      <c r="A390" t="s">
        <v>2499</v>
      </c>
      <c r="B390" s="15" cm="1">
        <f t="array" ref="B390">COUNTA(_xlfn.UNIQUE(_xlfn._xlws.FILTER(_xlfn._xlws.FILTER(Orders[],Orders[Customer ID]=$A390),{1,0,0,0,0,0,0,0,0,0,0,0,0,0,0,0})))</f>
        <v>1</v>
      </c>
      <c r="C390" s="15" t="str">
        <f>_xlfn.XLOOKUP(A390,Orders[Customer ID],Orders[Loyalty Card],"",0)</f>
        <v>Yes</v>
      </c>
    </row>
    <row r="391" spans="1:3" x14ac:dyDescent="0.25">
      <c r="A391" t="s">
        <v>2505</v>
      </c>
      <c r="B391" s="15" cm="1">
        <f t="array" ref="B391">COUNTA(_xlfn.UNIQUE(_xlfn._xlws.FILTER(_xlfn._xlws.FILTER(Orders[],Orders[Customer ID]=$A391),{1,0,0,0,0,0,0,0,0,0,0,0,0,0,0,0})))</f>
        <v>1</v>
      </c>
      <c r="C391" s="15" t="str">
        <f>_xlfn.XLOOKUP(A391,Orders[Customer ID],Orders[Loyalty Card],"",0)</f>
        <v>No</v>
      </c>
    </row>
    <row r="392" spans="1:3" x14ac:dyDescent="0.25">
      <c r="A392" t="s">
        <v>2510</v>
      </c>
      <c r="B392" s="15" cm="1">
        <f t="array" ref="B392">COUNTA(_xlfn.UNIQUE(_xlfn._xlws.FILTER(_xlfn._xlws.FILTER(Orders[],Orders[Customer ID]=$A392),{1,0,0,0,0,0,0,0,0,0,0,0,0,0,0,0})))</f>
        <v>1</v>
      </c>
      <c r="C392" s="15" t="str">
        <f>_xlfn.XLOOKUP(A392,Orders[Customer ID],Orders[Loyalty Card],"",0)</f>
        <v>No</v>
      </c>
    </row>
    <row r="393" spans="1:3" x14ac:dyDescent="0.25">
      <c r="A393" t="s">
        <v>2516</v>
      </c>
      <c r="B393" s="15" cm="1">
        <f t="array" ref="B393">COUNTA(_xlfn.UNIQUE(_xlfn._xlws.FILTER(_xlfn._xlws.FILTER(Orders[],Orders[Customer ID]=$A393),{1,0,0,0,0,0,0,0,0,0,0,0,0,0,0,0})))</f>
        <v>1</v>
      </c>
      <c r="C393" s="15" t="str">
        <f>_xlfn.XLOOKUP(A393,Orders[Customer ID],Orders[Loyalty Card],"",0)</f>
        <v>No</v>
      </c>
    </row>
    <row r="394" spans="1:3" x14ac:dyDescent="0.25">
      <c r="A394" t="s">
        <v>2522</v>
      </c>
      <c r="B394" s="15" cm="1">
        <f t="array" ref="B394">COUNTA(_xlfn.UNIQUE(_xlfn._xlws.FILTER(_xlfn._xlws.FILTER(Orders[],Orders[Customer ID]=$A394),{1,0,0,0,0,0,0,0,0,0,0,0,0,0,0,0})))</f>
        <v>1</v>
      </c>
      <c r="C394" s="15" t="str">
        <f>_xlfn.XLOOKUP(A394,Orders[Customer ID],Orders[Loyalty Card],"",0)</f>
        <v>No</v>
      </c>
    </row>
    <row r="395" spans="1:3" x14ac:dyDescent="0.25">
      <c r="A395" t="s">
        <v>2533</v>
      </c>
      <c r="B395" s="15" cm="1">
        <f t="array" ref="B395">COUNTA(_xlfn.UNIQUE(_xlfn._xlws.FILTER(_xlfn._xlws.FILTER(Orders[],Orders[Customer ID]=$A395),{1,0,0,0,0,0,0,0,0,0,0,0,0,0,0,0})))</f>
        <v>1</v>
      </c>
      <c r="C395" s="15" t="str">
        <f>_xlfn.XLOOKUP(A395,Orders[Customer ID],Orders[Loyalty Card],"",0)</f>
        <v>Yes</v>
      </c>
    </row>
    <row r="396" spans="1:3" x14ac:dyDescent="0.25">
      <c r="A396" t="s">
        <v>2539</v>
      </c>
      <c r="B396" s="15" cm="1">
        <f t="array" ref="B396">COUNTA(_xlfn.UNIQUE(_xlfn._xlws.FILTER(_xlfn._xlws.FILTER(Orders[],Orders[Customer ID]=$A396),{1,0,0,0,0,0,0,0,0,0,0,0,0,0,0,0})))</f>
        <v>1</v>
      </c>
      <c r="C396" s="15" t="str">
        <f>_xlfn.XLOOKUP(A396,Orders[Customer ID],Orders[Loyalty Card],"",0)</f>
        <v>No</v>
      </c>
    </row>
    <row r="397" spans="1:3" x14ac:dyDescent="0.25">
      <c r="A397" t="s">
        <v>2544</v>
      </c>
      <c r="B397" s="15" cm="1">
        <f t="array" ref="B397">COUNTA(_xlfn.UNIQUE(_xlfn._xlws.FILTER(_xlfn._xlws.FILTER(Orders[],Orders[Customer ID]=$A397),{1,0,0,0,0,0,0,0,0,0,0,0,0,0,0,0})))</f>
        <v>1</v>
      </c>
      <c r="C397" s="15" t="str">
        <f>_xlfn.XLOOKUP(A397,Orders[Customer ID],Orders[Loyalty Card],"",0)</f>
        <v>Yes</v>
      </c>
    </row>
    <row r="398" spans="1:3" x14ac:dyDescent="0.25">
      <c r="A398" t="s">
        <v>2550</v>
      </c>
      <c r="B398" s="15" cm="1">
        <f t="array" ref="B398">COUNTA(_xlfn.UNIQUE(_xlfn._xlws.FILTER(_xlfn._xlws.FILTER(Orders[],Orders[Customer ID]=$A398),{1,0,0,0,0,0,0,0,0,0,0,0,0,0,0,0})))</f>
        <v>1</v>
      </c>
      <c r="C398" s="15" t="str">
        <f>_xlfn.XLOOKUP(A398,Orders[Customer ID],Orders[Loyalty Card],"",0)</f>
        <v>No</v>
      </c>
    </row>
    <row r="399" spans="1:3" x14ac:dyDescent="0.25">
      <c r="A399" t="s">
        <v>2555</v>
      </c>
      <c r="B399" s="15" cm="1">
        <f t="array" ref="B399">COUNTA(_xlfn.UNIQUE(_xlfn._xlws.FILTER(_xlfn._xlws.FILTER(Orders[],Orders[Customer ID]=$A399),{1,0,0,0,0,0,0,0,0,0,0,0,0,0,0,0})))</f>
        <v>1</v>
      </c>
      <c r="C399" s="15" t="str">
        <f>_xlfn.XLOOKUP(A399,Orders[Customer ID],Orders[Loyalty Card],"",0)</f>
        <v>No</v>
      </c>
    </row>
    <row r="400" spans="1:3" x14ac:dyDescent="0.25">
      <c r="A400" t="s">
        <v>2560</v>
      </c>
      <c r="B400" s="15" cm="1">
        <f t="array" ref="B400">COUNTA(_xlfn.UNIQUE(_xlfn._xlws.FILTER(_xlfn._xlws.FILTER(Orders[],Orders[Customer ID]=$A400),{1,0,0,0,0,0,0,0,0,0,0,0,0,0,0,0})))</f>
        <v>1</v>
      </c>
      <c r="C400" s="15" t="str">
        <f>_xlfn.XLOOKUP(A400,Orders[Customer ID],Orders[Loyalty Card],"",0)</f>
        <v>Yes</v>
      </c>
    </row>
    <row r="401" spans="1:3" x14ac:dyDescent="0.25">
      <c r="A401" t="s">
        <v>2564</v>
      </c>
      <c r="B401" s="15" cm="1">
        <f t="array" ref="B401">COUNTA(_xlfn.UNIQUE(_xlfn._xlws.FILTER(_xlfn._xlws.FILTER(Orders[],Orders[Customer ID]=$A401),{1,0,0,0,0,0,0,0,0,0,0,0,0,0,0,0})))</f>
        <v>1</v>
      </c>
      <c r="C401" s="15" t="str">
        <f>_xlfn.XLOOKUP(A401,Orders[Customer ID],Orders[Loyalty Card],"",0)</f>
        <v>No</v>
      </c>
    </row>
    <row r="402" spans="1:3" x14ac:dyDescent="0.25">
      <c r="A402" t="s">
        <v>2570</v>
      </c>
      <c r="B402" s="15" cm="1">
        <f t="array" ref="B402">COUNTA(_xlfn.UNIQUE(_xlfn._xlws.FILTER(_xlfn._xlws.FILTER(Orders[],Orders[Customer ID]=$A402),{1,0,0,0,0,0,0,0,0,0,0,0,0,0,0,0})))</f>
        <v>1</v>
      </c>
      <c r="C402" s="15" t="str">
        <f>_xlfn.XLOOKUP(A402,Orders[Customer ID],Orders[Loyalty Card],"",0)</f>
        <v>Yes</v>
      </c>
    </row>
    <row r="403" spans="1:3" x14ac:dyDescent="0.25">
      <c r="A403" t="s">
        <v>2574</v>
      </c>
      <c r="B403" s="15" cm="1">
        <f t="array" ref="B403">COUNTA(_xlfn.UNIQUE(_xlfn._xlws.FILTER(_xlfn._xlws.FILTER(Orders[],Orders[Customer ID]=$A403),{1,0,0,0,0,0,0,0,0,0,0,0,0,0,0,0})))</f>
        <v>1</v>
      </c>
      <c r="C403" s="15" t="str">
        <f>_xlfn.XLOOKUP(A403,Orders[Customer ID],Orders[Loyalty Card],"",0)</f>
        <v>Yes</v>
      </c>
    </row>
    <row r="404" spans="1:3" x14ac:dyDescent="0.25">
      <c r="A404" t="s">
        <v>2580</v>
      </c>
      <c r="B404" s="15" cm="1">
        <f t="array" ref="B404">COUNTA(_xlfn.UNIQUE(_xlfn._xlws.FILTER(_xlfn._xlws.FILTER(Orders[],Orders[Customer ID]=$A404),{1,0,0,0,0,0,0,0,0,0,0,0,0,0,0,0})))</f>
        <v>1</v>
      </c>
      <c r="C404" s="15" t="str">
        <f>_xlfn.XLOOKUP(A404,Orders[Customer ID],Orders[Loyalty Card],"",0)</f>
        <v>Yes</v>
      </c>
    </row>
    <row r="405" spans="1:3" x14ac:dyDescent="0.25">
      <c r="A405" t="s">
        <v>2586</v>
      </c>
      <c r="B405" s="15" cm="1">
        <f t="array" ref="B405">COUNTA(_xlfn.UNIQUE(_xlfn._xlws.FILTER(_xlfn._xlws.FILTER(Orders[],Orders[Customer ID]=$A405),{1,0,0,0,0,0,0,0,0,0,0,0,0,0,0,0})))</f>
        <v>3</v>
      </c>
      <c r="C405" s="15" t="str">
        <f>_xlfn.XLOOKUP(A405,Orders[Customer ID],Orders[Loyalty Card],"",0)</f>
        <v>No</v>
      </c>
    </row>
    <row r="406" spans="1:3" x14ac:dyDescent="0.25">
      <c r="A406" t="s">
        <v>2592</v>
      </c>
      <c r="B406" s="15" cm="1">
        <f t="array" ref="B406">COUNTA(_xlfn.UNIQUE(_xlfn._xlws.FILTER(_xlfn._xlws.FILTER(Orders[],Orders[Customer ID]=$A406),{1,0,0,0,0,0,0,0,0,0,0,0,0,0,0,0})))</f>
        <v>1</v>
      </c>
      <c r="C406" s="15" t="str">
        <f>_xlfn.XLOOKUP(A406,Orders[Customer ID],Orders[Loyalty Card],"",0)</f>
        <v>Yes</v>
      </c>
    </row>
    <row r="407" spans="1:3" x14ac:dyDescent="0.25">
      <c r="A407" t="s">
        <v>2598</v>
      </c>
      <c r="B407" s="15" cm="1">
        <f t="array" ref="B407">COUNTA(_xlfn.UNIQUE(_xlfn._xlws.FILTER(_xlfn._xlws.FILTER(Orders[],Orders[Customer ID]=$A407),{1,0,0,0,0,0,0,0,0,0,0,0,0,0,0,0})))</f>
        <v>1</v>
      </c>
      <c r="C407" s="15" t="str">
        <f>_xlfn.XLOOKUP(A407,Orders[Customer ID],Orders[Loyalty Card],"",0)</f>
        <v>Yes</v>
      </c>
    </row>
    <row r="408" spans="1:3" x14ac:dyDescent="0.25">
      <c r="A408" t="s">
        <v>2604</v>
      </c>
      <c r="B408" s="15" cm="1">
        <f t="array" ref="B408">COUNTA(_xlfn.UNIQUE(_xlfn._xlws.FILTER(_xlfn._xlws.FILTER(Orders[],Orders[Customer ID]=$A408),{1,0,0,0,0,0,0,0,0,0,0,0,0,0,0,0})))</f>
        <v>1</v>
      </c>
      <c r="C408" s="15" t="str">
        <f>_xlfn.XLOOKUP(A408,Orders[Customer ID],Orders[Loyalty Card],"",0)</f>
        <v>Yes</v>
      </c>
    </row>
    <row r="409" spans="1:3" x14ac:dyDescent="0.25">
      <c r="A409" t="s">
        <v>2610</v>
      </c>
      <c r="B409" s="15" cm="1">
        <f t="array" ref="B409">COUNTA(_xlfn.UNIQUE(_xlfn._xlws.FILTER(_xlfn._xlws.FILTER(Orders[],Orders[Customer ID]=$A409),{1,0,0,0,0,0,0,0,0,0,0,0,0,0,0,0})))</f>
        <v>1</v>
      </c>
      <c r="C409" s="15" t="str">
        <f>_xlfn.XLOOKUP(A409,Orders[Customer ID],Orders[Loyalty Card],"",0)</f>
        <v>Yes</v>
      </c>
    </row>
    <row r="410" spans="1:3" x14ac:dyDescent="0.25">
      <c r="A410" t="s">
        <v>2616</v>
      </c>
      <c r="B410" s="15" cm="1">
        <f t="array" ref="B410">COUNTA(_xlfn.UNIQUE(_xlfn._xlws.FILTER(_xlfn._xlws.FILTER(Orders[],Orders[Customer ID]=$A410),{1,0,0,0,0,0,0,0,0,0,0,0,0,0,0,0})))</f>
        <v>1</v>
      </c>
      <c r="C410" s="15" t="str">
        <f>_xlfn.XLOOKUP(A410,Orders[Customer ID],Orders[Loyalty Card],"",0)</f>
        <v>No</v>
      </c>
    </row>
    <row r="411" spans="1:3" x14ac:dyDescent="0.25">
      <c r="A411" t="s">
        <v>2622</v>
      </c>
      <c r="B411" s="15" cm="1">
        <f t="array" ref="B411">COUNTA(_xlfn.UNIQUE(_xlfn._xlws.FILTER(_xlfn._xlws.FILTER(Orders[],Orders[Customer ID]=$A411),{1,0,0,0,0,0,0,0,0,0,0,0,0,0,0,0})))</f>
        <v>1</v>
      </c>
      <c r="C411" s="15" t="str">
        <f>_xlfn.XLOOKUP(A411,Orders[Customer ID],Orders[Loyalty Card],"",0)</f>
        <v>Yes</v>
      </c>
    </row>
    <row r="412" spans="1:3" x14ac:dyDescent="0.25">
      <c r="A412" t="s">
        <v>2628</v>
      </c>
      <c r="B412" s="15" cm="1">
        <f t="array" ref="B412">COUNTA(_xlfn.UNIQUE(_xlfn._xlws.FILTER(_xlfn._xlws.FILTER(Orders[],Orders[Customer ID]=$A412),{1,0,0,0,0,0,0,0,0,0,0,0,0,0,0,0})))</f>
        <v>1</v>
      </c>
      <c r="C412" s="15" t="str">
        <f>_xlfn.XLOOKUP(A412,Orders[Customer ID],Orders[Loyalty Card],"",0)</f>
        <v>Yes</v>
      </c>
    </row>
    <row r="413" spans="1:3" x14ac:dyDescent="0.25">
      <c r="A413" t="s">
        <v>2639</v>
      </c>
      <c r="B413" s="15" cm="1">
        <f t="array" ref="B413">COUNTA(_xlfn.UNIQUE(_xlfn._xlws.FILTER(_xlfn._xlws.FILTER(Orders[],Orders[Customer ID]=$A413),{1,0,0,0,0,0,0,0,0,0,0,0,0,0,0,0})))</f>
        <v>1</v>
      </c>
      <c r="C413" s="15" t="str">
        <f>_xlfn.XLOOKUP(A413,Orders[Customer ID],Orders[Loyalty Card],"",0)</f>
        <v>Yes</v>
      </c>
    </row>
    <row r="414" spans="1:3" x14ac:dyDescent="0.25">
      <c r="A414" t="s">
        <v>2645</v>
      </c>
      <c r="B414" s="15" cm="1">
        <f t="array" ref="B414">COUNTA(_xlfn.UNIQUE(_xlfn._xlws.FILTER(_xlfn._xlws.FILTER(Orders[],Orders[Customer ID]=$A414),{1,0,0,0,0,0,0,0,0,0,0,0,0,0,0,0})))</f>
        <v>1</v>
      </c>
      <c r="C414" s="15" t="str">
        <f>_xlfn.XLOOKUP(A414,Orders[Customer ID],Orders[Loyalty Card],"",0)</f>
        <v>No</v>
      </c>
    </row>
    <row r="415" spans="1:3" x14ac:dyDescent="0.25">
      <c r="A415" t="s">
        <v>2651</v>
      </c>
      <c r="B415" s="15" cm="1">
        <f t="array" ref="B415">COUNTA(_xlfn.UNIQUE(_xlfn._xlws.FILTER(_xlfn._xlws.FILTER(Orders[],Orders[Customer ID]=$A415),{1,0,0,0,0,0,0,0,0,0,0,0,0,0,0,0})))</f>
        <v>1</v>
      </c>
      <c r="C415" s="15" t="str">
        <f>_xlfn.XLOOKUP(A415,Orders[Customer ID],Orders[Loyalty Card],"",0)</f>
        <v>Yes</v>
      </c>
    </row>
    <row r="416" spans="1:3" x14ac:dyDescent="0.25">
      <c r="A416" t="s">
        <v>2656</v>
      </c>
      <c r="B416" s="15" cm="1">
        <f t="array" ref="B416">COUNTA(_xlfn.UNIQUE(_xlfn._xlws.FILTER(_xlfn._xlws.FILTER(Orders[],Orders[Customer ID]=$A416),{1,0,0,0,0,0,0,0,0,0,0,0,0,0,0,0})))</f>
        <v>1</v>
      </c>
      <c r="C416" s="15" t="str">
        <f>_xlfn.XLOOKUP(A416,Orders[Customer ID],Orders[Loyalty Card],"",0)</f>
        <v>No</v>
      </c>
    </row>
    <row r="417" spans="1:3" x14ac:dyDescent="0.25">
      <c r="A417" t="s">
        <v>2661</v>
      </c>
      <c r="B417" s="15" cm="1">
        <f t="array" ref="B417">COUNTA(_xlfn.UNIQUE(_xlfn._xlws.FILTER(_xlfn._xlws.FILTER(Orders[],Orders[Customer ID]=$A417),{1,0,0,0,0,0,0,0,0,0,0,0,0,0,0,0})))</f>
        <v>1</v>
      </c>
      <c r="C417" s="15" t="str">
        <f>_xlfn.XLOOKUP(A417,Orders[Customer ID],Orders[Loyalty Card],"",0)</f>
        <v>Yes</v>
      </c>
    </row>
    <row r="418" spans="1:3" x14ac:dyDescent="0.25">
      <c r="A418" t="s">
        <v>2667</v>
      </c>
      <c r="B418" s="15" cm="1">
        <f t="array" ref="B418">COUNTA(_xlfn.UNIQUE(_xlfn._xlws.FILTER(_xlfn._xlws.FILTER(Orders[],Orders[Customer ID]=$A418),{1,0,0,0,0,0,0,0,0,0,0,0,0,0,0,0})))</f>
        <v>1</v>
      </c>
      <c r="C418" s="15" t="str">
        <f>_xlfn.XLOOKUP(A418,Orders[Customer ID],Orders[Loyalty Card],"",0)</f>
        <v>Yes</v>
      </c>
    </row>
    <row r="419" spans="1:3" x14ac:dyDescent="0.25">
      <c r="A419" t="s">
        <v>2672</v>
      </c>
      <c r="B419" s="15" cm="1">
        <f t="array" ref="B419">COUNTA(_xlfn.UNIQUE(_xlfn._xlws.FILTER(_xlfn._xlws.FILTER(Orders[],Orders[Customer ID]=$A419),{1,0,0,0,0,0,0,0,0,0,0,0,0,0,0,0})))</f>
        <v>1</v>
      </c>
      <c r="C419" s="15" t="str">
        <f>_xlfn.XLOOKUP(A419,Orders[Customer ID],Orders[Loyalty Card],"",0)</f>
        <v>Yes</v>
      </c>
    </row>
    <row r="420" spans="1:3" x14ac:dyDescent="0.25">
      <c r="A420" t="s">
        <v>2678</v>
      </c>
      <c r="B420" s="15" cm="1">
        <f t="array" ref="B420">COUNTA(_xlfn.UNIQUE(_xlfn._xlws.FILTER(_xlfn._xlws.FILTER(Orders[],Orders[Customer ID]=$A420),{1,0,0,0,0,0,0,0,0,0,0,0,0,0,0,0})))</f>
        <v>1</v>
      </c>
      <c r="C420" s="15" t="str">
        <f>_xlfn.XLOOKUP(A420,Orders[Customer ID],Orders[Loyalty Card],"",0)</f>
        <v>Yes</v>
      </c>
    </row>
    <row r="421" spans="1:3" x14ac:dyDescent="0.25">
      <c r="A421" t="s">
        <v>2684</v>
      </c>
      <c r="B421" s="15" cm="1">
        <f t="array" ref="B421">COUNTA(_xlfn.UNIQUE(_xlfn._xlws.FILTER(_xlfn._xlws.FILTER(Orders[],Orders[Customer ID]=$A421),{1,0,0,0,0,0,0,0,0,0,0,0,0,0,0,0})))</f>
        <v>1</v>
      </c>
      <c r="C421" s="15" t="str">
        <f>_xlfn.XLOOKUP(A421,Orders[Customer ID],Orders[Loyalty Card],"",0)</f>
        <v>Yes</v>
      </c>
    </row>
    <row r="422" spans="1:3" x14ac:dyDescent="0.25">
      <c r="A422" t="s">
        <v>2690</v>
      </c>
      <c r="B422" s="15" cm="1">
        <f t="array" ref="B422">COUNTA(_xlfn.UNIQUE(_xlfn._xlws.FILTER(_xlfn._xlws.FILTER(Orders[],Orders[Customer ID]=$A422),{1,0,0,0,0,0,0,0,0,0,0,0,0,0,0,0})))</f>
        <v>1</v>
      </c>
      <c r="C422" s="15" t="str">
        <f>_xlfn.XLOOKUP(A422,Orders[Customer ID],Orders[Loyalty Card],"",0)</f>
        <v>Yes</v>
      </c>
    </row>
    <row r="423" spans="1:3" x14ac:dyDescent="0.25">
      <c r="A423" t="s">
        <v>2695</v>
      </c>
      <c r="B423" s="15" cm="1">
        <f t="array" ref="B423">COUNTA(_xlfn.UNIQUE(_xlfn._xlws.FILTER(_xlfn._xlws.FILTER(Orders[],Orders[Customer ID]=$A423),{1,0,0,0,0,0,0,0,0,0,0,0,0,0,0,0})))</f>
        <v>1</v>
      </c>
      <c r="C423" s="15" t="str">
        <f>_xlfn.XLOOKUP(A423,Orders[Customer ID],Orders[Loyalty Card],"",0)</f>
        <v>No</v>
      </c>
    </row>
    <row r="424" spans="1:3" x14ac:dyDescent="0.25">
      <c r="A424" t="s">
        <v>2700</v>
      </c>
      <c r="B424" s="15" cm="1">
        <f t="array" ref="B424">COUNTA(_xlfn.UNIQUE(_xlfn._xlws.FILTER(_xlfn._xlws.FILTER(Orders[],Orders[Customer ID]=$A424),{1,0,0,0,0,0,0,0,0,0,0,0,0,0,0,0})))</f>
        <v>1</v>
      </c>
      <c r="C424" s="15" t="str">
        <f>_xlfn.XLOOKUP(A424,Orders[Customer ID],Orders[Loyalty Card],"",0)</f>
        <v>No</v>
      </c>
    </row>
    <row r="425" spans="1:3" x14ac:dyDescent="0.25">
      <c r="A425" t="s">
        <v>2711</v>
      </c>
      <c r="B425" s="15" cm="1">
        <f t="array" ref="B425">COUNTA(_xlfn.UNIQUE(_xlfn._xlws.FILTER(_xlfn._xlws.FILTER(Orders[],Orders[Customer ID]=$A425),{1,0,0,0,0,0,0,0,0,0,0,0,0,0,0,0})))</f>
        <v>1</v>
      </c>
      <c r="C425" s="15" t="str">
        <f>_xlfn.XLOOKUP(A425,Orders[Customer ID],Orders[Loyalty Card],"",0)</f>
        <v>No</v>
      </c>
    </row>
    <row r="426" spans="1:3" x14ac:dyDescent="0.25">
      <c r="A426" t="s">
        <v>2717</v>
      </c>
      <c r="B426" s="15" cm="1">
        <f t="array" ref="B426">COUNTA(_xlfn.UNIQUE(_xlfn._xlws.FILTER(_xlfn._xlws.FILTER(Orders[],Orders[Customer ID]=$A426),{1,0,0,0,0,0,0,0,0,0,0,0,0,0,0,0})))</f>
        <v>1</v>
      </c>
      <c r="C426" s="15" t="str">
        <f>_xlfn.XLOOKUP(A426,Orders[Customer ID],Orders[Loyalty Card],"",0)</f>
        <v>Yes</v>
      </c>
    </row>
    <row r="427" spans="1:3" x14ac:dyDescent="0.25">
      <c r="A427" t="s">
        <v>2722</v>
      </c>
      <c r="B427" s="15" cm="1">
        <f t="array" ref="B427">COUNTA(_xlfn.UNIQUE(_xlfn._xlws.FILTER(_xlfn._xlws.FILTER(Orders[],Orders[Customer ID]=$A427),{1,0,0,0,0,0,0,0,0,0,0,0,0,0,0,0})))</f>
        <v>1</v>
      </c>
      <c r="C427" s="15" t="str">
        <f>_xlfn.XLOOKUP(A427,Orders[Customer ID],Orders[Loyalty Card],"",0)</f>
        <v>No</v>
      </c>
    </row>
    <row r="428" spans="1:3" x14ac:dyDescent="0.25">
      <c r="A428" t="s">
        <v>2728</v>
      </c>
      <c r="B428" s="15" cm="1">
        <f t="array" ref="B428">COUNTA(_xlfn.UNIQUE(_xlfn._xlws.FILTER(_xlfn._xlws.FILTER(Orders[],Orders[Customer ID]=$A428),{1,0,0,0,0,0,0,0,0,0,0,0,0,0,0,0})))</f>
        <v>1</v>
      </c>
      <c r="C428" s="15" t="str">
        <f>_xlfn.XLOOKUP(A428,Orders[Customer ID],Orders[Loyalty Card],"",0)</f>
        <v>Yes</v>
      </c>
    </row>
    <row r="429" spans="1:3" x14ac:dyDescent="0.25">
      <c r="A429" t="s">
        <v>2734</v>
      </c>
      <c r="B429" s="15" cm="1">
        <f t="array" ref="B429">COUNTA(_xlfn.UNIQUE(_xlfn._xlws.FILTER(_xlfn._xlws.FILTER(Orders[],Orders[Customer ID]=$A429),{1,0,0,0,0,0,0,0,0,0,0,0,0,0,0,0})))</f>
        <v>1</v>
      </c>
      <c r="C429" s="15" t="str">
        <f>_xlfn.XLOOKUP(A429,Orders[Customer ID],Orders[Loyalty Card],"",0)</f>
        <v>Yes</v>
      </c>
    </row>
    <row r="430" spans="1:3" x14ac:dyDescent="0.25">
      <c r="A430" t="s">
        <v>2740</v>
      </c>
      <c r="B430" s="15" cm="1">
        <f t="array" ref="B430">COUNTA(_xlfn.UNIQUE(_xlfn._xlws.FILTER(_xlfn._xlws.FILTER(Orders[],Orders[Customer ID]=$A430),{1,0,0,0,0,0,0,0,0,0,0,0,0,0,0,0})))</f>
        <v>1</v>
      </c>
      <c r="C430" s="15" t="str">
        <f>_xlfn.XLOOKUP(A430,Orders[Customer ID],Orders[Loyalty Card],"",0)</f>
        <v>No</v>
      </c>
    </row>
    <row r="431" spans="1:3" x14ac:dyDescent="0.25">
      <c r="A431" t="s">
        <v>2746</v>
      </c>
      <c r="B431" s="15" cm="1">
        <f t="array" ref="B431">COUNTA(_xlfn.UNIQUE(_xlfn._xlws.FILTER(_xlfn._xlws.FILTER(Orders[],Orders[Customer ID]=$A431),{1,0,0,0,0,0,0,0,0,0,0,0,0,0,0,0})))</f>
        <v>1</v>
      </c>
      <c r="C431" s="15" t="str">
        <f>_xlfn.XLOOKUP(A431,Orders[Customer ID],Orders[Loyalty Card],"",0)</f>
        <v>No</v>
      </c>
    </row>
    <row r="432" spans="1:3" x14ac:dyDescent="0.25">
      <c r="A432" t="s">
        <v>2752</v>
      </c>
      <c r="B432" s="15" cm="1">
        <f t="array" ref="B432">COUNTA(_xlfn.UNIQUE(_xlfn._xlws.FILTER(_xlfn._xlws.FILTER(Orders[],Orders[Customer ID]=$A432),{1,0,0,0,0,0,0,0,0,0,0,0,0,0,0,0})))</f>
        <v>1</v>
      </c>
      <c r="C432" s="15" t="str">
        <f>_xlfn.XLOOKUP(A432,Orders[Customer ID],Orders[Loyalty Card],"",0)</f>
        <v>Yes</v>
      </c>
    </row>
    <row r="433" spans="1:3" x14ac:dyDescent="0.25">
      <c r="A433" t="s">
        <v>2758</v>
      </c>
      <c r="B433" s="15" cm="1">
        <f t="array" ref="B433">COUNTA(_xlfn.UNIQUE(_xlfn._xlws.FILTER(_xlfn._xlws.FILTER(Orders[],Orders[Customer ID]=$A433),{1,0,0,0,0,0,0,0,0,0,0,0,0,0,0,0})))</f>
        <v>1</v>
      </c>
      <c r="C433" s="15" t="str">
        <f>_xlfn.XLOOKUP(A433,Orders[Customer ID],Orders[Loyalty Card],"",0)</f>
        <v>Yes</v>
      </c>
    </row>
    <row r="434" spans="1:3" x14ac:dyDescent="0.25">
      <c r="A434" t="s">
        <v>2764</v>
      </c>
      <c r="B434" s="15" cm="1">
        <f t="array" ref="B434">COUNTA(_xlfn.UNIQUE(_xlfn._xlws.FILTER(_xlfn._xlws.FILTER(Orders[],Orders[Customer ID]=$A434),{1,0,0,0,0,0,0,0,0,0,0,0,0,0,0,0})))</f>
        <v>1</v>
      </c>
      <c r="C434" s="15" t="str">
        <f>_xlfn.XLOOKUP(A434,Orders[Customer ID],Orders[Loyalty Card],"",0)</f>
        <v>No</v>
      </c>
    </row>
    <row r="435" spans="1:3" x14ac:dyDescent="0.25">
      <c r="A435" t="s">
        <v>2770</v>
      </c>
      <c r="B435" s="15" cm="1">
        <f t="array" ref="B435">COUNTA(_xlfn.UNIQUE(_xlfn._xlws.FILTER(_xlfn._xlws.FILTER(Orders[],Orders[Customer ID]=$A435),{1,0,0,0,0,0,0,0,0,0,0,0,0,0,0,0})))</f>
        <v>1</v>
      </c>
      <c r="C435" s="15" t="str">
        <f>_xlfn.XLOOKUP(A435,Orders[Customer ID],Orders[Loyalty Card],"",0)</f>
        <v>No</v>
      </c>
    </row>
    <row r="436" spans="1:3" x14ac:dyDescent="0.25">
      <c r="A436" t="s">
        <v>2776</v>
      </c>
      <c r="B436" s="15" cm="1">
        <f t="array" ref="B436">COUNTA(_xlfn.UNIQUE(_xlfn._xlws.FILTER(_xlfn._xlws.FILTER(Orders[],Orders[Customer ID]=$A436),{1,0,0,0,0,0,0,0,0,0,0,0,0,0,0,0})))</f>
        <v>1</v>
      </c>
      <c r="C436" s="15" t="str">
        <f>_xlfn.XLOOKUP(A436,Orders[Customer ID],Orders[Loyalty Card],"",0)</f>
        <v>Yes</v>
      </c>
    </row>
    <row r="437" spans="1:3" x14ac:dyDescent="0.25">
      <c r="A437" t="s">
        <v>2782</v>
      </c>
      <c r="B437" s="15" cm="1">
        <f t="array" ref="B437">COUNTA(_xlfn.UNIQUE(_xlfn._xlws.FILTER(_xlfn._xlws.FILTER(Orders[],Orders[Customer ID]=$A437),{1,0,0,0,0,0,0,0,0,0,0,0,0,0,0,0})))</f>
        <v>1</v>
      </c>
      <c r="C437" s="15" t="str">
        <f>_xlfn.XLOOKUP(A437,Orders[Customer ID],Orders[Loyalty Card],"",0)</f>
        <v>Yes</v>
      </c>
    </row>
    <row r="438" spans="1:3" x14ac:dyDescent="0.25">
      <c r="A438" t="s">
        <v>2788</v>
      </c>
      <c r="B438" s="15" cm="1">
        <f t="array" ref="B438">COUNTA(_xlfn.UNIQUE(_xlfn._xlws.FILTER(_xlfn._xlws.FILTER(Orders[],Orders[Customer ID]=$A438),{1,0,0,0,0,0,0,0,0,0,0,0,0,0,0,0})))</f>
        <v>1</v>
      </c>
      <c r="C438" s="15" t="str">
        <f>_xlfn.XLOOKUP(A438,Orders[Customer ID],Orders[Loyalty Card],"",0)</f>
        <v>No</v>
      </c>
    </row>
    <row r="439" spans="1:3" x14ac:dyDescent="0.25">
      <c r="A439" t="s">
        <v>2793</v>
      </c>
      <c r="B439" s="15" cm="1">
        <f t="array" ref="B439">COUNTA(_xlfn.UNIQUE(_xlfn._xlws.FILTER(_xlfn._xlws.FILTER(Orders[],Orders[Customer ID]=$A439),{1,0,0,0,0,0,0,0,0,0,0,0,0,0,0,0})))</f>
        <v>1</v>
      </c>
      <c r="C439" s="15" t="str">
        <f>_xlfn.XLOOKUP(A439,Orders[Customer ID],Orders[Loyalty Card],"",0)</f>
        <v>Yes</v>
      </c>
    </row>
    <row r="440" spans="1:3" x14ac:dyDescent="0.25">
      <c r="A440" t="s">
        <v>2799</v>
      </c>
      <c r="B440" s="15" cm="1">
        <f t="array" ref="B440">COUNTA(_xlfn.UNIQUE(_xlfn._xlws.FILTER(_xlfn._xlws.FILTER(Orders[],Orders[Customer ID]=$A440),{1,0,0,0,0,0,0,0,0,0,0,0,0,0,0,0})))</f>
        <v>1</v>
      </c>
      <c r="C440" s="15" t="str">
        <f>_xlfn.XLOOKUP(A440,Orders[Customer ID],Orders[Loyalty Card],"",0)</f>
        <v>Yes</v>
      </c>
    </row>
    <row r="441" spans="1:3" x14ac:dyDescent="0.25">
      <c r="A441" t="s">
        <v>2804</v>
      </c>
      <c r="B441" s="15" cm="1">
        <f t="array" ref="B441">COUNTA(_xlfn.UNIQUE(_xlfn._xlws.FILTER(_xlfn._xlws.FILTER(Orders[],Orders[Customer ID]=$A441),{1,0,0,0,0,0,0,0,0,0,0,0,0,0,0,0})))</f>
        <v>1</v>
      </c>
      <c r="C441" s="15" t="str">
        <f>_xlfn.XLOOKUP(A441,Orders[Customer ID],Orders[Loyalty Card],"",0)</f>
        <v>No</v>
      </c>
    </row>
    <row r="442" spans="1:3" x14ac:dyDescent="0.25">
      <c r="A442" t="s">
        <v>2809</v>
      </c>
      <c r="B442" s="15" cm="1">
        <f t="array" ref="B442">COUNTA(_xlfn.UNIQUE(_xlfn._xlws.FILTER(_xlfn._xlws.FILTER(Orders[],Orders[Customer ID]=$A442),{1,0,0,0,0,0,0,0,0,0,0,0,0,0,0,0})))</f>
        <v>1</v>
      </c>
      <c r="C442" s="15" t="str">
        <f>_xlfn.XLOOKUP(A442,Orders[Customer ID],Orders[Loyalty Card],"",0)</f>
        <v>Yes</v>
      </c>
    </row>
    <row r="443" spans="1:3" x14ac:dyDescent="0.25">
      <c r="A443" t="s">
        <v>2814</v>
      </c>
      <c r="B443" s="15" cm="1">
        <f t="array" ref="B443">COUNTA(_xlfn.UNIQUE(_xlfn._xlws.FILTER(_xlfn._xlws.FILTER(Orders[],Orders[Customer ID]=$A443),{1,0,0,0,0,0,0,0,0,0,0,0,0,0,0,0})))</f>
        <v>1</v>
      </c>
      <c r="C443" s="15" t="str">
        <f>_xlfn.XLOOKUP(A443,Orders[Customer ID],Orders[Loyalty Card],"",0)</f>
        <v>Yes</v>
      </c>
    </row>
    <row r="444" spans="1:3" x14ac:dyDescent="0.25">
      <c r="A444" t="s">
        <v>2819</v>
      </c>
      <c r="B444" s="15" cm="1">
        <f t="array" ref="B444">COUNTA(_xlfn.UNIQUE(_xlfn._xlws.FILTER(_xlfn._xlws.FILTER(Orders[],Orders[Customer ID]=$A444),{1,0,0,0,0,0,0,0,0,0,0,0,0,0,0,0})))</f>
        <v>1</v>
      </c>
      <c r="C444" s="15" t="str">
        <f>_xlfn.XLOOKUP(A444,Orders[Customer ID],Orders[Loyalty Card],"",0)</f>
        <v>Yes</v>
      </c>
    </row>
    <row r="445" spans="1:3" x14ac:dyDescent="0.25">
      <c r="A445" t="s">
        <v>2825</v>
      </c>
      <c r="B445" s="15" cm="1">
        <f t="array" ref="B445">COUNTA(_xlfn.UNIQUE(_xlfn._xlws.FILTER(_xlfn._xlws.FILTER(Orders[],Orders[Customer ID]=$A445),{1,0,0,0,0,0,0,0,0,0,0,0,0,0,0,0})))</f>
        <v>1</v>
      </c>
      <c r="C445" s="15" t="str">
        <f>_xlfn.XLOOKUP(A445,Orders[Customer ID],Orders[Loyalty Card],"",0)</f>
        <v>Yes</v>
      </c>
    </row>
    <row r="446" spans="1:3" x14ac:dyDescent="0.25">
      <c r="A446" t="s">
        <v>2830</v>
      </c>
      <c r="B446" s="15" cm="1">
        <f t="array" ref="B446">COUNTA(_xlfn.UNIQUE(_xlfn._xlws.FILTER(_xlfn._xlws.FILTER(Orders[],Orders[Customer ID]=$A446),{1,0,0,0,0,0,0,0,0,0,0,0,0,0,0,0})))</f>
        <v>1</v>
      </c>
      <c r="C446" s="15" t="str">
        <f>_xlfn.XLOOKUP(A446,Orders[Customer ID],Orders[Loyalty Card],"",0)</f>
        <v>No</v>
      </c>
    </row>
    <row r="447" spans="1:3" x14ac:dyDescent="0.25">
      <c r="A447" t="s">
        <v>2835</v>
      </c>
      <c r="B447" s="15" cm="1">
        <f t="array" ref="B447">COUNTA(_xlfn.UNIQUE(_xlfn._xlws.FILTER(_xlfn._xlws.FILTER(Orders[],Orders[Customer ID]=$A447),{1,0,0,0,0,0,0,0,0,0,0,0,0,0,0,0})))</f>
        <v>1</v>
      </c>
      <c r="C447" s="15" t="str">
        <f>_xlfn.XLOOKUP(A447,Orders[Customer ID],Orders[Loyalty Card],"",0)</f>
        <v>Yes</v>
      </c>
    </row>
    <row r="448" spans="1:3" x14ac:dyDescent="0.25">
      <c r="A448" t="s">
        <v>2840</v>
      </c>
      <c r="B448" s="15" cm="1">
        <f t="array" ref="B448">COUNTA(_xlfn.UNIQUE(_xlfn._xlws.FILTER(_xlfn._xlws.FILTER(Orders[],Orders[Customer ID]=$A448),{1,0,0,0,0,0,0,0,0,0,0,0,0,0,0,0})))</f>
        <v>1</v>
      </c>
      <c r="C448" s="15" t="str">
        <f>_xlfn.XLOOKUP(A448,Orders[Customer ID],Orders[Loyalty Card],"",0)</f>
        <v>Yes</v>
      </c>
    </row>
    <row r="449" spans="1:3" x14ac:dyDescent="0.25">
      <c r="A449" t="s">
        <v>2845</v>
      </c>
      <c r="B449" s="15" cm="1">
        <f t="array" ref="B449">COUNTA(_xlfn.UNIQUE(_xlfn._xlws.FILTER(_xlfn._xlws.FILTER(Orders[],Orders[Customer ID]=$A449),{1,0,0,0,0,0,0,0,0,0,0,0,0,0,0,0})))</f>
        <v>1</v>
      </c>
      <c r="C449" s="15" t="str">
        <f>_xlfn.XLOOKUP(A449,Orders[Customer ID],Orders[Loyalty Card],"",0)</f>
        <v>Yes</v>
      </c>
    </row>
    <row r="450" spans="1:3" x14ac:dyDescent="0.25">
      <c r="A450" t="s">
        <v>2850</v>
      </c>
      <c r="B450" s="15" cm="1">
        <f t="array" ref="B450">COUNTA(_xlfn.UNIQUE(_xlfn._xlws.FILTER(_xlfn._xlws.FILTER(Orders[],Orders[Customer ID]=$A450),{1,0,0,0,0,0,0,0,0,0,0,0,0,0,0,0})))</f>
        <v>1</v>
      </c>
      <c r="C450" s="15" t="str">
        <f>_xlfn.XLOOKUP(A450,Orders[Customer ID],Orders[Loyalty Card],"",0)</f>
        <v>Yes</v>
      </c>
    </row>
    <row r="451" spans="1:3" x14ac:dyDescent="0.25">
      <c r="A451" t="s">
        <v>2867</v>
      </c>
      <c r="B451" s="15" cm="1">
        <f t="array" ref="B451">COUNTA(_xlfn.UNIQUE(_xlfn._xlws.FILTER(_xlfn._xlws.FILTER(Orders[],Orders[Customer ID]=$A451),{1,0,0,0,0,0,0,0,0,0,0,0,0,0,0,0})))</f>
        <v>1</v>
      </c>
      <c r="C451" s="15" t="str">
        <f>_xlfn.XLOOKUP(A451,Orders[Customer ID],Orders[Loyalty Card],"",0)</f>
        <v>No</v>
      </c>
    </row>
    <row r="452" spans="1:3" x14ac:dyDescent="0.25">
      <c r="A452" t="s">
        <v>2872</v>
      </c>
      <c r="B452" s="15" cm="1">
        <f t="array" ref="B452">COUNTA(_xlfn.UNIQUE(_xlfn._xlws.FILTER(_xlfn._xlws.FILTER(Orders[],Orders[Customer ID]=$A452),{1,0,0,0,0,0,0,0,0,0,0,0,0,0,0,0})))</f>
        <v>1</v>
      </c>
      <c r="C452" s="15" t="str">
        <f>_xlfn.XLOOKUP(A452,Orders[Customer ID],Orders[Loyalty Card],"",0)</f>
        <v>No</v>
      </c>
    </row>
    <row r="453" spans="1:3" x14ac:dyDescent="0.25">
      <c r="A453" t="s">
        <v>2877</v>
      </c>
      <c r="B453" s="15" cm="1">
        <f t="array" ref="B453">COUNTA(_xlfn.UNIQUE(_xlfn._xlws.FILTER(_xlfn._xlws.FILTER(Orders[],Orders[Customer ID]=$A453),{1,0,0,0,0,0,0,0,0,0,0,0,0,0,0,0})))</f>
        <v>1</v>
      </c>
      <c r="C453" s="15" t="str">
        <f>_xlfn.XLOOKUP(A453,Orders[Customer ID],Orders[Loyalty Card],"",0)</f>
        <v>Yes</v>
      </c>
    </row>
    <row r="454" spans="1:3" x14ac:dyDescent="0.25">
      <c r="A454" t="s">
        <v>2883</v>
      </c>
      <c r="B454" s="15" cm="1">
        <f t="array" ref="B454">COUNTA(_xlfn.UNIQUE(_xlfn._xlws.FILTER(_xlfn._xlws.FILTER(Orders[],Orders[Customer ID]=$A454),{1,0,0,0,0,0,0,0,0,0,0,0,0,0,0,0})))</f>
        <v>1</v>
      </c>
      <c r="C454" s="15" t="str">
        <f>_xlfn.XLOOKUP(A454,Orders[Customer ID],Orders[Loyalty Card],"",0)</f>
        <v>No</v>
      </c>
    </row>
    <row r="455" spans="1:3" x14ac:dyDescent="0.25">
      <c r="A455" t="s">
        <v>2889</v>
      </c>
      <c r="B455" s="15" cm="1">
        <f t="array" ref="B455">COUNTA(_xlfn.UNIQUE(_xlfn._xlws.FILTER(_xlfn._xlws.FILTER(Orders[],Orders[Customer ID]=$A455),{1,0,0,0,0,0,0,0,0,0,0,0,0,0,0,0})))</f>
        <v>1</v>
      </c>
      <c r="C455" s="15" t="str">
        <f>_xlfn.XLOOKUP(A455,Orders[Customer ID],Orders[Loyalty Card],"",0)</f>
        <v>Yes</v>
      </c>
    </row>
    <row r="456" spans="1:3" x14ac:dyDescent="0.25">
      <c r="A456" t="s">
        <v>2895</v>
      </c>
      <c r="B456" s="15" cm="1">
        <f t="array" ref="B456">COUNTA(_xlfn.UNIQUE(_xlfn._xlws.FILTER(_xlfn._xlws.FILTER(Orders[],Orders[Customer ID]=$A456),{1,0,0,0,0,0,0,0,0,0,0,0,0,0,0,0})))</f>
        <v>1</v>
      </c>
      <c r="C456" s="15" t="str">
        <f>_xlfn.XLOOKUP(A456,Orders[Customer ID],Orders[Loyalty Card],"",0)</f>
        <v>Yes</v>
      </c>
    </row>
    <row r="457" spans="1:3" x14ac:dyDescent="0.25">
      <c r="A457" t="s">
        <v>2900</v>
      </c>
      <c r="B457" s="15" cm="1">
        <f t="array" ref="B457">COUNTA(_xlfn.UNIQUE(_xlfn._xlws.FILTER(_xlfn._xlws.FILTER(Orders[],Orders[Customer ID]=$A457),{1,0,0,0,0,0,0,0,0,0,0,0,0,0,0,0})))</f>
        <v>1</v>
      </c>
      <c r="C457" s="15" t="str">
        <f>_xlfn.XLOOKUP(A457,Orders[Customer ID],Orders[Loyalty Card],"",0)</f>
        <v>No</v>
      </c>
    </row>
    <row r="458" spans="1:3" x14ac:dyDescent="0.25">
      <c r="A458" t="s">
        <v>2912</v>
      </c>
      <c r="B458" s="15" cm="1">
        <f t="array" ref="B458">COUNTA(_xlfn.UNIQUE(_xlfn._xlws.FILTER(_xlfn._xlws.FILTER(Orders[],Orders[Customer ID]=$A458),{1,0,0,0,0,0,0,0,0,0,0,0,0,0,0,0})))</f>
        <v>1</v>
      </c>
      <c r="C458" s="15" t="str">
        <f>_xlfn.XLOOKUP(A458,Orders[Customer ID],Orders[Loyalty Card],"",0)</f>
        <v>Yes</v>
      </c>
    </row>
    <row r="459" spans="1:3" x14ac:dyDescent="0.25">
      <c r="A459" t="s">
        <v>2918</v>
      </c>
      <c r="B459" s="15" cm="1">
        <f t="array" ref="B459">COUNTA(_xlfn.UNIQUE(_xlfn._xlws.FILTER(_xlfn._xlws.FILTER(Orders[],Orders[Customer ID]=$A459),{1,0,0,0,0,0,0,0,0,0,0,0,0,0,0,0})))</f>
        <v>1</v>
      </c>
      <c r="C459" s="15" t="str">
        <f>_xlfn.XLOOKUP(A459,Orders[Customer ID],Orders[Loyalty Card],"",0)</f>
        <v>Yes</v>
      </c>
    </row>
    <row r="460" spans="1:3" x14ac:dyDescent="0.25">
      <c r="A460" t="s">
        <v>2924</v>
      </c>
      <c r="B460" s="15" cm="1">
        <f t="array" ref="B460">COUNTA(_xlfn.UNIQUE(_xlfn._xlws.FILTER(_xlfn._xlws.FILTER(Orders[],Orders[Customer ID]=$A460),{1,0,0,0,0,0,0,0,0,0,0,0,0,0,0,0})))</f>
        <v>1</v>
      </c>
      <c r="C460" s="15" t="str">
        <f>_xlfn.XLOOKUP(A460,Orders[Customer ID],Orders[Loyalty Card],"",0)</f>
        <v>No</v>
      </c>
    </row>
    <row r="461" spans="1:3" x14ac:dyDescent="0.25">
      <c r="A461" t="s">
        <v>2929</v>
      </c>
      <c r="B461" s="15" cm="1">
        <f t="array" ref="B461">COUNTA(_xlfn.UNIQUE(_xlfn._xlws.FILTER(_xlfn._xlws.FILTER(Orders[],Orders[Customer ID]=$A461),{1,0,0,0,0,0,0,0,0,0,0,0,0,0,0,0})))</f>
        <v>1</v>
      </c>
      <c r="C461" s="15" t="str">
        <f>_xlfn.XLOOKUP(A461,Orders[Customer ID],Orders[Loyalty Card],"",0)</f>
        <v>Yes</v>
      </c>
    </row>
    <row r="462" spans="1:3" x14ac:dyDescent="0.25">
      <c r="A462" t="s">
        <v>2935</v>
      </c>
      <c r="B462" s="15" cm="1">
        <f t="array" ref="B462">COUNTA(_xlfn.UNIQUE(_xlfn._xlws.FILTER(_xlfn._xlws.FILTER(Orders[],Orders[Customer ID]=$A462),{1,0,0,0,0,0,0,0,0,0,0,0,0,0,0,0})))</f>
        <v>1</v>
      </c>
      <c r="C462" s="15" t="str">
        <f>_xlfn.XLOOKUP(A462,Orders[Customer ID],Orders[Loyalty Card],"",0)</f>
        <v>No</v>
      </c>
    </row>
    <row r="463" spans="1:3" x14ac:dyDescent="0.25">
      <c r="A463" t="s">
        <v>2940</v>
      </c>
      <c r="B463" s="15" cm="1">
        <f t="array" ref="B463">COUNTA(_xlfn.UNIQUE(_xlfn._xlws.FILTER(_xlfn._xlws.FILTER(Orders[],Orders[Customer ID]=$A463),{1,0,0,0,0,0,0,0,0,0,0,0,0,0,0,0})))</f>
        <v>1</v>
      </c>
      <c r="C463" s="15" t="str">
        <f>_xlfn.XLOOKUP(A463,Orders[Customer ID],Orders[Loyalty Card],"",0)</f>
        <v>No</v>
      </c>
    </row>
    <row r="464" spans="1:3" x14ac:dyDescent="0.25">
      <c r="A464" t="s">
        <v>2946</v>
      </c>
      <c r="B464" s="15" cm="1">
        <f t="array" ref="B464">COUNTA(_xlfn.UNIQUE(_xlfn._xlws.FILTER(_xlfn._xlws.FILTER(Orders[],Orders[Customer ID]=$A464),{1,0,0,0,0,0,0,0,0,0,0,0,0,0,0,0})))</f>
        <v>1</v>
      </c>
      <c r="C464" s="15" t="str">
        <f>_xlfn.XLOOKUP(A464,Orders[Customer ID],Orders[Loyalty Card],"",0)</f>
        <v>Yes</v>
      </c>
    </row>
    <row r="465" spans="1:3" x14ac:dyDescent="0.25">
      <c r="A465" t="s">
        <v>2952</v>
      </c>
      <c r="B465" s="15" cm="1">
        <f t="array" ref="B465">COUNTA(_xlfn.UNIQUE(_xlfn._xlws.FILTER(_xlfn._xlws.FILTER(Orders[],Orders[Customer ID]=$A465),{1,0,0,0,0,0,0,0,0,0,0,0,0,0,0,0})))</f>
        <v>1</v>
      </c>
      <c r="C465" s="15" t="str">
        <f>_xlfn.XLOOKUP(A465,Orders[Customer ID],Orders[Loyalty Card],"",0)</f>
        <v>No</v>
      </c>
    </row>
    <row r="466" spans="1:3" x14ac:dyDescent="0.25">
      <c r="A466" t="s">
        <v>3042</v>
      </c>
      <c r="B466" s="15" cm="1">
        <f t="array" ref="B466">COUNTA(_xlfn.UNIQUE(_xlfn._xlws.FILTER(_xlfn._xlws.FILTER(Orders[],Orders[Customer ID]=$A466),{1,0,0,0,0,0,0,0,0,0,0,0,0,0,0,0})))</f>
        <v>2</v>
      </c>
      <c r="C466" s="15" t="str">
        <f>_xlfn.XLOOKUP(A466,Orders[Customer ID],Orders[Loyalty Card],"",0)</f>
        <v>No</v>
      </c>
    </row>
    <row r="467" spans="1:3" x14ac:dyDescent="0.25">
      <c r="A467" t="s">
        <v>2963</v>
      </c>
      <c r="B467" s="15" cm="1">
        <f t="array" ref="B467">COUNTA(_xlfn.UNIQUE(_xlfn._xlws.FILTER(_xlfn._xlws.FILTER(Orders[],Orders[Customer ID]=$A467),{1,0,0,0,0,0,0,0,0,0,0,0,0,0,0,0})))</f>
        <v>1</v>
      </c>
      <c r="C467" s="15" t="str">
        <f>_xlfn.XLOOKUP(A467,Orders[Customer ID],Orders[Loyalty Card],"",0)</f>
        <v>No</v>
      </c>
    </row>
    <row r="468" spans="1:3" x14ac:dyDescent="0.25">
      <c r="A468" t="s">
        <v>2969</v>
      </c>
      <c r="B468" s="15" cm="1">
        <f t="array" ref="B468">COUNTA(_xlfn.UNIQUE(_xlfn._xlws.FILTER(_xlfn._xlws.FILTER(Orders[],Orders[Customer ID]=$A468),{1,0,0,0,0,0,0,0,0,0,0,0,0,0,0,0})))</f>
        <v>1</v>
      </c>
      <c r="C468" s="15" t="str">
        <f>_xlfn.XLOOKUP(A468,Orders[Customer ID],Orders[Loyalty Card],"",0)</f>
        <v>Yes</v>
      </c>
    </row>
    <row r="469" spans="1:3" x14ac:dyDescent="0.25">
      <c r="A469" t="s">
        <v>2975</v>
      </c>
      <c r="B469" s="15" cm="1">
        <f t="array" ref="B469">COUNTA(_xlfn.UNIQUE(_xlfn._xlws.FILTER(_xlfn._xlws.FILTER(Orders[],Orders[Customer ID]=$A469),{1,0,0,0,0,0,0,0,0,0,0,0,0,0,0,0})))</f>
        <v>1</v>
      </c>
      <c r="C469" s="15" t="str">
        <f>_xlfn.XLOOKUP(A469,Orders[Customer ID],Orders[Loyalty Card],"",0)</f>
        <v>Yes</v>
      </c>
    </row>
    <row r="470" spans="1:3" x14ac:dyDescent="0.25">
      <c r="A470" t="s">
        <v>2981</v>
      </c>
      <c r="B470" s="15" cm="1">
        <f t="array" ref="B470">COUNTA(_xlfn.UNIQUE(_xlfn._xlws.FILTER(_xlfn._xlws.FILTER(Orders[],Orders[Customer ID]=$A470),{1,0,0,0,0,0,0,0,0,0,0,0,0,0,0,0})))</f>
        <v>1</v>
      </c>
      <c r="C470" s="15" t="str">
        <f>_xlfn.XLOOKUP(A470,Orders[Customer ID],Orders[Loyalty Card],"",0)</f>
        <v>No</v>
      </c>
    </row>
    <row r="471" spans="1:3" x14ac:dyDescent="0.25">
      <c r="A471" t="s">
        <v>2987</v>
      </c>
      <c r="B471" s="15" cm="1">
        <f t="array" ref="B471">COUNTA(_xlfn.UNIQUE(_xlfn._xlws.FILTER(_xlfn._xlws.FILTER(Orders[],Orders[Customer ID]=$A471),{1,0,0,0,0,0,0,0,0,0,0,0,0,0,0,0})))</f>
        <v>1</v>
      </c>
      <c r="C471" s="15" t="str">
        <f>_xlfn.XLOOKUP(A471,Orders[Customer ID],Orders[Loyalty Card],"",0)</f>
        <v>Yes</v>
      </c>
    </row>
    <row r="472" spans="1:3" x14ac:dyDescent="0.25">
      <c r="A472" t="s">
        <v>2993</v>
      </c>
      <c r="B472" s="15" cm="1">
        <f t="array" ref="B472">COUNTA(_xlfn.UNIQUE(_xlfn._xlws.FILTER(_xlfn._xlws.FILTER(Orders[],Orders[Customer ID]=$A472),{1,0,0,0,0,0,0,0,0,0,0,0,0,0,0,0})))</f>
        <v>1</v>
      </c>
      <c r="C472" s="15" t="str">
        <f>_xlfn.XLOOKUP(A472,Orders[Customer ID],Orders[Loyalty Card],"",0)</f>
        <v>No</v>
      </c>
    </row>
    <row r="473" spans="1:3" x14ac:dyDescent="0.25">
      <c r="A473" t="s">
        <v>3000</v>
      </c>
      <c r="B473" s="15" cm="1">
        <f t="array" ref="B473">COUNTA(_xlfn.UNIQUE(_xlfn._xlws.FILTER(_xlfn._xlws.FILTER(Orders[],Orders[Customer ID]=$A473),{1,0,0,0,0,0,0,0,0,0,0,0,0,0,0,0})))</f>
        <v>1</v>
      </c>
      <c r="C473" s="15" t="str">
        <f>_xlfn.XLOOKUP(A473,Orders[Customer ID],Orders[Loyalty Card],"",0)</f>
        <v>Yes</v>
      </c>
    </row>
    <row r="474" spans="1:3" x14ac:dyDescent="0.25">
      <c r="A474" t="s">
        <v>3005</v>
      </c>
      <c r="B474" s="15" cm="1">
        <f t="array" ref="B474">COUNTA(_xlfn.UNIQUE(_xlfn._xlws.FILTER(_xlfn._xlws.FILTER(Orders[],Orders[Customer ID]=$A474),{1,0,0,0,0,0,0,0,0,0,0,0,0,0,0,0})))</f>
        <v>1</v>
      </c>
      <c r="C474" s="15" t="str">
        <f>_xlfn.XLOOKUP(A474,Orders[Customer ID],Orders[Loyalty Card],"",0)</f>
        <v>Yes</v>
      </c>
    </row>
    <row r="475" spans="1:3" x14ac:dyDescent="0.25">
      <c r="A475" t="s">
        <v>3011</v>
      </c>
      <c r="B475" s="15" cm="1">
        <f t="array" ref="B475">COUNTA(_xlfn.UNIQUE(_xlfn._xlws.FILTER(_xlfn._xlws.FILTER(Orders[],Orders[Customer ID]=$A475),{1,0,0,0,0,0,0,0,0,0,0,0,0,0,0,0})))</f>
        <v>1</v>
      </c>
      <c r="C475" s="15" t="str">
        <f>_xlfn.XLOOKUP(A475,Orders[Customer ID],Orders[Loyalty Card],"",0)</f>
        <v>No</v>
      </c>
    </row>
    <row r="476" spans="1:3" x14ac:dyDescent="0.25">
      <c r="A476" t="s">
        <v>3016</v>
      </c>
      <c r="B476" s="15" cm="1">
        <f t="array" ref="B476">COUNTA(_xlfn.UNIQUE(_xlfn._xlws.FILTER(_xlfn._xlws.FILTER(Orders[],Orders[Customer ID]=$A476),{1,0,0,0,0,0,0,0,0,0,0,0,0,0,0,0})))</f>
        <v>1</v>
      </c>
      <c r="C476" s="15" t="str">
        <f>_xlfn.XLOOKUP(A476,Orders[Customer ID],Orders[Loyalty Card],"",0)</f>
        <v>No</v>
      </c>
    </row>
    <row r="477" spans="1:3" x14ac:dyDescent="0.25">
      <c r="A477" t="s">
        <v>3022</v>
      </c>
      <c r="B477" s="15" cm="1">
        <f t="array" ref="B477">COUNTA(_xlfn.UNIQUE(_xlfn._xlws.FILTER(_xlfn._xlws.FILTER(Orders[],Orders[Customer ID]=$A477),{1,0,0,0,0,0,0,0,0,0,0,0,0,0,0,0})))</f>
        <v>1</v>
      </c>
      <c r="C477" s="15" t="str">
        <f>_xlfn.XLOOKUP(A477,Orders[Customer ID],Orders[Loyalty Card],"",0)</f>
        <v>No</v>
      </c>
    </row>
    <row r="478" spans="1:3" x14ac:dyDescent="0.25">
      <c r="A478" t="s">
        <v>3028</v>
      </c>
      <c r="B478" s="15" cm="1">
        <f t="array" ref="B478">COUNTA(_xlfn.UNIQUE(_xlfn._xlws.FILTER(_xlfn._xlws.FILTER(Orders[],Orders[Customer ID]=$A478),{1,0,0,0,0,0,0,0,0,0,0,0,0,0,0,0})))</f>
        <v>1</v>
      </c>
      <c r="C478" s="15" t="str">
        <f>_xlfn.XLOOKUP(A478,Orders[Customer ID],Orders[Loyalty Card],"",0)</f>
        <v>No</v>
      </c>
    </row>
    <row r="479" spans="1:3" x14ac:dyDescent="0.25">
      <c r="A479" t="s">
        <v>3036</v>
      </c>
      <c r="B479" s="15" cm="1">
        <f t="array" ref="B479">COUNTA(_xlfn.UNIQUE(_xlfn._xlws.FILTER(_xlfn._xlws.FILTER(Orders[],Orders[Customer ID]=$A479),{1,0,0,0,0,0,0,0,0,0,0,0,0,0,0,0})))</f>
        <v>1</v>
      </c>
      <c r="C479" s="15" t="str">
        <f>_xlfn.XLOOKUP(A479,Orders[Customer ID],Orders[Loyalty Card],"",0)</f>
        <v>Yes</v>
      </c>
    </row>
    <row r="480" spans="1:3" x14ac:dyDescent="0.25">
      <c r="A480" t="s">
        <v>3048</v>
      </c>
      <c r="B480" s="15" cm="1">
        <f t="array" ref="B480">COUNTA(_xlfn.UNIQUE(_xlfn._xlws.FILTER(_xlfn._xlws.FILTER(Orders[],Orders[Customer ID]=$A480),{1,0,0,0,0,0,0,0,0,0,0,0,0,0,0,0})))</f>
        <v>1</v>
      </c>
      <c r="C480" s="15" t="str">
        <f>_xlfn.XLOOKUP(A480,Orders[Customer ID],Orders[Loyalty Card],"",0)</f>
        <v>No</v>
      </c>
    </row>
    <row r="481" spans="1:3" x14ac:dyDescent="0.25">
      <c r="A481" t="s">
        <v>3054</v>
      </c>
      <c r="B481" s="15" cm="1">
        <f t="array" ref="B481">COUNTA(_xlfn.UNIQUE(_xlfn._xlws.FILTER(_xlfn._xlws.FILTER(Orders[],Orders[Customer ID]=$A481),{1,0,0,0,0,0,0,0,0,0,0,0,0,0,0,0})))</f>
        <v>1</v>
      </c>
      <c r="C481" s="15" t="str">
        <f>_xlfn.XLOOKUP(A481,Orders[Customer ID],Orders[Loyalty Card],"",0)</f>
        <v>Yes</v>
      </c>
    </row>
    <row r="482" spans="1:3" x14ac:dyDescent="0.25">
      <c r="A482" t="s">
        <v>3059</v>
      </c>
      <c r="B482" s="15" cm="1">
        <f t="array" ref="B482">COUNTA(_xlfn.UNIQUE(_xlfn._xlws.FILTER(_xlfn._xlws.FILTER(Orders[],Orders[Customer ID]=$A482),{1,0,0,0,0,0,0,0,0,0,0,0,0,0,0,0})))</f>
        <v>1</v>
      </c>
      <c r="C482" s="15" t="str">
        <f>_xlfn.XLOOKUP(A482,Orders[Customer ID],Orders[Loyalty Card],"",0)</f>
        <v>Yes</v>
      </c>
    </row>
    <row r="483" spans="1:3" x14ac:dyDescent="0.25">
      <c r="A483" t="s">
        <v>3065</v>
      </c>
      <c r="B483" s="15" cm="1">
        <f t="array" ref="B483">COUNTA(_xlfn.UNIQUE(_xlfn._xlws.FILTER(_xlfn._xlws.FILTER(Orders[],Orders[Customer ID]=$A483),{1,0,0,0,0,0,0,0,0,0,0,0,0,0,0,0})))</f>
        <v>1</v>
      </c>
      <c r="C483" s="15" t="str">
        <f>_xlfn.XLOOKUP(A483,Orders[Customer ID],Orders[Loyalty Card],"",0)</f>
        <v>No</v>
      </c>
    </row>
    <row r="484" spans="1:3" x14ac:dyDescent="0.25">
      <c r="A484" t="s">
        <v>3071</v>
      </c>
      <c r="B484" s="15" cm="1">
        <f t="array" ref="B484">COUNTA(_xlfn.UNIQUE(_xlfn._xlws.FILTER(_xlfn._xlws.FILTER(Orders[],Orders[Customer ID]=$A484),{1,0,0,0,0,0,0,0,0,0,0,0,0,0,0,0})))</f>
        <v>1</v>
      </c>
      <c r="C484" s="15" t="str">
        <f>_xlfn.XLOOKUP(A484,Orders[Customer ID],Orders[Loyalty Card],"",0)</f>
        <v>No</v>
      </c>
    </row>
    <row r="485" spans="1:3" x14ac:dyDescent="0.25">
      <c r="A485" t="s">
        <v>3077</v>
      </c>
      <c r="B485" s="15" cm="1">
        <f t="array" ref="B485">COUNTA(_xlfn.UNIQUE(_xlfn._xlws.FILTER(_xlfn._xlws.FILTER(Orders[],Orders[Customer ID]=$A485),{1,0,0,0,0,0,0,0,0,0,0,0,0,0,0,0})))</f>
        <v>1</v>
      </c>
      <c r="C485" s="15" t="str">
        <f>_xlfn.XLOOKUP(A485,Orders[Customer ID],Orders[Loyalty Card],"",0)</f>
        <v>No</v>
      </c>
    </row>
    <row r="486" spans="1:3" x14ac:dyDescent="0.25">
      <c r="A486" t="s">
        <v>3083</v>
      </c>
      <c r="B486" s="15" cm="1">
        <f t="array" ref="B486">COUNTA(_xlfn.UNIQUE(_xlfn._xlws.FILTER(_xlfn._xlws.FILTER(Orders[],Orders[Customer ID]=$A486),{1,0,0,0,0,0,0,0,0,0,0,0,0,0,0,0})))</f>
        <v>1</v>
      </c>
      <c r="C486" s="15" t="str">
        <f>_xlfn.XLOOKUP(A486,Orders[Customer ID],Orders[Loyalty Card],"",0)</f>
        <v>No</v>
      </c>
    </row>
    <row r="487" spans="1:3" x14ac:dyDescent="0.25">
      <c r="A487" t="s">
        <v>3089</v>
      </c>
      <c r="B487" s="15" cm="1">
        <f t="array" ref="B487">COUNTA(_xlfn.UNIQUE(_xlfn._xlws.FILTER(_xlfn._xlws.FILTER(Orders[],Orders[Customer ID]=$A487),{1,0,0,0,0,0,0,0,0,0,0,0,0,0,0,0})))</f>
        <v>1</v>
      </c>
      <c r="C487" s="15" t="str">
        <f>_xlfn.XLOOKUP(A487,Orders[Customer ID],Orders[Loyalty Card],"",0)</f>
        <v>Yes</v>
      </c>
    </row>
    <row r="488" spans="1:3" x14ac:dyDescent="0.25">
      <c r="A488" t="s">
        <v>3095</v>
      </c>
      <c r="B488" s="15" cm="1">
        <f t="array" ref="B488">COUNTA(_xlfn.UNIQUE(_xlfn._xlws.FILTER(_xlfn._xlws.FILTER(Orders[],Orders[Customer ID]=$A488),{1,0,0,0,0,0,0,0,0,0,0,0,0,0,0,0})))</f>
        <v>1</v>
      </c>
      <c r="C488" s="15" t="str">
        <f>_xlfn.XLOOKUP(A488,Orders[Customer ID],Orders[Loyalty Card],"",0)</f>
        <v>Yes</v>
      </c>
    </row>
    <row r="489" spans="1:3" x14ac:dyDescent="0.25">
      <c r="A489" t="s">
        <v>3101</v>
      </c>
      <c r="B489" s="15" cm="1">
        <f t="array" ref="B489">COUNTA(_xlfn.UNIQUE(_xlfn._xlws.FILTER(_xlfn._xlws.FILTER(Orders[],Orders[Customer ID]=$A489),{1,0,0,0,0,0,0,0,0,0,0,0,0,0,0,0})))</f>
        <v>1</v>
      </c>
      <c r="C489" s="15" t="str">
        <f>_xlfn.XLOOKUP(A489,Orders[Customer ID],Orders[Loyalty Card],"",0)</f>
        <v>Yes</v>
      </c>
    </row>
    <row r="490" spans="1:3" x14ac:dyDescent="0.25">
      <c r="A490" t="s">
        <v>3107</v>
      </c>
      <c r="B490" s="15" cm="1">
        <f t="array" ref="B490">COUNTA(_xlfn.UNIQUE(_xlfn._xlws.FILTER(_xlfn._xlws.FILTER(Orders[],Orders[Customer ID]=$A490),{1,0,0,0,0,0,0,0,0,0,0,0,0,0,0,0})))</f>
        <v>1</v>
      </c>
      <c r="C490" s="15" t="str">
        <f>_xlfn.XLOOKUP(A490,Orders[Customer ID],Orders[Loyalty Card],"",0)</f>
        <v>No</v>
      </c>
    </row>
    <row r="491" spans="1:3" x14ac:dyDescent="0.25">
      <c r="A491" t="s">
        <v>3113</v>
      </c>
      <c r="B491" s="15" cm="1">
        <f t="array" ref="B491">COUNTA(_xlfn.UNIQUE(_xlfn._xlws.FILTER(_xlfn._xlws.FILTER(Orders[],Orders[Customer ID]=$A491),{1,0,0,0,0,0,0,0,0,0,0,0,0,0,0,0})))</f>
        <v>1</v>
      </c>
      <c r="C491" s="15" t="str">
        <f>_xlfn.XLOOKUP(A491,Orders[Customer ID],Orders[Loyalty Card],"",0)</f>
        <v>No</v>
      </c>
    </row>
    <row r="492" spans="1:3" x14ac:dyDescent="0.25">
      <c r="A492" t="s">
        <v>3119</v>
      </c>
      <c r="B492" s="15" cm="1">
        <f t="array" ref="B492">COUNTA(_xlfn.UNIQUE(_xlfn._xlws.FILTER(_xlfn._xlws.FILTER(Orders[],Orders[Customer ID]=$A492),{1,0,0,0,0,0,0,0,0,0,0,0,0,0,0,0})))</f>
        <v>1</v>
      </c>
      <c r="C492" s="15" t="str">
        <f>_xlfn.XLOOKUP(A492,Orders[Customer ID],Orders[Loyalty Card],"",0)</f>
        <v>Yes</v>
      </c>
    </row>
    <row r="493" spans="1:3" x14ac:dyDescent="0.25">
      <c r="A493" t="s">
        <v>3125</v>
      </c>
      <c r="B493" s="15" cm="1">
        <f t="array" ref="B493">COUNTA(_xlfn.UNIQUE(_xlfn._xlws.FILTER(_xlfn._xlws.FILTER(Orders[],Orders[Customer ID]=$A493),{1,0,0,0,0,0,0,0,0,0,0,0,0,0,0,0})))</f>
        <v>1</v>
      </c>
      <c r="C493" s="15" t="str">
        <f>_xlfn.XLOOKUP(A493,Orders[Customer ID],Orders[Loyalty Card],"",0)</f>
        <v>Yes</v>
      </c>
    </row>
    <row r="494" spans="1:3" x14ac:dyDescent="0.25">
      <c r="A494" t="s">
        <v>3131</v>
      </c>
      <c r="B494" s="15" cm="1">
        <f t="array" ref="B494">COUNTA(_xlfn.UNIQUE(_xlfn._xlws.FILTER(_xlfn._xlws.FILTER(Orders[],Orders[Customer ID]=$A494),{1,0,0,0,0,0,0,0,0,0,0,0,0,0,0,0})))</f>
        <v>1</v>
      </c>
      <c r="C494" s="15" t="str">
        <f>_xlfn.XLOOKUP(A494,Orders[Customer ID],Orders[Loyalty Card],"",0)</f>
        <v>No</v>
      </c>
    </row>
    <row r="495" spans="1:3" x14ac:dyDescent="0.25">
      <c r="A495" t="s">
        <v>3137</v>
      </c>
      <c r="B495" s="15" cm="1">
        <f t="array" ref="B495">COUNTA(_xlfn.UNIQUE(_xlfn._xlws.FILTER(_xlfn._xlws.FILTER(Orders[],Orders[Customer ID]=$A495),{1,0,0,0,0,0,0,0,0,0,0,0,0,0,0,0})))</f>
        <v>1</v>
      </c>
      <c r="C495" s="15" t="str">
        <f>_xlfn.XLOOKUP(A495,Orders[Customer ID],Orders[Loyalty Card],"",0)</f>
        <v>Yes</v>
      </c>
    </row>
    <row r="496" spans="1:3" x14ac:dyDescent="0.25">
      <c r="A496" t="s">
        <v>3194</v>
      </c>
      <c r="B496" s="15" cm="1">
        <f t="array" ref="B496">COUNTA(_xlfn.UNIQUE(_xlfn._xlws.FILTER(_xlfn._xlws.FILTER(Orders[],Orders[Customer ID]=$A496),{1,0,0,0,0,0,0,0,0,0,0,0,0,0,0,0})))</f>
        <v>2</v>
      </c>
      <c r="C496" s="15" t="str">
        <f>_xlfn.XLOOKUP(A496,Orders[Customer ID],Orders[Loyalty Card],"",0)</f>
        <v>Yes</v>
      </c>
    </row>
    <row r="497" spans="1:3" x14ac:dyDescent="0.25">
      <c r="A497" t="s">
        <v>3148</v>
      </c>
      <c r="B497" s="15" cm="1">
        <f t="array" ref="B497">COUNTA(_xlfn.UNIQUE(_xlfn._xlws.FILTER(_xlfn._xlws.FILTER(Orders[],Orders[Customer ID]=$A497),{1,0,0,0,0,0,0,0,0,0,0,0,0,0,0,0})))</f>
        <v>1</v>
      </c>
      <c r="C497" s="15" t="str">
        <f>_xlfn.XLOOKUP(A497,Orders[Customer ID],Orders[Loyalty Card],"",0)</f>
        <v>Yes</v>
      </c>
    </row>
    <row r="498" spans="1:3" x14ac:dyDescent="0.25">
      <c r="A498" t="s">
        <v>3154</v>
      </c>
      <c r="B498" s="15" cm="1">
        <f t="array" ref="B498">COUNTA(_xlfn.UNIQUE(_xlfn._xlws.FILTER(_xlfn._xlws.FILTER(Orders[],Orders[Customer ID]=$A498),{1,0,0,0,0,0,0,0,0,0,0,0,0,0,0,0})))</f>
        <v>1</v>
      </c>
      <c r="C498" s="15" t="str">
        <f>_xlfn.XLOOKUP(A498,Orders[Customer ID],Orders[Loyalty Card],"",0)</f>
        <v>Yes</v>
      </c>
    </row>
    <row r="499" spans="1:3" x14ac:dyDescent="0.25">
      <c r="A499" t="s">
        <v>3159</v>
      </c>
      <c r="B499" s="15" cm="1">
        <f t="array" ref="B499">COUNTA(_xlfn.UNIQUE(_xlfn._xlws.FILTER(_xlfn._xlws.FILTER(Orders[],Orders[Customer ID]=$A499),{1,0,0,0,0,0,0,0,0,0,0,0,0,0,0,0})))</f>
        <v>1</v>
      </c>
      <c r="C499" s="15" t="str">
        <f>_xlfn.XLOOKUP(A499,Orders[Customer ID],Orders[Loyalty Card],"",0)</f>
        <v>No</v>
      </c>
    </row>
    <row r="500" spans="1:3" x14ac:dyDescent="0.25">
      <c r="A500" t="s">
        <v>3165</v>
      </c>
      <c r="B500" s="15" cm="1">
        <f t="array" ref="B500">COUNTA(_xlfn.UNIQUE(_xlfn._xlws.FILTER(_xlfn._xlws.FILTER(Orders[],Orders[Customer ID]=$A500),{1,0,0,0,0,0,0,0,0,0,0,0,0,0,0,0})))</f>
        <v>1</v>
      </c>
      <c r="C500" s="15" t="str">
        <f>_xlfn.XLOOKUP(A500,Orders[Customer ID],Orders[Loyalty Card],"",0)</f>
        <v>No</v>
      </c>
    </row>
    <row r="501" spans="1:3" x14ac:dyDescent="0.25">
      <c r="A501" t="s">
        <v>3171</v>
      </c>
      <c r="B501" s="15" cm="1">
        <f t="array" ref="B501">COUNTA(_xlfn.UNIQUE(_xlfn._xlws.FILTER(_xlfn._xlws.FILTER(Orders[],Orders[Customer ID]=$A501),{1,0,0,0,0,0,0,0,0,0,0,0,0,0,0,0})))</f>
        <v>1</v>
      </c>
      <c r="C501" s="15" t="str">
        <f>_xlfn.XLOOKUP(A501,Orders[Customer ID],Orders[Loyalty Card],"",0)</f>
        <v>Yes</v>
      </c>
    </row>
    <row r="502" spans="1:3" x14ac:dyDescent="0.25">
      <c r="A502" t="s">
        <v>3177</v>
      </c>
      <c r="B502" s="15" cm="1">
        <f t="array" ref="B502">COUNTA(_xlfn.UNIQUE(_xlfn._xlws.FILTER(_xlfn._xlws.FILTER(Orders[],Orders[Customer ID]=$A502),{1,0,0,0,0,0,0,0,0,0,0,0,0,0,0,0})))</f>
        <v>1</v>
      </c>
      <c r="C502" s="15" t="str">
        <f>_xlfn.XLOOKUP(A502,Orders[Customer ID],Orders[Loyalty Card],"",0)</f>
        <v>No</v>
      </c>
    </row>
    <row r="503" spans="1:3" x14ac:dyDescent="0.25">
      <c r="A503" t="s">
        <v>3182</v>
      </c>
      <c r="B503" s="15" cm="1">
        <f t="array" ref="B503">COUNTA(_xlfn.UNIQUE(_xlfn._xlws.FILTER(_xlfn._xlws.FILTER(Orders[],Orders[Customer ID]=$A503),{1,0,0,0,0,0,0,0,0,0,0,0,0,0,0,0})))</f>
        <v>1</v>
      </c>
      <c r="C503" s="15" t="str">
        <f>_xlfn.XLOOKUP(A503,Orders[Customer ID],Orders[Loyalty Card],"",0)</f>
        <v>Yes</v>
      </c>
    </row>
    <row r="504" spans="1:3" x14ac:dyDescent="0.25">
      <c r="A504" t="s">
        <v>3188</v>
      </c>
      <c r="B504" s="15" cm="1">
        <f t="array" ref="B504">COUNTA(_xlfn.UNIQUE(_xlfn._xlws.FILTER(_xlfn._xlws.FILTER(Orders[],Orders[Customer ID]=$A504),{1,0,0,0,0,0,0,0,0,0,0,0,0,0,0,0})))</f>
        <v>1</v>
      </c>
      <c r="C504" s="15" t="str">
        <f>_xlfn.XLOOKUP(A504,Orders[Customer ID],Orders[Loyalty Card],"",0)</f>
        <v>No</v>
      </c>
    </row>
    <row r="505" spans="1:3" x14ac:dyDescent="0.25">
      <c r="A505" t="s">
        <v>3209</v>
      </c>
      <c r="B505" s="15" cm="1">
        <f t="array" ref="B505">COUNTA(_xlfn.UNIQUE(_xlfn._xlws.FILTER(_xlfn._xlws.FILTER(Orders[],Orders[Customer ID]=$A505),{1,0,0,0,0,0,0,0,0,0,0,0,0,0,0,0})))</f>
        <v>1</v>
      </c>
      <c r="C505" s="15" t="str">
        <f>_xlfn.XLOOKUP(A505,Orders[Customer ID],Orders[Loyalty Card],"",0)</f>
        <v>No</v>
      </c>
    </row>
    <row r="506" spans="1:3" x14ac:dyDescent="0.25">
      <c r="A506" t="s">
        <v>3215</v>
      </c>
      <c r="B506" s="15" cm="1">
        <f t="array" ref="B506">COUNTA(_xlfn.UNIQUE(_xlfn._xlws.FILTER(_xlfn._xlws.FILTER(Orders[],Orders[Customer ID]=$A506),{1,0,0,0,0,0,0,0,0,0,0,0,0,0,0,0})))</f>
        <v>1</v>
      </c>
      <c r="C506" s="15" t="str">
        <f>_xlfn.XLOOKUP(A506,Orders[Customer ID],Orders[Loyalty Card],"",0)</f>
        <v>Yes</v>
      </c>
    </row>
    <row r="507" spans="1:3" x14ac:dyDescent="0.25">
      <c r="A507" t="s">
        <v>3221</v>
      </c>
      <c r="B507" s="15" cm="1">
        <f t="array" ref="B507">COUNTA(_xlfn.UNIQUE(_xlfn._xlws.FILTER(_xlfn._xlws.FILTER(Orders[],Orders[Customer ID]=$A507),{1,0,0,0,0,0,0,0,0,0,0,0,0,0,0,0})))</f>
        <v>1</v>
      </c>
      <c r="C507" s="15" t="str">
        <f>_xlfn.XLOOKUP(A507,Orders[Customer ID],Orders[Loyalty Card],"",0)</f>
        <v>Yes</v>
      </c>
    </row>
    <row r="508" spans="1:3" x14ac:dyDescent="0.25">
      <c r="A508" t="s">
        <v>3226</v>
      </c>
      <c r="B508" s="15" cm="1">
        <f t="array" ref="B508">COUNTA(_xlfn.UNIQUE(_xlfn._xlws.FILTER(_xlfn._xlws.FILTER(Orders[],Orders[Customer ID]=$A508),{1,0,0,0,0,0,0,0,0,0,0,0,0,0,0,0})))</f>
        <v>1</v>
      </c>
      <c r="C508" s="15" t="str">
        <f>_xlfn.XLOOKUP(A508,Orders[Customer ID],Orders[Loyalty Card],"",0)</f>
        <v>No</v>
      </c>
    </row>
    <row r="509" spans="1:3" x14ac:dyDescent="0.25">
      <c r="A509" t="s">
        <v>3231</v>
      </c>
      <c r="B509" s="15" cm="1">
        <f t="array" ref="B509">COUNTA(_xlfn.UNIQUE(_xlfn._xlws.FILTER(_xlfn._xlws.FILTER(Orders[],Orders[Customer ID]=$A509),{1,0,0,0,0,0,0,0,0,0,0,0,0,0,0,0})))</f>
        <v>1</v>
      </c>
      <c r="C509" s="15" t="str">
        <f>_xlfn.XLOOKUP(A509,Orders[Customer ID],Orders[Loyalty Card],"",0)</f>
        <v>Yes</v>
      </c>
    </row>
    <row r="510" spans="1:3" x14ac:dyDescent="0.25">
      <c r="A510" t="s">
        <v>3237</v>
      </c>
      <c r="B510" s="15" cm="1">
        <f t="array" ref="B510">COUNTA(_xlfn.UNIQUE(_xlfn._xlws.FILTER(_xlfn._xlws.FILTER(Orders[],Orders[Customer ID]=$A510),{1,0,0,0,0,0,0,0,0,0,0,0,0,0,0,0})))</f>
        <v>1</v>
      </c>
      <c r="C510" s="15" t="str">
        <f>_xlfn.XLOOKUP(A510,Orders[Customer ID],Orders[Loyalty Card],"",0)</f>
        <v>Yes</v>
      </c>
    </row>
    <row r="511" spans="1:3" x14ac:dyDescent="0.25">
      <c r="A511" t="s">
        <v>3243</v>
      </c>
      <c r="B511" s="15" cm="1">
        <f t="array" ref="B511">COUNTA(_xlfn.UNIQUE(_xlfn._xlws.FILTER(_xlfn._xlws.FILTER(Orders[],Orders[Customer ID]=$A511),{1,0,0,0,0,0,0,0,0,0,0,0,0,0,0,0})))</f>
        <v>1</v>
      </c>
      <c r="C511" s="15" t="str">
        <f>_xlfn.XLOOKUP(A511,Orders[Customer ID],Orders[Loyalty Card],"",0)</f>
        <v>No</v>
      </c>
    </row>
    <row r="512" spans="1:3" x14ac:dyDescent="0.25">
      <c r="A512" t="s">
        <v>3249</v>
      </c>
      <c r="B512" s="15" cm="1">
        <f t="array" ref="B512">COUNTA(_xlfn.UNIQUE(_xlfn._xlws.FILTER(_xlfn._xlws.FILTER(Orders[],Orders[Customer ID]=$A512),{1,0,0,0,0,0,0,0,0,0,0,0,0,0,0,0})))</f>
        <v>1</v>
      </c>
      <c r="C512" s="15" t="str">
        <f>_xlfn.XLOOKUP(A512,Orders[Customer ID],Orders[Loyalty Card],"",0)</f>
        <v>Yes</v>
      </c>
    </row>
    <row r="513" spans="1:3" x14ac:dyDescent="0.25">
      <c r="A513" t="s">
        <v>3255</v>
      </c>
      <c r="B513" s="15" cm="1">
        <f t="array" ref="B513">COUNTA(_xlfn.UNIQUE(_xlfn._xlws.FILTER(_xlfn._xlws.FILTER(Orders[],Orders[Customer ID]=$A513),{1,0,0,0,0,0,0,0,0,0,0,0,0,0,0,0})))</f>
        <v>1</v>
      </c>
      <c r="C513" s="15" t="str">
        <f>_xlfn.XLOOKUP(A513,Orders[Customer ID],Orders[Loyalty Card],"",0)</f>
        <v>No</v>
      </c>
    </row>
    <row r="514" spans="1:3" x14ac:dyDescent="0.25">
      <c r="A514" t="s">
        <v>3261</v>
      </c>
      <c r="B514" s="15" cm="1">
        <f t="array" ref="B514">COUNTA(_xlfn.UNIQUE(_xlfn._xlws.FILTER(_xlfn._xlws.FILTER(Orders[],Orders[Customer ID]=$A514),{1,0,0,0,0,0,0,0,0,0,0,0,0,0,0,0})))</f>
        <v>1</v>
      </c>
      <c r="C514" s="15" t="str">
        <f>_xlfn.XLOOKUP(A514,Orders[Customer ID],Orders[Loyalty Card],"",0)</f>
        <v>No</v>
      </c>
    </row>
    <row r="515" spans="1:3" x14ac:dyDescent="0.25">
      <c r="A515" t="s">
        <v>3267</v>
      </c>
      <c r="B515" s="15" cm="1">
        <f t="array" ref="B515">COUNTA(_xlfn.UNIQUE(_xlfn._xlws.FILTER(_xlfn._xlws.FILTER(Orders[],Orders[Customer ID]=$A515),{1,0,0,0,0,0,0,0,0,0,0,0,0,0,0,0})))</f>
        <v>1</v>
      </c>
      <c r="C515" s="15" t="str">
        <f>_xlfn.XLOOKUP(A515,Orders[Customer ID],Orders[Loyalty Card],"",0)</f>
        <v>No</v>
      </c>
    </row>
    <row r="516" spans="1:3" x14ac:dyDescent="0.25">
      <c r="A516" t="s">
        <v>3272</v>
      </c>
      <c r="B516" s="15" cm="1">
        <f t="array" ref="B516">COUNTA(_xlfn.UNIQUE(_xlfn._xlws.FILTER(_xlfn._xlws.FILTER(Orders[],Orders[Customer ID]=$A516),{1,0,0,0,0,0,0,0,0,0,0,0,0,0,0,0})))</f>
        <v>1</v>
      </c>
      <c r="C516" s="15" t="str">
        <f>_xlfn.XLOOKUP(A516,Orders[Customer ID],Orders[Loyalty Card],"",0)</f>
        <v>Yes</v>
      </c>
    </row>
    <row r="517" spans="1:3" x14ac:dyDescent="0.25">
      <c r="A517" t="s">
        <v>3278</v>
      </c>
      <c r="B517" s="15" cm="1">
        <f t="array" ref="B517">COUNTA(_xlfn.UNIQUE(_xlfn._xlws.FILTER(_xlfn._xlws.FILTER(Orders[],Orders[Customer ID]=$A517),{1,0,0,0,0,0,0,0,0,0,0,0,0,0,0,0})))</f>
        <v>1</v>
      </c>
      <c r="C517" s="15" t="str">
        <f>_xlfn.XLOOKUP(A517,Orders[Customer ID],Orders[Loyalty Card],"",0)</f>
        <v>No</v>
      </c>
    </row>
    <row r="518" spans="1:3" x14ac:dyDescent="0.25">
      <c r="A518" t="s">
        <v>3284</v>
      </c>
      <c r="B518" s="15" cm="1">
        <f t="array" ref="B518">COUNTA(_xlfn.UNIQUE(_xlfn._xlws.FILTER(_xlfn._xlws.FILTER(Orders[],Orders[Customer ID]=$A518),{1,0,0,0,0,0,0,0,0,0,0,0,0,0,0,0})))</f>
        <v>1</v>
      </c>
      <c r="C518" s="15" t="str">
        <f>_xlfn.XLOOKUP(A518,Orders[Customer ID],Orders[Loyalty Card],"",0)</f>
        <v>No</v>
      </c>
    </row>
    <row r="519" spans="1:3" x14ac:dyDescent="0.25">
      <c r="A519" t="s">
        <v>3290</v>
      </c>
      <c r="B519" s="15" cm="1">
        <f t="array" ref="B519">COUNTA(_xlfn.UNIQUE(_xlfn._xlws.FILTER(_xlfn._xlws.FILTER(Orders[],Orders[Customer ID]=$A519),{1,0,0,0,0,0,0,0,0,0,0,0,0,0,0,0})))</f>
        <v>1</v>
      </c>
      <c r="C519" s="15" t="str">
        <f>_xlfn.XLOOKUP(A519,Orders[Customer ID],Orders[Loyalty Card],"",0)</f>
        <v>Yes</v>
      </c>
    </row>
    <row r="520" spans="1:3" x14ac:dyDescent="0.25">
      <c r="A520" t="s">
        <v>3295</v>
      </c>
      <c r="B520" s="15" cm="1">
        <f t="array" ref="B520">COUNTA(_xlfn.UNIQUE(_xlfn._xlws.FILTER(_xlfn._xlws.FILTER(Orders[],Orders[Customer ID]=$A520),{1,0,0,0,0,0,0,0,0,0,0,0,0,0,0,0})))</f>
        <v>1</v>
      </c>
      <c r="C520" s="15" t="str">
        <f>_xlfn.XLOOKUP(A520,Orders[Customer ID],Orders[Loyalty Card],"",0)</f>
        <v>No</v>
      </c>
    </row>
    <row r="521" spans="1:3" x14ac:dyDescent="0.25">
      <c r="A521" t="s">
        <v>3301</v>
      </c>
      <c r="B521" s="15" cm="1">
        <f t="array" ref="B521">COUNTA(_xlfn.UNIQUE(_xlfn._xlws.FILTER(_xlfn._xlws.FILTER(Orders[],Orders[Customer ID]=$A521),{1,0,0,0,0,0,0,0,0,0,0,0,0,0,0,0})))</f>
        <v>1</v>
      </c>
      <c r="C521" s="15" t="str">
        <f>_xlfn.XLOOKUP(A521,Orders[Customer ID],Orders[Loyalty Card],"",0)</f>
        <v>No</v>
      </c>
    </row>
    <row r="522" spans="1:3" x14ac:dyDescent="0.25">
      <c r="A522" t="s">
        <v>3368</v>
      </c>
      <c r="B522" s="15" cm="1">
        <f t="array" ref="B522">COUNTA(_xlfn.UNIQUE(_xlfn._xlws.FILTER(_xlfn._xlws.FILTER(Orders[],Orders[Customer ID]=$A522),{1,0,0,0,0,0,0,0,0,0,0,0,0,0,0,0})))</f>
        <v>5</v>
      </c>
      <c r="C522" s="15" t="str">
        <f>_xlfn.XLOOKUP(A522,Orders[Customer ID],Orders[Loyalty Card],"",0)</f>
        <v>Yes</v>
      </c>
    </row>
    <row r="523" spans="1:3" x14ac:dyDescent="0.25">
      <c r="A523" t="s">
        <v>3314</v>
      </c>
      <c r="B523" s="15" cm="1">
        <f t="array" ref="B523">COUNTA(_xlfn.UNIQUE(_xlfn._xlws.FILTER(_xlfn._xlws.FILTER(Orders[],Orders[Customer ID]=$A523),{1,0,0,0,0,0,0,0,0,0,0,0,0,0,0,0})))</f>
        <v>1</v>
      </c>
      <c r="C523" s="15" t="str">
        <f>_xlfn.XLOOKUP(A523,Orders[Customer ID],Orders[Loyalty Card],"",0)</f>
        <v>Yes</v>
      </c>
    </row>
    <row r="524" spans="1:3" x14ac:dyDescent="0.25">
      <c r="A524" t="s">
        <v>3319</v>
      </c>
      <c r="B524" s="15" cm="1">
        <f t="array" ref="B524">COUNTA(_xlfn.UNIQUE(_xlfn._xlws.FILTER(_xlfn._xlws.FILTER(Orders[],Orders[Customer ID]=$A524),{1,0,0,0,0,0,0,0,0,0,0,0,0,0,0,0})))</f>
        <v>1</v>
      </c>
      <c r="C524" s="15" t="str">
        <f>_xlfn.XLOOKUP(A524,Orders[Customer ID],Orders[Loyalty Card],"",0)</f>
        <v>No</v>
      </c>
    </row>
    <row r="525" spans="1:3" x14ac:dyDescent="0.25">
      <c r="A525" t="s">
        <v>3324</v>
      </c>
      <c r="B525" s="15" cm="1">
        <f t="array" ref="B525">COUNTA(_xlfn.UNIQUE(_xlfn._xlws.FILTER(_xlfn._xlws.FILTER(Orders[],Orders[Customer ID]=$A525),{1,0,0,0,0,0,0,0,0,0,0,0,0,0,0,0})))</f>
        <v>1</v>
      </c>
      <c r="C525" s="15" t="str">
        <f>_xlfn.XLOOKUP(A525,Orders[Customer ID],Orders[Loyalty Card],"",0)</f>
        <v>No</v>
      </c>
    </row>
    <row r="526" spans="1:3" x14ac:dyDescent="0.25">
      <c r="A526" t="s">
        <v>3344</v>
      </c>
      <c r="B526" s="15" cm="1">
        <f t="array" ref="B526">COUNTA(_xlfn.UNIQUE(_xlfn._xlws.FILTER(_xlfn._xlws.FILTER(Orders[],Orders[Customer ID]=$A526),{1,0,0,0,0,0,0,0,0,0,0,0,0,0,0,0})))</f>
        <v>1</v>
      </c>
      <c r="C526" s="15" t="str">
        <f>_xlfn.XLOOKUP(A526,Orders[Customer ID],Orders[Loyalty Card],"",0)</f>
        <v>No</v>
      </c>
    </row>
    <row r="527" spans="1:3" x14ac:dyDescent="0.25">
      <c r="A527" t="s">
        <v>3350</v>
      </c>
      <c r="B527" s="15" cm="1">
        <f t="array" ref="B527">COUNTA(_xlfn.UNIQUE(_xlfn._xlws.FILTER(_xlfn._xlws.FILTER(Orders[],Orders[Customer ID]=$A527),{1,0,0,0,0,0,0,0,0,0,0,0,0,0,0,0})))</f>
        <v>1</v>
      </c>
      <c r="C527" s="15" t="str">
        <f>_xlfn.XLOOKUP(A527,Orders[Customer ID],Orders[Loyalty Card],"",0)</f>
        <v>Yes</v>
      </c>
    </row>
    <row r="528" spans="1:3" x14ac:dyDescent="0.25">
      <c r="A528" t="s">
        <v>3356</v>
      </c>
      <c r="B528" s="15" cm="1">
        <f t="array" ref="B528">COUNTA(_xlfn.UNIQUE(_xlfn._xlws.FILTER(_xlfn._xlws.FILTER(Orders[],Orders[Customer ID]=$A528),{1,0,0,0,0,0,0,0,0,0,0,0,0,0,0,0})))</f>
        <v>1</v>
      </c>
      <c r="C528" s="15" t="str">
        <f>_xlfn.XLOOKUP(A528,Orders[Customer ID],Orders[Loyalty Card],"",0)</f>
        <v>Yes</v>
      </c>
    </row>
    <row r="529" spans="1:3" x14ac:dyDescent="0.25">
      <c r="A529" t="s">
        <v>3362</v>
      </c>
      <c r="B529" s="15" cm="1">
        <f t="array" ref="B529">COUNTA(_xlfn.UNIQUE(_xlfn._xlws.FILTER(_xlfn._xlws.FILTER(Orders[],Orders[Customer ID]=$A529),{1,0,0,0,0,0,0,0,0,0,0,0,0,0,0,0})))</f>
        <v>1</v>
      </c>
      <c r="C529" s="15" t="str">
        <f>_xlfn.XLOOKUP(A529,Orders[Customer ID],Orders[Loyalty Card],"",0)</f>
        <v>No</v>
      </c>
    </row>
    <row r="530" spans="1:3" x14ac:dyDescent="0.25">
      <c r="A530" t="s">
        <v>3374</v>
      </c>
      <c r="B530" s="15" cm="1">
        <f t="array" ref="B530">COUNTA(_xlfn.UNIQUE(_xlfn._xlws.FILTER(_xlfn._xlws.FILTER(Orders[],Orders[Customer ID]=$A530),{1,0,0,0,0,0,0,0,0,0,0,0,0,0,0,0})))</f>
        <v>1</v>
      </c>
      <c r="C530" s="15" t="str">
        <f>_xlfn.XLOOKUP(A530,Orders[Customer ID],Orders[Loyalty Card],"",0)</f>
        <v>Yes</v>
      </c>
    </row>
    <row r="531" spans="1:3" x14ac:dyDescent="0.25">
      <c r="A531" t="s">
        <v>3380</v>
      </c>
      <c r="B531" s="15" cm="1">
        <f t="array" ref="B531">COUNTA(_xlfn.UNIQUE(_xlfn._xlws.FILTER(_xlfn._xlws.FILTER(Orders[],Orders[Customer ID]=$A531),{1,0,0,0,0,0,0,0,0,0,0,0,0,0,0,0})))</f>
        <v>1</v>
      </c>
      <c r="C531" s="15" t="str">
        <f>_xlfn.XLOOKUP(A531,Orders[Customer ID],Orders[Loyalty Card],"",0)</f>
        <v>Yes</v>
      </c>
    </row>
    <row r="532" spans="1:3" x14ac:dyDescent="0.25">
      <c r="A532" t="s">
        <v>3386</v>
      </c>
      <c r="B532" s="15" cm="1">
        <f t="array" ref="B532">COUNTA(_xlfn.UNIQUE(_xlfn._xlws.FILTER(_xlfn._xlws.FILTER(Orders[],Orders[Customer ID]=$A532),{1,0,0,0,0,0,0,0,0,0,0,0,0,0,0,0})))</f>
        <v>1</v>
      </c>
      <c r="C532" s="15" t="str">
        <f>_xlfn.XLOOKUP(A532,Orders[Customer ID],Orders[Loyalty Card],"",0)</f>
        <v>No</v>
      </c>
    </row>
    <row r="533" spans="1:3" x14ac:dyDescent="0.25">
      <c r="A533" t="s">
        <v>3392</v>
      </c>
      <c r="B533" s="15" cm="1">
        <f t="array" ref="B533">COUNTA(_xlfn.UNIQUE(_xlfn._xlws.FILTER(_xlfn._xlws.FILTER(Orders[],Orders[Customer ID]=$A533),{1,0,0,0,0,0,0,0,0,0,0,0,0,0,0,0})))</f>
        <v>1</v>
      </c>
      <c r="C533" s="15" t="str">
        <f>_xlfn.XLOOKUP(A533,Orders[Customer ID],Orders[Loyalty Card],"",0)</f>
        <v>No</v>
      </c>
    </row>
    <row r="534" spans="1:3" x14ac:dyDescent="0.25">
      <c r="A534" t="s">
        <v>3397</v>
      </c>
      <c r="B534" s="15" cm="1">
        <f t="array" ref="B534">COUNTA(_xlfn.UNIQUE(_xlfn._xlws.FILTER(_xlfn._xlws.FILTER(Orders[],Orders[Customer ID]=$A534),{1,0,0,0,0,0,0,0,0,0,0,0,0,0,0,0})))</f>
        <v>1</v>
      </c>
      <c r="C534" s="15" t="str">
        <f>_xlfn.XLOOKUP(A534,Orders[Customer ID],Orders[Loyalty Card],"",0)</f>
        <v>Yes</v>
      </c>
    </row>
    <row r="535" spans="1:3" x14ac:dyDescent="0.25">
      <c r="A535" t="s">
        <v>3403</v>
      </c>
      <c r="B535" s="15" cm="1">
        <f t="array" ref="B535">COUNTA(_xlfn.UNIQUE(_xlfn._xlws.FILTER(_xlfn._xlws.FILTER(Orders[],Orders[Customer ID]=$A535),{1,0,0,0,0,0,0,0,0,0,0,0,0,0,0,0})))</f>
        <v>1</v>
      </c>
      <c r="C535" s="15" t="str">
        <f>_xlfn.XLOOKUP(A535,Orders[Customer ID],Orders[Loyalty Card],"",0)</f>
        <v>No</v>
      </c>
    </row>
    <row r="536" spans="1:3" x14ac:dyDescent="0.25">
      <c r="A536" t="s">
        <v>3409</v>
      </c>
      <c r="B536" s="15" cm="1">
        <f t="array" ref="B536">COUNTA(_xlfn.UNIQUE(_xlfn._xlws.FILTER(_xlfn._xlws.FILTER(Orders[],Orders[Customer ID]=$A536),{1,0,0,0,0,0,0,0,0,0,0,0,0,0,0,0})))</f>
        <v>1</v>
      </c>
      <c r="C536" s="15" t="str">
        <f>_xlfn.XLOOKUP(A536,Orders[Customer ID],Orders[Loyalty Card],"",0)</f>
        <v>Yes</v>
      </c>
    </row>
    <row r="537" spans="1:3" x14ac:dyDescent="0.25">
      <c r="A537" t="s">
        <v>3414</v>
      </c>
      <c r="B537" s="15" cm="1">
        <f t="array" ref="B537">COUNTA(_xlfn.UNIQUE(_xlfn._xlws.FILTER(_xlfn._xlws.FILTER(Orders[],Orders[Customer ID]=$A537),{1,0,0,0,0,0,0,0,0,0,0,0,0,0,0,0})))</f>
        <v>1</v>
      </c>
      <c r="C537" s="15" t="str">
        <f>_xlfn.XLOOKUP(A537,Orders[Customer ID],Orders[Loyalty Card],"",0)</f>
        <v>No</v>
      </c>
    </row>
    <row r="538" spans="1:3" x14ac:dyDescent="0.25">
      <c r="A538" t="s">
        <v>3419</v>
      </c>
      <c r="B538" s="15" cm="1">
        <f t="array" ref="B538">COUNTA(_xlfn.UNIQUE(_xlfn._xlws.FILTER(_xlfn._xlws.FILTER(Orders[],Orders[Customer ID]=$A538),{1,0,0,0,0,0,0,0,0,0,0,0,0,0,0,0})))</f>
        <v>1</v>
      </c>
      <c r="C538" s="15" t="str">
        <f>_xlfn.XLOOKUP(A538,Orders[Customer ID],Orders[Loyalty Card],"",0)</f>
        <v>No</v>
      </c>
    </row>
    <row r="539" spans="1:3" x14ac:dyDescent="0.25">
      <c r="A539" t="s">
        <v>3431</v>
      </c>
      <c r="B539" s="15" cm="1">
        <f t="array" ref="B539">COUNTA(_xlfn.UNIQUE(_xlfn._xlws.FILTER(_xlfn._xlws.FILTER(Orders[],Orders[Customer ID]=$A539),{1,0,0,0,0,0,0,0,0,0,0,0,0,0,0,0})))</f>
        <v>1</v>
      </c>
      <c r="C539" s="15" t="str">
        <f>_xlfn.XLOOKUP(A539,Orders[Customer ID],Orders[Loyalty Card],"",0)</f>
        <v>No</v>
      </c>
    </row>
    <row r="540" spans="1:3" x14ac:dyDescent="0.25">
      <c r="A540" t="s">
        <v>3442</v>
      </c>
      <c r="B540" s="15" cm="1">
        <f t="array" ref="B540">COUNTA(_xlfn.UNIQUE(_xlfn._xlws.FILTER(_xlfn._xlws.FILTER(Orders[],Orders[Customer ID]=$A540),{1,0,0,0,0,0,0,0,0,0,0,0,0,0,0,0})))</f>
        <v>1</v>
      </c>
      <c r="C540" s="15" t="str">
        <f>_xlfn.XLOOKUP(A540,Orders[Customer ID],Orders[Loyalty Card],"",0)</f>
        <v>No</v>
      </c>
    </row>
    <row r="541" spans="1:3" x14ac:dyDescent="0.25">
      <c r="A541" t="s">
        <v>3448</v>
      </c>
      <c r="B541" s="15" cm="1">
        <f t="array" ref="B541">COUNTA(_xlfn.UNIQUE(_xlfn._xlws.FILTER(_xlfn._xlws.FILTER(Orders[],Orders[Customer ID]=$A541),{1,0,0,0,0,0,0,0,0,0,0,0,0,0,0,0})))</f>
        <v>1</v>
      </c>
      <c r="C541" s="15" t="str">
        <f>_xlfn.XLOOKUP(A541,Orders[Customer ID],Orders[Loyalty Card],"",0)</f>
        <v>No</v>
      </c>
    </row>
    <row r="542" spans="1:3" x14ac:dyDescent="0.25">
      <c r="A542" t="s">
        <v>3454</v>
      </c>
      <c r="B542" s="15" cm="1">
        <f t="array" ref="B542">COUNTA(_xlfn.UNIQUE(_xlfn._xlws.FILTER(_xlfn._xlws.FILTER(Orders[],Orders[Customer ID]=$A542),{1,0,0,0,0,0,0,0,0,0,0,0,0,0,0,0})))</f>
        <v>1</v>
      </c>
      <c r="C542" s="15" t="str">
        <f>_xlfn.XLOOKUP(A542,Orders[Customer ID],Orders[Loyalty Card],"",0)</f>
        <v>No</v>
      </c>
    </row>
    <row r="543" spans="1:3" x14ac:dyDescent="0.25">
      <c r="A543" t="s">
        <v>3459</v>
      </c>
      <c r="B543" s="15" cm="1">
        <f t="array" ref="B543">COUNTA(_xlfn.UNIQUE(_xlfn._xlws.FILTER(_xlfn._xlws.FILTER(Orders[],Orders[Customer ID]=$A543),{1,0,0,0,0,0,0,0,0,0,0,0,0,0,0,0})))</f>
        <v>1</v>
      </c>
      <c r="C543" s="15" t="str">
        <f>_xlfn.XLOOKUP(A543,Orders[Customer ID],Orders[Loyalty Card],"",0)</f>
        <v>Yes</v>
      </c>
    </row>
    <row r="544" spans="1:3" x14ac:dyDescent="0.25">
      <c r="A544" t="s">
        <v>3464</v>
      </c>
      <c r="B544" s="15" cm="1">
        <f t="array" ref="B544">COUNTA(_xlfn.UNIQUE(_xlfn._xlws.FILTER(_xlfn._xlws.FILTER(Orders[],Orders[Customer ID]=$A544),{1,0,0,0,0,0,0,0,0,0,0,0,0,0,0,0})))</f>
        <v>1</v>
      </c>
      <c r="C544" s="15" t="str">
        <f>_xlfn.XLOOKUP(A544,Orders[Customer ID],Orders[Loyalty Card],"",0)</f>
        <v>Yes</v>
      </c>
    </row>
    <row r="545" spans="1:3" x14ac:dyDescent="0.25">
      <c r="A545" t="s">
        <v>3470</v>
      </c>
      <c r="B545" s="15" cm="1">
        <f t="array" ref="B545">COUNTA(_xlfn.UNIQUE(_xlfn._xlws.FILTER(_xlfn._xlws.FILTER(Orders[],Orders[Customer ID]=$A545),{1,0,0,0,0,0,0,0,0,0,0,0,0,0,0,0})))</f>
        <v>1</v>
      </c>
      <c r="C545" s="15" t="str">
        <f>_xlfn.XLOOKUP(A545,Orders[Customer ID],Orders[Loyalty Card],"",0)</f>
        <v>No</v>
      </c>
    </row>
    <row r="546" spans="1:3" x14ac:dyDescent="0.25">
      <c r="A546" t="s">
        <v>3476</v>
      </c>
      <c r="B546" s="15" cm="1">
        <f t="array" ref="B546">COUNTA(_xlfn.UNIQUE(_xlfn._xlws.FILTER(_xlfn._xlws.FILTER(Orders[],Orders[Customer ID]=$A546),{1,0,0,0,0,0,0,0,0,0,0,0,0,0,0,0})))</f>
        <v>1</v>
      </c>
      <c r="C546" s="15" t="str">
        <f>_xlfn.XLOOKUP(A546,Orders[Customer ID],Orders[Loyalty Card],"",0)</f>
        <v>No</v>
      </c>
    </row>
    <row r="547" spans="1:3" x14ac:dyDescent="0.25">
      <c r="A547" t="s">
        <v>3482</v>
      </c>
      <c r="B547" s="15" cm="1">
        <f t="array" ref="B547">COUNTA(_xlfn.UNIQUE(_xlfn._xlws.FILTER(_xlfn._xlws.FILTER(Orders[],Orders[Customer ID]=$A547),{1,0,0,0,0,0,0,0,0,0,0,0,0,0,0,0})))</f>
        <v>1</v>
      </c>
      <c r="C547" s="15" t="str">
        <f>_xlfn.XLOOKUP(A547,Orders[Customer ID],Orders[Loyalty Card],"",0)</f>
        <v>No</v>
      </c>
    </row>
    <row r="548" spans="1:3" x14ac:dyDescent="0.25">
      <c r="A548" t="s">
        <v>3488</v>
      </c>
      <c r="B548" s="15" cm="1">
        <f t="array" ref="B548">COUNTA(_xlfn.UNIQUE(_xlfn._xlws.FILTER(_xlfn._xlws.FILTER(Orders[],Orders[Customer ID]=$A548),{1,0,0,0,0,0,0,0,0,0,0,0,0,0,0,0})))</f>
        <v>1</v>
      </c>
      <c r="C548" s="15" t="str">
        <f>_xlfn.XLOOKUP(A548,Orders[Customer ID],Orders[Loyalty Card],"",0)</f>
        <v>No</v>
      </c>
    </row>
    <row r="549" spans="1:3" x14ac:dyDescent="0.25">
      <c r="A549" t="s">
        <v>3494</v>
      </c>
      <c r="B549" s="15" cm="1">
        <f t="array" ref="B549">COUNTA(_xlfn.UNIQUE(_xlfn._xlws.FILTER(_xlfn._xlws.FILTER(Orders[],Orders[Customer ID]=$A549),{1,0,0,0,0,0,0,0,0,0,0,0,0,0,0,0})))</f>
        <v>1</v>
      </c>
      <c r="C549" s="15" t="str">
        <f>_xlfn.XLOOKUP(A549,Orders[Customer ID],Orders[Loyalty Card],"",0)</f>
        <v>No</v>
      </c>
    </row>
    <row r="550" spans="1:3" x14ac:dyDescent="0.25">
      <c r="A550" t="s">
        <v>3500</v>
      </c>
      <c r="B550" s="15" cm="1">
        <f t="array" ref="B550">COUNTA(_xlfn.UNIQUE(_xlfn._xlws.FILTER(_xlfn._xlws.FILTER(Orders[],Orders[Customer ID]=$A550),{1,0,0,0,0,0,0,0,0,0,0,0,0,0,0,0})))</f>
        <v>1</v>
      </c>
      <c r="C550" s="15" t="str">
        <f>_xlfn.XLOOKUP(A550,Orders[Customer ID],Orders[Loyalty Card],"",0)</f>
        <v>Yes</v>
      </c>
    </row>
    <row r="551" spans="1:3" x14ac:dyDescent="0.25">
      <c r="A551" t="s">
        <v>3506</v>
      </c>
      <c r="B551" s="15" cm="1">
        <f t="array" ref="B551">COUNTA(_xlfn.UNIQUE(_xlfn._xlws.FILTER(_xlfn._xlws.FILTER(Orders[],Orders[Customer ID]=$A551),{1,0,0,0,0,0,0,0,0,0,0,0,0,0,0,0})))</f>
        <v>1</v>
      </c>
      <c r="C551" s="15" t="str">
        <f>_xlfn.XLOOKUP(A551,Orders[Customer ID],Orders[Loyalty Card],"",0)</f>
        <v>No</v>
      </c>
    </row>
    <row r="552" spans="1:3" x14ac:dyDescent="0.25">
      <c r="A552" t="s">
        <v>3511</v>
      </c>
      <c r="B552" s="15" cm="1">
        <f t="array" ref="B552">COUNTA(_xlfn.UNIQUE(_xlfn._xlws.FILTER(_xlfn._xlws.FILTER(Orders[],Orders[Customer ID]=$A552),{1,0,0,0,0,0,0,0,0,0,0,0,0,0,0,0})))</f>
        <v>1</v>
      </c>
      <c r="C552" s="15" t="str">
        <f>_xlfn.XLOOKUP(A552,Orders[Customer ID],Orders[Loyalty Card],"",0)</f>
        <v>Yes</v>
      </c>
    </row>
    <row r="553" spans="1:3" x14ac:dyDescent="0.25">
      <c r="A553" t="s">
        <v>3517</v>
      </c>
      <c r="B553" s="15" cm="1">
        <f t="array" ref="B553">COUNTA(_xlfn.UNIQUE(_xlfn._xlws.FILTER(_xlfn._xlws.FILTER(Orders[],Orders[Customer ID]=$A553),{1,0,0,0,0,0,0,0,0,0,0,0,0,0,0,0})))</f>
        <v>1</v>
      </c>
      <c r="C553" s="15" t="str">
        <f>_xlfn.XLOOKUP(A553,Orders[Customer ID],Orders[Loyalty Card],"",0)</f>
        <v>No</v>
      </c>
    </row>
    <row r="554" spans="1:3" x14ac:dyDescent="0.25">
      <c r="A554" t="s">
        <v>3528</v>
      </c>
      <c r="B554" s="15" cm="1">
        <f t="array" ref="B554">COUNTA(_xlfn.UNIQUE(_xlfn._xlws.FILTER(_xlfn._xlws.FILTER(Orders[],Orders[Customer ID]=$A554),{1,0,0,0,0,0,0,0,0,0,0,0,0,0,0,0})))</f>
        <v>1</v>
      </c>
      <c r="C554" s="15" t="str">
        <f>_xlfn.XLOOKUP(A554,Orders[Customer ID],Orders[Loyalty Card],"",0)</f>
        <v>Yes</v>
      </c>
    </row>
    <row r="555" spans="1:3" x14ac:dyDescent="0.25">
      <c r="A555" t="s">
        <v>3533</v>
      </c>
      <c r="B555" s="15" cm="1">
        <f t="array" ref="B555">COUNTA(_xlfn.UNIQUE(_xlfn._xlws.FILTER(_xlfn._xlws.FILTER(Orders[],Orders[Customer ID]=$A555),{1,0,0,0,0,0,0,0,0,0,0,0,0,0,0,0})))</f>
        <v>1</v>
      </c>
      <c r="C555" s="15" t="str">
        <f>_xlfn.XLOOKUP(A555,Orders[Customer ID],Orders[Loyalty Card],"",0)</f>
        <v>Yes</v>
      </c>
    </row>
    <row r="556" spans="1:3" x14ac:dyDescent="0.25">
      <c r="A556" t="s">
        <v>3538</v>
      </c>
      <c r="B556" s="15" cm="1">
        <f t="array" ref="B556">COUNTA(_xlfn.UNIQUE(_xlfn._xlws.FILTER(_xlfn._xlws.FILTER(Orders[],Orders[Customer ID]=$A556),{1,0,0,0,0,0,0,0,0,0,0,0,0,0,0,0})))</f>
        <v>1</v>
      </c>
      <c r="C556" s="15" t="str">
        <f>_xlfn.XLOOKUP(A556,Orders[Customer ID],Orders[Loyalty Card],"",0)</f>
        <v>No</v>
      </c>
    </row>
    <row r="557" spans="1:3" x14ac:dyDescent="0.25">
      <c r="A557" t="s">
        <v>3543</v>
      </c>
      <c r="B557" s="15" cm="1">
        <f t="array" ref="B557">COUNTA(_xlfn.UNIQUE(_xlfn._xlws.FILTER(_xlfn._xlws.FILTER(Orders[],Orders[Customer ID]=$A557),{1,0,0,0,0,0,0,0,0,0,0,0,0,0,0,0})))</f>
        <v>1</v>
      </c>
      <c r="C557" s="15" t="str">
        <f>_xlfn.XLOOKUP(A557,Orders[Customer ID],Orders[Loyalty Card],"",0)</f>
        <v>Yes</v>
      </c>
    </row>
    <row r="558" spans="1:3" x14ac:dyDescent="0.25">
      <c r="A558" t="s">
        <v>3549</v>
      </c>
      <c r="B558" s="15" cm="1">
        <f t="array" ref="B558">COUNTA(_xlfn.UNIQUE(_xlfn._xlws.FILTER(_xlfn._xlws.FILTER(Orders[],Orders[Customer ID]=$A558),{1,0,0,0,0,0,0,0,0,0,0,0,0,0,0,0})))</f>
        <v>1</v>
      </c>
      <c r="C558" s="15" t="str">
        <f>_xlfn.XLOOKUP(A558,Orders[Customer ID],Orders[Loyalty Card],"",0)</f>
        <v>Yes</v>
      </c>
    </row>
    <row r="559" spans="1:3" x14ac:dyDescent="0.25">
      <c r="A559" t="s">
        <v>3554</v>
      </c>
      <c r="B559" s="15" cm="1">
        <f t="array" ref="B559">COUNTA(_xlfn.UNIQUE(_xlfn._xlws.FILTER(_xlfn._xlws.FILTER(Orders[],Orders[Customer ID]=$A559),{1,0,0,0,0,0,0,0,0,0,0,0,0,0,0,0})))</f>
        <v>1</v>
      </c>
      <c r="C559" s="15" t="str">
        <f>_xlfn.XLOOKUP(A559,Orders[Customer ID],Orders[Loyalty Card],"",0)</f>
        <v>No</v>
      </c>
    </row>
    <row r="560" spans="1:3" x14ac:dyDescent="0.25">
      <c r="A560" t="s">
        <v>3560</v>
      </c>
      <c r="B560" s="15" cm="1">
        <f t="array" ref="B560">COUNTA(_xlfn.UNIQUE(_xlfn._xlws.FILTER(_xlfn._xlws.FILTER(Orders[],Orders[Customer ID]=$A560),{1,0,0,0,0,0,0,0,0,0,0,0,0,0,0,0})))</f>
        <v>1</v>
      </c>
      <c r="C560" s="15" t="str">
        <f>_xlfn.XLOOKUP(A560,Orders[Customer ID],Orders[Loyalty Card],"",0)</f>
        <v>No</v>
      </c>
    </row>
    <row r="561" spans="1:3" x14ac:dyDescent="0.25">
      <c r="A561" t="s">
        <v>3566</v>
      </c>
      <c r="B561" s="15" cm="1">
        <f t="array" ref="B561">COUNTA(_xlfn.UNIQUE(_xlfn._xlws.FILTER(_xlfn._xlws.FILTER(Orders[],Orders[Customer ID]=$A561),{1,0,0,0,0,0,0,0,0,0,0,0,0,0,0,0})))</f>
        <v>1</v>
      </c>
      <c r="C561" s="15" t="str">
        <f>_xlfn.XLOOKUP(A561,Orders[Customer ID],Orders[Loyalty Card],"",0)</f>
        <v>No</v>
      </c>
    </row>
    <row r="562" spans="1:3" x14ac:dyDescent="0.25">
      <c r="A562" t="s">
        <v>3572</v>
      </c>
      <c r="B562" s="15" cm="1">
        <f t="array" ref="B562">COUNTA(_xlfn.UNIQUE(_xlfn._xlws.FILTER(_xlfn._xlws.FILTER(Orders[],Orders[Customer ID]=$A562),{1,0,0,0,0,0,0,0,0,0,0,0,0,0,0,0})))</f>
        <v>1</v>
      </c>
      <c r="C562" s="15" t="str">
        <f>_xlfn.XLOOKUP(A562,Orders[Customer ID],Orders[Loyalty Card],"",0)</f>
        <v>No</v>
      </c>
    </row>
    <row r="563" spans="1:3" x14ac:dyDescent="0.25">
      <c r="A563" t="s">
        <v>3578</v>
      </c>
      <c r="B563" s="15" cm="1">
        <f t="array" ref="B563">COUNTA(_xlfn.UNIQUE(_xlfn._xlws.FILTER(_xlfn._xlws.FILTER(Orders[],Orders[Customer ID]=$A563),{1,0,0,0,0,0,0,0,0,0,0,0,0,0,0,0})))</f>
        <v>1</v>
      </c>
      <c r="C563" s="15" t="str">
        <f>_xlfn.XLOOKUP(A563,Orders[Customer ID],Orders[Loyalty Card],"",0)</f>
        <v>No</v>
      </c>
    </row>
    <row r="564" spans="1:3" x14ac:dyDescent="0.25">
      <c r="A564" t="s">
        <v>3594</v>
      </c>
      <c r="B564" s="15" cm="1">
        <f t="array" ref="B564">COUNTA(_xlfn.UNIQUE(_xlfn._xlws.FILTER(_xlfn._xlws.FILTER(Orders[],Orders[Customer ID]=$A564),{1,0,0,0,0,0,0,0,0,0,0,0,0,0,0,0})))</f>
        <v>2</v>
      </c>
      <c r="C564" s="15" t="str">
        <f>_xlfn.XLOOKUP(A564,Orders[Customer ID],Orders[Loyalty Card],"",0)</f>
        <v>Yes</v>
      </c>
    </row>
    <row r="565" spans="1:3" x14ac:dyDescent="0.25">
      <c r="A565" t="s">
        <v>3588</v>
      </c>
      <c r="B565" s="15" cm="1">
        <f t="array" ref="B565">COUNTA(_xlfn.UNIQUE(_xlfn._xlws.FILTER(_xlfn._xlws.FILTER(Orders[],Orders[Customer ID]=$A565),{1,0,0,0,0,0,0,0,0,0,0,0,0,0,0,0})))</f>
        <v>1</v>
      </c>
      <c r="C565" s="15" t="str">
        <f>_xlfn.XLOOKUP(A565,Orders[Customer ID],Orders[Loyalty Card],"",0)</f>
        <v>Yes</v>
      </c>
    </row>
    <row r="566" spans="1:3" x14ac:dyDescent="0.25">
      <c r="A566" t="s">
        <v>3600</v>
      </c>
      <c r="B566" s="15" cm="1">
        <f t="array" ref="B566">COUNTA(_xlfn.UNIQUE(_xlfn._xlws.FILTER(_xlfn._xlws.FILTER(Orders[],Orders[Customer ID]=$A566),{1,0,0,0,0,0,0,0,0,0,0,0,0,0,0,0})))</f>
        <v>1</v>
      </c>
      <c r="C566" s="15" t="str">
        <f>_xlfn.XLOOKUP(A566,Orders[Customer ID],Orders[Loyalty Card],"",0)</f>
        <v>Yes</v>
      </c>
    </row>
    <row r="567" spans="1:3" x14ac:dyDescent="0.25">
      <c r="A567" t="s">
        <v>3606</v>
      </c>
      <c r="B567" s="15" cm="1">
        <f t="array" ref="B567">COUNTA(_xlfn.UNIQUE(_xlfn._xlws.FILTER(_xlfn._xlws.FILTER(Orders[],Orders[Customer ID]=$A567),{1,0,0,0,0,0,0,0,0,0,0,0,0,0,0,0})))</f>
        <v>1</v>
      </c>
      <c r="C567" s="15" t="str">
        <f>_xlfn.XLOOKUP(A567,Orders[Customer ID],Orders[Loyalty Card],"",0)</f>
        <v>No</v>
      </c>
    </row>
    <row r="568" spans="1:3" x14ac:dyDescent="0.25">
      <c r="A568" t="s">
        <v>3612</v>
      </c>
      <c r="B568" s="15" cm="1">
        <f t="array" ref="B568">COUNTA(_xlfn.UNIQUE(_xlfn._xlws.FILTER(_xlfn._xlws.FILTER(Orders[],Orders[Customer ID]=$A568),{1,0,0,0,0,0,0,0,0,0,0,0,0,0,0,0})))</f>
        <v>1</v>
      </c>
      <c r="C568" s="15" t="str">
        <f>_xlfn.XLOOKUP(A568,Orders[Customer ID],Orders[Loyalty Card],"",0)</f>
        <v>Yes</v>
      </c>
    </row>
    <row r="569" spans="1:3" x14ac:dyDescent="0.25">
      <c r="A569" t="s">
        <v>3618</v>
      </c>
      <c r="B569" s="15" cm="1">
        <f t="array" ref="B569">COUNTA(_xlfn.UNIQUE(_xlfn._xlws.FILTER(_xlfn._xlws.FILTER(Orders[],Orders[Customer ID]=$A569),{1,0,0,0,0,0,0,0,0,0,0,0,0,0,0,0})))</f>
        <v>1</v>
      </c>
      <c r="C569" s="15" t="str">
        <f>_xlfn.XLOOKUP(A569,Orders[Customer ID],Orders[Loyalty Card],"",0)</f>
        <v>No</v>
      </c>
    </row>
    <row r="570" spans="1:3" x14ac:dyDescent="0.25">
      <c r="A570" t="s">
        <v>3623</v>
      </c>
      <c r="B570" s="15" cm="1">
        <f t="array" ref="B570">COUNTA(_xlfn.UNIQUE(_xlfn._xlws.FILTER(_xlfn._xlws.FILTER(Orders[],Orders[Customer ID]=$A570),{1,0,0,0,0,0,0,0,0,0,0,0,0,0,0,0})))</f>
        <v>1</v>
      </c>
      <c r="C570" s="15" t="str">
        <f>_xlfn.XLOOKUP(A570,Orders[Customer ID],Orders[Loyalty Card],"",0)</f>
        <v>Yes</v>
      </c>
    </row>
    <row r="571" spans="1:3" x14ac:dyDescent="0.25">
      <c r="A571" t="s">
        <v>3628</v>
      </c>
      <c r="B571" s="15" cm="1">
        <f t="array" ref="B571">COUNTA(_xlfn.UNIQUE(_xlfn._xlws.FILTER(_xlfn._xlws.FILTER(Orders[],Orders[Customer ID]=$A571),{1,0,0,0,0,0,0,0,0,0,0,0,0,0,0,0})))</f>
        <v>1</v>
      </c>
      <c r="C571" s="15" t="str">
        <f>_xlfn.XLOOKUP(A571,Orders[Customer ID],Orders[Loyalty Card],"",0)</f>
        <v>No</v>
      </c>
    </row>
    <row r="572" spans="1:3" x14ac:dyDescent="0.25">
      <c r="A572" t="s">
        <v>3634</v>
      </c>
      <c r="B572" s="15" cm="1">
        <f t="array" ref="B572">COUNTA(_xlfn.UNIQUE(_xlfn._xlws.FILTER(_xlfn._xlws.FILTER(Orders[],Orders[Customer ID]=$A572),{1,0,0,0,0,0,0,0,0,0,0,0,0,0,0,0})))</f>
        <v>1</v>
      </c>
      <c r="C572" s="15" t="str">
        <f>_xlfn.XLOOKUP(A572,Orders[Customer ID],Orders[Loyalty Card],"",0)</f>
        <v>Yes</v>
      </c>
    </row>
    <row r="573" spans="1:3" x14ac:dyDescent="0.25">
      <c r="A573" t="s">
        <v>3644</v>
      </c>
      <c r="B573" s="15" cm="1">
        <f t="array" ref="B573">COUNTA(_xlfn.UNIQUE(_xlfn._xlws.FILTER(_xlfn._xlws.FILTER(Orders[],Orders[Customer ID]=$A573),{1,0,0,0,0,0,0,0,0,0,0,0,0,0,0,0})))</f>
        <v>1</v>
      </c>
      <c r="C573" s="15" t="str">
        <f>_xlfn.XLOOKUP(A573,Orders[Customer ID],Orders[Loyalty Card],"",0)</f>
        <v>Yes</v>
      </c>
    </row>
    <row r="574" spans="1:3" x14ac:dyDescent="0.25">
      <c r="A574" t="s">
        <v>3649</v>
      </c>
      <c r="B574" s="15" cm="1">
        <f t="array" ref="B574">COUNTA(_xlfn.UNIQUE(_xlfn._xlws.FILTER(_xlfn._xlws.FILTER(Orders[],Orders[Customer ID]=$A574),{1,0,0,0,0,0,0,0,0,0,0,0,0,0,0,0})))</f>
        <v>1</v>
      </c>
      <c r="C574" s="15" t="str">
        <f>_xlfn.XLOOKUP(A574,Orders[Customer ID],Orders[Loyalty Card],"",0)</f>
        <v>Yes</v>
      </c>
    </row>
    <row r="575" spans="1:3" x14ac:dyDescent="0.25">
      <c r="A575" t="s">
        <v>3655</v>
      </c>
      <c r="B575" s="15" cm="1">
        <f t="array" ref="B575">COUNTA(_xlfn.UNIQUE(_xlfn._xlws.FILTER(_xlfn._xlws.FILTER(Orders[],Orders[Customer ID]=$A575),{1,0,0,0,0,0,0,0,0,0,0,0,0,0,0,0})))</f>
        <v>1</v>
      </c>
      <c r="C575" s="15" t="str">
        <f>_xlfn.XLOOKUP(A575,Orders[Customer ID],Orders[Loyalty Card],"",0)</f>
        <v>Yes</v>
      </c>
    </row>
    <row r="576" spans="1:3" x14ac:dyDescent="0.25">
      <c r="A576" t="s">
        <v>3660</v>
      </c>
      <c r="B576" s="15" cm="1">
        <f t="array" ref="B576">COUNTA(_xlfn.UNIQUE(_xlfn._xlws.FILTER(_xlfn._xlws.FILTER(Orders[],Orders[Customer ID]=$A576),{1,0,0,0,0,0,0,0,0,0,0,0,0,0,0,0})))</f>
        <v>1</v>
      </c>
      <c r="C576" s="15" t="str">
        <f>_xlfn.XLOOKUP(A576,Orders[Customer ID],Orders[Loyalty Card],"",0)</f>
        <v>Yes</v>
      </c>
    </row>
    <row r="577" spans="1:3" x14ac:dyDescent="0.25">
      <c r="A577" t="s">
        <v>3666</v>
      </c>
      <c r="B577" s="15" cm="1">
        <f t="array" ref="B577">COUNTA(_xlfn.UNIQUE(_xlfn._xlws.FILTER(_xlfn._xlws.FILTER(Orders[],Orders[Customer ID]=$A577),{1,0,0,0,0,0,0,0,0,0,0,0,0,0,0,0})))</f>
        <v>1</v>
      </c>
      <c r="C577" s="15" t="str">
        <f>_xlfn.XLOOKUP(A577,Orders[Customer ID],Orders[Loyalty Card],"",0)</f>
        <v>No</v>
      </c>
    </row>
    <row r="578" spans="1:3" x14ac:dyDescent="0.25">
      <c r="A578" t="s">
        <v>3752</v>
      </c>
      <c r="B578" s="15" cm="1">
        <f t="array" ref="B578">COUNTA(_xlfn.UNIQUE(_xlfn._xlws.FILTER(_xlfn._xlws.FILTER(Orders[],Orders[Customer ID]=$A578),{1,0,0,0,0,0,0,0,0,0,0,0,0,0,0,0})))</f>
        <v>3</v>
      </c>
      <c r="C578" s="15" t="str">
        <f>_xlfn.XLOOKUP(A578,Orders[Customer ID],Orders[Loyalty Card],"",0)</f>
        <v>No</v>
      </c>
    </row>
    <row r="579" spans="1:3" x14ac:dyDescent="0.25">
      <c r="A579" t="s">
        <v>3678</v>
      </c>
      <c r="B579" s="15" cm="1">
        <f t="array" ref="B579">COUNTA(_xlfn.UNIQUE(_xlfn._xlws.FILTER(_xlfn._xlws.FILTER(Orders[],Orders[Customer ID]=$A579),{1,0,0,0,0,0,0,0,0,0,0,0,0,0,0,0})))</f>
        <v>1</v>
      </c>
      <c r="C579" s="15" t="str">
        <f>_xlfn.XLOOKUP(A579,Orders[Customer ID],Orders[Loyalty Card],"",0)</f>
        <v>No</v>
      </c>
    </row>
    <row r="580" spans="1:3" x14ac:dyDescent="0.25">
      <c r="A580" t="s">
        <v>3684</v>
      </c>
      <c r="B580" s="15" cm="1">
        <f t="array" ref="B580">COUNTA(_xlfn.UNIQUE(_xlfn._xlws.FILTER(_xlfn._xlws.FILTER(Orders[],Orders[Customer ID]=$A580),{1,0,0,0,0,0,0,0,0,0,0,0,0,0,0,0})))</f>
        <v>1</v>
      </c>
      <c r="C580" s="15" t="str">
        <f>_xlfn.XLOOKUP(A580,Orders[Customer ID],Orders[Loyalty Card],"",0)</f>
        <v>No</v>
      </c>
    </row>
    <row r="581" spans="1:3" x14ac:dyDescent="0.25">
      <c r="A581" t="s">
        <v>3690</v>
      </c>
      <c r="B581" s="15" cm="1">
        <f t="array" ref="B581">COUNTA(_xlfn.UNIQUE(_xlfn._xlws.FILTER(_xlfn._xlws.FILTER(Orders[],Orders[Customer ID]=$A581),{1,0,0,0,0,0,0,0,0,0,0,0,0,0,0,0})))</f>
        <v>1</v>
      </c>
      <c r="C581" s="15" t="str">
        <f>_xlfn.XLOOKUP(A581,Orders[Customer ID],Orders[Loyalty Card],"",0)</f>
        <v>Yes</v>
      </c>
    </row>
    <row r="582" spans="1:3" x14ac:dyDescent="0.25">
      <c r="A582" t="s">
        <v>3696</v>
      </c>
      <c r="B582" s="15" cm="1">
        <f t="array" ref="B582">COUNTA(_xlfn.UNIQUE(_xlfn._xlws.FILTER(_xlfn._xlws.FILTER(Orders[],Orders[Customer ID]=$A582),{1,0,0,0,0,0,0,0,0,0,0,0,0,0,0,0})))</f>
        <v>1</v>
      </c>
      <c r="C582" s="15" t="str">
        <f>_xlfn.XLOOKUP(A582,Orders[Customer ID],Orders[Loyalty Card],"",0)</f>
        <v>No</v>
      </c>
    </row>
    <row r="583" spans="1:3" x14ac:dyDescent="0.25">
      <c r="A583" t="s">
        <v>3701</v>
      </c>
      <c r="B583" s="15" cm="1">
        <f t="array" ref="B583">COUNTA(_xlfn.UNIQUE(_xlfn._xlws.FILTER(_xlfn._xlws.FILTER(Orders[],Orders[Customer ID]=$A583),{1,0,0,0,0,0,0,0,0,0,0,0,0,0,0,0})))</f>
        <v>1</v>
      </c>
      <c r="C583" s="15" t="str">
        <f>_xlfn.XLOOKUP(A583,Orders[Customer ID],Orders[Loyalty Card],"",0)</f>
        <v>Yes</v>
      </c>
    </row>
    <row r="584" spans="1:3" x14ac:dyDescent="0.25">
      <c r="A584" t="s">
        <v>3713</v>
      </c>
      <c r="B584" s="15" cm="1">
        <f t="array" ref="B584">COUNTA(_xlfn.UNIQUE(_xlfn._xlws.FILTER(_xlfn._xlws.FILTER(Orders[],Orders[Customer ID]=$A584),{1,0,0,0,0,0,0,0,0,0,0,0,0,0,0,0})))</f>
        <v>1</v>
      </c>
      <c r="C584" s="15" t="str">
        <f>_xlfn.XLOOKUP(A584,Orders[Customer ID],Orders[Loyalty Card],"",0)</f>
        <v>No</v>
      </c>
    </row>
    <row r="585" spans="1:3" x14ac:dyDescent="0.25">
      <c r="A585" t="s">
        <v>3719</v>
      </c>
      <c r="B585" s="15" cm="1">
        <f t="array" ref="B585">COUNTA(_xlfn.UNIQUE(_xlfn._xlws.FILTER(_xlfn._xlws.FILTER(Orders[],Orders[Customer ID]=$A585),{1,0,0,0,0,0,0,0,0,0,0,0,0,0,0,0})))</f>
        <v>1</v>
      </c>
      <c r="C585" s="15" t="str">
        <f>_xlfn.XLOOKUP(A585,Orders[Customer ID],Orders[Loyalty Card],"",0)</f>
        <v>No</v>
      </c>
    </row>
    <row r="586" spans="1:3" x14ac:dyDescent="0.25">
      <c r="A586" t="s">
        <v>3725</v>
      </c>
      <c r="B586" s="15" cm="1">
        <f t="array" ref="B586">COUNTA(_xlfn.UNIQUE(_xlfn._xlws.FILTER(_xlfn._xlws.FILTER(Orders[],Orders[Customer ID]=$A586),{1,0,0,0,0,0,0,0,0,0,0,0,0,0,0,0})))</f>
        <v>1</v>
      </c>
      <c r="C586" s="15" t="str">
        <f>_xlfn.XLOOKUP(A586,Orders[Customer ID],Orders[Loyalty Card],"",0)</f>
        <v>Yes</v>
      </c>
    </row>
    <row r="587" spans="1:3" x14ac:dyDescent="0.25">
      <c r="A587" t="s">
        <v>3729</v>
      </c>
      <c r="B587" s="15" cm="1">
        <f t="array" ref="B587">COUNTA(_xlfn.UNIQUE(_xlfn._xlws.FILTER(_xlfn._xlws.FILTER(Orders[],Orders[Customer ID]=$A587),{1,0,0,0,0,0,0,0,0,0,0,0,0,0,0,0})))</f>
        <v>1</v>
      </c>
      <c r="C587" s="15" t="str">
        <f>_xlfn.XLOOKUP(A587,Orders[Customer ID],Orders[Loyalty Card],"",0)</f>
        <v>No</v>
      </c>
    </row>
    <row r="588" spans="1:3" x14ac:dyDescent="0.25">
      <c r="A588" t="s">
        <v>3735</v>
      </c>
      <c r="B588" s="15" cm="1">
        <f t="array" ref="B588">COUNTA(_xlfn.UNIQUE(_xlfn._xlws.FILTER(_xlfn._xlws.FILTER(Orders[],Orders[Customer ID]=$A588),{1,0,0,0,0,0,0,0,0,0,0,0,0,0,0,0})))</f>
        <v>1</v>
      </c>
      <c r="C588" s="15" t="str">
        <f>_xlfn.XLOOKUP(A588,Orders[Customer ID],Orders[Loyalty Card],"",0)</f>
        <v>Yes</v>
      </c>
    </row>
    <row r="589" spans="1:3" x14ac:dyDescent="0.25">
      <c r="A589" t="s">
        <v>3740</v>
      </c>
      <c r="B589" s="15" cm="1">
        <f t="array" ref="B589">COUNTA(_xlfn.UNIQUE(_xlfn._xlws.FILTER(_xlfn._xlws.FILTER(Orders[],Orders[Customer ID]=$A589),{1,0,0,0,0,0,0,0,0,0,0,0,0,0,0,0})))</f>
        <v>1</v>
      </c>
      <c r="C589" s="15" t="str">
        <f>_xlfn.XLOOKUP(A589,Orders[Customer ID],Orders[Loyalty Card],"",0)</f>
        <v>No</v>
      </c>
    </row>
    <row r="590" spans="1:3" x14ac:dyDescent="0.25">
      <c r="A590" t="s">
        <v>3746</v>
      </c>
      <c r="B590" s="15" cm="1">
        <f t="array" ref="B590">COUNTA(_xlfn.UNIQUE(_xlfn._xlws.FILTER(_xlfn._xlws.FILTER(Orders[],Orders[Customer ID]=$A590),{1,0,0,0,0,0,0,0,0,0,0,0,0,0,0,0})))</f>
        <v>1</v>
      </c>
      <c r="C590" s="15" t="str">
        <f>_xlfn.XLOOKUP(A590,Orders[Customer ID],Orders[Loyalty Card],"",0)</f>
        <v>No</v>
      </c>
    </row>
    <row r="591" spans="1:3" x14ac:dyDescent="0.25">
      <c r="A591" t="s">
        <v>3757</v>
      </c>
      <c r="B591" s="15" cm="1">
        <f t="array" ref="B591">COUNTA(_xlfn.UNIQUE(_xlfn._xlws.FILTER(_xlfn._xlws.FILTER(Orders[],Orders[Customer ID]=$A591),{1,0,0,0,0,0,0,0,0,0,0,0,0,0,0,0})))</f>
        <v>1</v>
      </c>
      <c r="C591" s="15" t="str">
        <f>_xlfn.XLOOKUP(A591,Orders[Customer ID],Orders[Loyalty Card],"",0)</f>
        <v>No</v>
      </c>
    </row>
    <row r="592" spans="1:3" x14ac:dyDescent="0.25">
      <c r="A592" t="s">
        <v>3768</v>
      </c>
      <c r="B592" s="15" cm="1">
        <f t="array" ref="B592">COUNTA(_xlfn.UNIQUE(_xlfn._xlws.FILTER(_xlfn._xlws.FILTER(Orders[],Orders[Customer ID]=$A592),{1,0,0,0,0,0,0,0,0,0,0,0,0,0,0,0})))</f>
        <v>1</v>
      </c>
      <c r="C592" s="15" t="str">
        <f>_xlfn.XLOOKUP(A592,Orders[Customer ID],Orders[Loyalty Card],"",0)</f>
        <v>Yes</v>
      </c>
    </row>
    <row r="593" spans="1:3" x14ac:dyDescent="0.25">
      <c r="A593" t="s">
        <v>3774</v>
      </c>
      <c r="B593" s="15" cm="1">
        <f t="array" ref="B593">COUNTA(_xlfn.UNIQUE(_xlfn._xlws.FILTER(_xlfn._xlws.FILTER(Orders[],Orders[Customer ID]=$A593),{1,0,0,0,0,0,0,0,0,0,0,0,0,0,0,0})))</f>
        <v>1</v>
      </c>
      <c r="C593" s="15" t="str">
        <f>_xlfn.XLOOKUP(A593,Orders[Customer ID],Orders[Loyalty Card],"",0)</f>
        <v>Yes</v>
      </c>
    </row>
    <row r="594" spans="1:3" x14ac:dyDescent="0.25">
      <c r="A594" t="s">
        <v>3779</v>
      </c>
      <c r="B594" s="15" cm="1">
        <f t="array" ref="B594">COUNTA(_xlfn.UNIQUE(_xlfn._xlws.FILTER(_xlfn._xlws.FILTER(Orders[],Orders[Customer ID]=$A594),{1,0,0,0,0,0,0,0,0,0,0,0,0,0,0,0})))</f>
        <v>1</v>
      </c>
      <c r="C594" s="15" t="str">
        <f>_xlfn.XLOOKUP(A594,Orders[Customer ID],Orders[Loyalty Card],"",0)</f>
        <v>No</v>
      </c>
    </row>
    <row r="595" spans="1:3" x14ac:dyDescent="0.25">
      <c r="A595" t="s">
        <v>3785</v>
      </c>
      <c r="B595" s="15" cm="1">
        <f t="array" ref="B595">COUNTA(_xlfn.UNIQUE(_xlfn._xlws.FILTER(_xlfn._xlws.FILTER(Orders[],Orders[Customer ID]=$A595),{1,0,0,0,0,0,0,0,0,0,0,0,0,0,0,0})))</f>
        <v>1</v>
      </c>
      <c r="C595" s="15" t="str">
        <f>_xlfn.XLOOKUP(A595,Orders[Customer ID],Orders[Loyalty Card],"",0)</f>
        <v>Yes</v>
      </c>
    </row>
    <row r="596" spans="1:3" x14ac:dyDescent="0.25">
      <c r="A596" t="s">
        <v>3791</v>
      </c>
      <c r="B596" s="15" cm="1">
        <f t="array" ref="B596">COUNTA(_xlfn.UNIQUE(_xlfn._xlws.FILTER(_xlfn._xlws.FILTER(Orders[],Orders[Customer ID]=$A596),{1,0,0,0,0,0,0,0,0,0,0,0,0,0,0,0})))</f>
        <v>1</v>
      </c>
      <c r="C596" s="15" t="str">
        <f>_xlfn.XLOOKUP(A596,Orders[Customer ID],Orders[Loyalty Card],"",0)</f>
        <v>No</v>
      </c>
    </row>
    <row r="597" spans="1:3" x14ac:dyDescent="0.25">
      <c r="A597" t="s">
        <v>3840</v>
      </c>
      <c r="B597" s="15" cm="1">
        <f t="array" ref="B597">COUNTA(_xlfn.UNIQUE(_xlfn._xlws.FILTER(_xlfn._xlws.FILTER(Orders[],Orders[Customer ID]=$A597),{1,0,0,0,0,0,0,0,0,0,0,0,0,0,0,0})))</f>
        <v>4</v>
      </c>
      <c r="C597" s="15" t="str">
        <f>_xlfn.XLOOKUP(A597,Orders[Customer ID],Orders[Loyalty Card],"",0)</f>
        <v>Yes</v>
      </c>
    </row>
    <row r="598" spans="1:3" x14ac:dyDescent="0.25">
      <c r="A598" t="s">
        <v>3803</v>
      </c>
      <c r="B598" s="15" cm="1">
        <f t="array" ref="B598">COUNTA(_xlfn.UNIQUE(_xlfn._xlws.FILTER(_xlfn._xlws.FILTER(Orders[],Orders[Customer ID]=$A598),{1,0,0,0,0,0,0,0,0,0,0,0,0,0,0,0})))</f>
        <v>1</v>
      </c>
      <c r="C598" s="15" t="str">
        <f>_xlfn.XLOOKUP(A598,Orders[Customer ID],Orders[Loyalty Card],"",0)</f>
        <v>No</v>
      </c>
    </row>
    <row r="599" spans="1:3" x14ac:dyDescent="0.25">
      <c r="A599" t="s">
        <v>3808</v>
      </c>
      <c r="B599" s="15" cm="1">
        <f t="array" ref="B599">COUNTA(_xlfn.UNIQUE(_xlfn._xlws.FILTER(_xlfn._xlws.FILTER(Orders[],Orders[Customer ID]=$A599),{1,0,0,0,0,0,0,0,0,0,0,0,0,0,0,0})))</f>
        <v>1</v>
      </c>
      <c r="C599" s="15" t="str">
        <f>_xlfn.XLOOKUP(A599,Orders[Customer ID],Orders[Loyalty Card],"",0)</f>
        <v>Yes</v>
      </c>
    </row>
    <row r="600" spans="1:3" x14ac:dyDescent="0.25">
      <c r="A600" t="s">
        <v>3813</v>
      </c>
      <c r="B600" s="15" cm="1">
        <f t="array" ref="B600">COUNTA(_xlfn.UNIQUE(_xlfn._xlws.FILTER(_xlfn._xlws.FILTER(Orders[],Orders[Customer ID]=$A600),{1,0,0,0,0,0,0,0,0,0,0,0,0,0,0,0})))</f>
        <v>1</v>
      </c>
      <c r="C600" s="15" t="str">
        <f>_xlfn.XLOOKUP(A600,Orders[Customer ID],Orders[Loyalty Card],"",0)</f>
        <v>Yes</v>
      </c>
    </row>
    <row r="601" spans="1:3" x14ac:dyDescent="0.25">
      <c r="A601" t="s">
        <v>3819</v>
      </c>
      <c r="B601" s="15" cm="1">
        <f t="array" ref="B601">COUNTA(_xlfn.UNIQUE(_xlfn._xlws.FILTER(_xlfn._xlws.FILTER(Orders[],Orders[Customer ID]=$A601),{1,0,0,0,0,0,0,0,0,0,0,0,0,0,0,0})))</f>
        <v>1</v>
      </c>
      <c r="C601" s="15" t="str">
        <f>_xlfn.XLOOKUP(A601,Orders[Customer ID],Orders[Loyalty Card],"",0)</f>
        <v>No</v>
      </c>
    </row>
    <row r="602" spans="1:3" x14ac:dyDescent="0.25">
      <c r="A602" t="s">
        <v>3824</v>
      </c>
      <c r="B602" s="15" cm="1">
        <f t="array" ref="B602">COUNTA(_xlfn.UNIQUE(_xlfn._xlws.FILTER(_xlfn._xlws.FILTER(Orders[],Orders[Customer ID]=$A602),{1,0,0,0,0,0,0,0,0,0,0,0,0,0,0,0})))</f>
        <v>1</v>
      </c>
      <c r="C602" s="15" t="str">
        <f>_xlfn.XLOOKUP(A602,Orders[Customer ID],Orders[Loyalty Card],"",0)</f>
        <v>Yes</v>
      </c>
    </row>
    <row r="603" spans="1:3" x14ac:dyDescent="0.25">
      <c r="A603" t="s">
        <v>3830</v>
      </c>
      <c r="B603" s="15" cm="1">
        <f t="array" ref="B603">COUNTA(_xlfn.UNIQUE(_xlfn._xlws.FILTER(_xlfn._xlws.FILTER(Orders[],Orders[Customer ID]=$A603),{1,0,0,0,0,0,0,0,0,0,0,0,0,0,0,0})))</f>
        <v>1</v>
      </c>
      <c r="C603" s="15" t="str">
        <f>_xlfn.XLOOKUP(A603,Orders[Customer ID],Orders[Loyalty Card],"",0)</f>
        <v>Yes</v>
      </c>
    </row>
    <row r="604" spans="1:3" x14ac:dyDescent="0.25">
      <c r="A604" t="s">
        <v>3835</v>
      </c>
      <c r="B604" s="15" cm="1">
        <f t="array" ref="B604">COUNTA(_xlfn.UNIQUE(_xlfn._xlws.FILTER(_xlfn._xlws.FILTER(Orders[],Orders[Customer ID]=$A604),{1,0,0,0,0,0,0,0,0,0,0,0,0,0,0,0})))</f>
        <v>1</v>
      </c>
      <c r="C604" s="15" t="str">
        <f>_xlfn.XLOOKUP(A604,Orders[Customer ID],Orders[Loyalty Card],"",0)</f>
        <v>No</v>
      </c>
    </row>
    <row r="605" spans="1:3" x14ac:dyDescent="0.25">
      <c r="A605" t="s">
        <v>3845</v>
      </c>
      <c r="B605" s="15" cm="1">
        <f t="array" ref="B605">COUNTA(_xlfn.UNIQUE(_xlfn._xlws.FILTER(_xlfn._xlws.FILTER(Orders[],Orders[Customer ID]=$A605),{1,0,0,0,0,0,0,0,0,0,0,0,0,0,0,0})))</f>
        <v>1</v>
      </c>
      <c r="C605" s="15" t="str">
        <f>_xlfn.XLOOKUP(A605,Orders[Customer ID],Orders[Loyalty Card],"",0)</f>
        <v>No</v>
      </c>
    </row>
    <row r="606" spans="1:3" x14ac:dyDescent="0.25">
      <c r="A606" t="s">
        <v>3851</v>
      </c>
      <c r="B606" s="15" cm="1">
        <f t="array" ref="B606">COUNTA(_xlfn.UNIQUE(_xlfn._xlws.FILTER(_xlfn._xlws.FILTER(Orders[],Orders[Customer ID]=$A606),{1,0,0,0,0,0,0,0,0,0,0,0,0,0,0,0})))</f>
        <v>1</v>
      </c>
      <c r="C606" s="15" t="str">
        <f>_xlfn.XLOOKUP(A606,Orders[Customer ID],Orders[Loyalty Card],"",0)</f>
        <v>No</v>
      </c>
    </row>
    <row r="607" spans="1:3" x14ac:dyDescent="0.25">
      <c r="A607" t="s">
        <v>3855</v>
      </c>
      <c r="B607" s="15" cm="1">
        <f t="array" ref="B607">COUNTA(_xlfn.UNIQUE(_xlfn._xlws.FILTER(_xlfn._xlws.FILTER(Orders[],Orders[Customer ID]=$A607),{1,0,0,0,0,0,0,0,0,0,0,0,0,0,0,0})))</f>
        <v>1</v>
      </c>
      <c r="C607" s="15" t="str">
        <f>_xlfn.XLOOKUP(A607,Orders[Customer ID],Orders[Loyalty Card],"",0)</f>
        <v>No</v>
      </c>
    </row>
    <row r="608" spans="1:3" x14ac:dyDescent="0.25">
      <c r="A608" t="s">
        <v>3861</v>
      </c>
      <c r="B608" s="15" cm="1">
        <f t="array" ref="B608">COUNTA(_xlfn.UNIQUE(_xlfn._xlws.FILTER(_xlfn._xlws.FILTER(Orders[],Orders[Customer ID]=$A608),{1,0,0,0,0,0,0,0,0,0,0,0,0,0,0,0})))</f>
        <v>1</v>
      </c>
      <c r="C608" s="15" t="str">
        <f>_xlfn.XLOOKUP(A608,Orders[Customer ID],Orders[Loyalty Card],"",0)</f>
        <v>Yes</v>
      </c>
    </row>
    <row r="609" spans="1:3" x14ac:dyDescent="0.25">
      <c r="A609" t="s">
        <v>3867</v>
      </c>
      <c r="B609" s="15" cm="1">
        <f t="array" ref="B609">COUNTA(_xlfn.UNIQUE(_xlfn._xlws.FILTER(_xlfn._xlws.FILTER(Orders[],Orders[Customer ID]=$A609),{1,0,0,0,0,0,0,0,0,0,0,0,0,0,0,0})))</f>
        <v>1</v>
      </c>
      <c r="C609" s="15" t="str">
        <f>_xlfn.XLOOKUP(A609,Orders[Customer ID],Orders[Loyalty Card],"",0)</f>
        <v>Yes</v>
      </c>
    </row>
    <row r="610" spans="1:3" x14ac:dyDescent="0.25">
      <c r="A610" t="s">
        <v>3873</v>
      </c>
      <c r="B610" s="15" cm="1">
        <f t="array" ref="B610">COUNTA(_xlfn.UNIQUE(_xlfn._xlws.FILTER(_xlfn._xlws.FILTER(Orders[],Orders[Customer ID]=$A610),{1,0,0,0,0,0,0,0,0,0,0,0,0,0,0,0})))</f>
        <v>1</v>
      </c>
      <c r="C610" s="15" t="str">
        <f>_xlfn.XLOOKUP(A610,Orders[Customer ID],Orders[Loyalty Card],"",0)</f>
        <v>Yes</v>
      </c>
    </row>
    <row r="611" spans="1:3" x14ac:dyDescent="0.25">
      <c r="A611" t="s">
        <v>3878</v>
      </c>
      <c r="B611" s="15" cm="1">
        <f t="array" ref="B611">COUNTA(_xlfn.UNIQUE(_xlfn._xlws.FILTER(_xlfn._xlws.FILTER(Orders[],Orders[Customer ID]=$A611),{1,0,0,0,0,0,0,0,0,0,0,0,0,0,0,0})))</f>
        <v>1</v>
      </c>
      <c r="C611" s="15" t="str">
        <f>_xlfn.XLOOKUP(A611,Orders[Customer ID],Orders[Loyalty Card],"",0)</f>
        <v>No</v>
      </c>
    </row>
    <row r="612" spans="1:3" x14ac:dyDescent="0.25">
      <c r="A612" t="s">
        <v>3884</v>
      </c>
      <c r="B612" s="15" cm="1">
        <f t="array" ref="B612">COUNTA(_xlfn.UNIQUE(_xlfn._xlws.FILTER(_xlfn._xlws.FILTER(Orders[],Orders[Customer ID]=$A612),{1,0,0,0,0,0,0,0,0,0,0,0,0,0,0,0})))</f>
        <v>1</v>
      </c>
      <c r="C612" s="15" t="str">
        <f>_xlfn.XLOOKUP(A612,Orders[Customer ID],Orders[Loyalty Card],"",0)</f>
        <v>Yes</v>
      </c>
    </row>
    <row r="613" spans="1:3" x14ac:dyDescent="0.25">
      <c r="A613" t="s">
        <v>3890</v>
      </c>
      <c r="B613" s="15" cm="1">
        <f t="array" ref="B613">COUNTA(_xlfn.UNIQUE(_xlfn._xlws.FILTER(_xlfn._xlws.FILTER(Orders[],Orders[Customer ID]=$A613),{1,0,0,0,0,0,0,0,0,0,0,0,0,0,0,0})))</f>
        <v>1</v>
      </c>
      <c r="C613" s="15" t="str">
        <f>_xlfn.XLOOKUP(A613,Orders[Customer ID],Orders[Loyalty Card],"",0)</f>
        <v>Yes</v>
      </c>
    </row>
    <row r="614" spans="1:3" x14ac:dyDescent="0.25">
      <c r="A614" t="s">
        <v>3896</v>
      </c>
      <c r="B614" s="15" cm="1">
        <f t="array" ref="B614">COUNTA(_xlfn.UNIQUE(_xlfn._xlws.FILTER(_xlfn._xlws.FILTER(Orders[],Orders[Customer ID]=$A614),{1,0,0,0,0,0,0,0,0,0,0,0,0,0,0,0})))</f>
        <v>1</v>
      </c>
      <c r="C614" s="15" t="str">
        <f>_xlfn.XLOOKUP(A614,Orders[Customer ID],Orders[Loyalty Card],"",0)</f>
        <v>No</v>
      </c>
    </row>
    <row r="615" spans="1:3" x14ac:dyDescent="0.25">
      <c r="A615" t="s">
        <v>3901</v>
      </c>
      <c r="B615" s="15" cm="1">
        <f t="array" ref="B615">COUNTA(_xlfn.UNIQUE(_xlfn._xlws.FILTER(_xlfn._xlws.FILTER(Orders[],Orders[Customer ID]=$A615),{1,0,0,0,0,0,0,0,0,0,0,0,0,0,0,0})))</f>
        <v>1</v>
      </c>
      <c r="C615" s="15" t="str">
        <f>_xlfn.XLOOKUP(A615,Orders[Customer ID],Orders[Loyalty Card],"",0)</f>
        <v>No</v>
      </c>
    </row>
    <row r="616" spans="1:3" x14ac:dyDescent="0.25">
      <c r="A616" t="s">
        <v>3906</v>
      </c>
      <c r="B616" s="15" cm="1">
        <f t="array" ref="B616">COUNTA(_xlfn.UNIQUE(_xlfn._xlws.FILTER(_xlfn._xlws.FILTER(Orders[],Orders[Customer ID]=$A616),{1,0,0,0,0,0,0,0,0,0,0,0,0,0,0,0})))</f>
        <v>1</v>
      </c>
      <c r="C616" s="15" t="str">
        <f>_xlfn.XLOOKUP(A616,Orders[Customer ID],Orders[Loyalty Card],"",0)</f>
        <v>Yes</v>
      </c>
    </row>
    <row r="617" spans="1:3" x14ac:dyDescent="0.25">
      <c r="A617" t="s">
        <v>3918</v>
      </c>
      <c r="B617" s="15" cm="1">
        <f t="array" ref="B617">COUNTA(_xlfn.UNIQUE(_xlfn._xlws.FILTER(_xlfn._xlws.FILTER(Orders[],Orders[Customer ID]=$A617),{1,0,0,0,0,0,0,0,0,0,0,0,0,0,0,0})))</f>
        <v>1</v>
      </c>
      <c r="C617" s="15" t="str">
        <f>_xlfn.XLOOKUP(A617,Orders[Customer ID],Orders[Loyalty Card],"",0)</f>
        <v>Yes</v>
      </c>
    </row>
    <row r="618" spans="1:3" x14ac:dyDescent="0.25">
      <c r="A618" t="s">
        <v>3924</v>
      </c>
      <c r="B618" s="15" cm="1">
        <f t="array" ref="B618">COUNTA(_xlfn.UNIQUE(_xlfn._xlws.FILTER(_xlfn._xlws.FILTER(Orders[],Orders[Customer ID]=$A618),{1,0,0,0,0,0,0,0,0,0,0,0,0,0,0,0})))</f>
        <v>1</v>
      </c>
      <c r="C618" s="15" t="str">
        <f>_xlfn.XLOOKUP(A618,Orders[Customer ID],Orders[Loyalty Card],"",0)</f>
        <v>No</v>
      </c>
    </row>
    <row r="619" spans="1:3" x14ac:dyDescent="0.25">
      <c r="A619" t="s">
        <v>3928</v>
      </c>
      <c r="B619" s="15" cm="1">
        <f t="array" ref="B619">COUNTA(_xlfn.UNIQUE(_xlfn._xlws.FILTER(_xlfn._xlws.FILTER(Orders[],Orders[Customer ID]=$A619),{1,0,0,0,0,0,0,0,0,0,0,0,0,0,0,0})))</f>
        <v>1</v>
      </c>
      <c r="C619" s="15" t="str">
        <f>_xlfn.XLOOKUP(A619,Orders[Customer ID],Orders[Loyalty Card],"",0)</f>
        <v>Yes</v>
      </c>
    </row>
    <row r="620" spans="1:3" x14ac:dyDescent="0.25">
      <c r="A620" t="s">
        <v>3934</v>
      </c>
      <c r="B620" s="15" cm="1">
        <f t="array" ref="B620">COUNTA(_xlfn.UNIQUE(_xlfn._xlws.FILTER(_xlfn._xlws.FILTER(Orders[],Orders[Customer ID]=$A620),{1,0,0,0,0,0,0,0,0,0,0,0,0,0,0,0})))</f>
        <v>1</v>
      </c>
      <c r="C620" s="15" t="str">
        <f>_xlfn.XLOOKUP(A620,Orders[Customer ID],Orders[Loyalty Card],"",0)</f>
        <v>No</v>
      </c>
    </row>
    <row r="621" spans="1:3" x14ac:dyDescent="0.25">
      <c r="A621" t="s">
        <v>3940</v>
      </c>
      <c r="B621" s="15" cm="1">
        <f t="array" ref="B621">COUNTA(_xlfn.UNIQUE(_xlfn._xlws.FILTER(_xlfn._xlws.FILTER(Orders[],Orders[Customer ID]=$A621),{1,0,0,0,0,0,0,0,0,0,0,0,0,0,0,0})))</f>
        <v>1</v>
      </c>
      <c r="C621" s="15" t="str">
        <f>_xlfn.XLOOKUP(A621,Orders[Customer ID],Orders[Loyalty Card],"",0)</f>
        <v>No</v>
      </c>
    </row>
    <row r="622" spans="1:3" x14ac:dyDescent="0.25">
      <c r="A622" t="s">
        <v>3946</v>
      </c>
      <c r="B622" s="15" cm="1">
        <f t="array" ref="B622">COUNTA(_xlfn.UNIQUE(_xlfn._xlws.FILTER(_xlfn._xlws.FILTER(Orders[],Orders[Customer ID]=$A622),{1,0,0,0,0,0,0,0,0,0,0,0,0,0,0,0})))</f>
        <v>1</v>
      </c>
      <c r="C622" s="15" t="str">
        <f>_xlfn.XLOOKUP(A622,Orders[Customer ID],Orders[Loyalty Card],"",0)</f>
        <v>No</v>
      </c>
    </row>
    <row r="623" spans="1:3" x14ac:dyDescent="0.25">
      <c r="A623" t="s">
        <v>3951</v>
      </c>
      <c r="B623" s="15" cm="1">
        <f t="array" ref="B623">COUNTA(_xlfn.UNIQUE(_xlfn._xlws.FILTER(_xlfn._xlws.FILTER(Orders[],Orders[Customer ID]=$A623),{1,0,0,0,0,0,0,0,0,0,0,0,0,0,0,0})))</f>
        <v>1</v>
      </c>
      <c r="C623" s="15" t="str">
        <f>_xlfn.XLOOKUP(A623,Orders[Customer ID],Orders[Loyalty Card],"",0)</f>
        <v>No</v>
      </c>
    </row>
    <row r="624" spans="1:3" x14ac:dyDescent="0.25">
      <c r="A624" t="s">
        <v>3961</v>
      </c>
      <c r="B624" s="15" cm="1">
        <f t="array" ref="B624">COUNTA(_xlfn.UNIQUE(_xlfn._xlws.FILTER(_xlfn._xlws.FILTER(Orders[],Orders[Customer ID]=$A624),{1,0,0,0,0,0,0,0,0,0,0,0,0,0,0,0})))</f>
        <v>1</v>
      </c>
      <c r="C624" s="15" t="str">
        <f>_xlfn.XLOOKUP(A624,Orders[Customer ID],Orders[Loyalty Card],"",0)</f>
        <v>Yes</v>
      </c>
    </row>
    <row r="625" spans="1:3" x14ac:dyDescent="0.25">
      <c r="A625" t="s">
        <v>3967</v>
      </c>
      <c r="B625" s="15" cm="1">
        <f t="array" ref="B625">COUNTA(_xlfn.UNIQUE(_xlfn._xlws.FILTER(_xlfn._xlws.FILTER(Orders[],Orders[Customer ID]=$A625),{1,0,0,0,0,0,0,0,0,0,0,0,0,0,0,0})))</f>
        <v>1</v>
      </c>
      <c r="C625" s="15" t="str">
        <f>_xlfn.XLOOKUP(A625,Orders[Customer ID],Orders[Loyalty Card],"",0)</f>
        <v>No</v>
      </c>
    </row>
    <row r="626" spans="1:3" x14ac:dyDescent="0.25">
      <c r="A626" t="s">
        <v>3973</v>
      </c>
      <c r="B626" s="15" cm="1">
        <f t="array" ref="B626">COUNTA(_xlfn.UNIQUE(_xlfn._xlws.FILTER(_xlfn._xlws.FILTER(Orders[],Orders[Customer ID]=$A626),{1,0,0,0,0,0,0,0,0,0,0,0,0,0,0,0})))</f>
        <v>1</v>
      </c>
      <c r="C626" s="15" t="str">
        <f>_xlfn.XLOOKUP(A626,Orders[Customer ID],Orders[Loyalty Card],"",0)</f>
        <v>No</v>
      </c>
    </row>
    <row r="627" spans="1:3" x14ac:dyDescent="0.25">
      <c r="A627" t="s">
        <v>3979</v>
      </c>
      <c r="B627" s="15" cm="1">
        <f t="array" ref="B627">COUNTA(_xlfn.UNIQUE(_xlfn._xlws.FILTER(_xlfn._xlws.FILTER(Orders[],Orders[Customer ID]=$A627),{1,0,0,0,0,0,0,0,0,0,0,0,0,0,0,0})))</f>
        <v>1</v>
      </c>
      <c r="C627" s="15" t="str">
        <f>_xlfn.XLOOKUP(A627,Orders[Customer ID],Orders[Loyalty Card],"",0)</f>
        <v>Yes</v>
      </c>
    </row>
    <row r="628" spans="1:3" x14ac:dyDescent="0.25">
      <c r="A628" t="s">
        <v>3985</v>
      </c>
      <c r="B628" s="15" cm="1">
        <f t="array" ref="B628">COUNTA(_xlfn.UNIQUE(_xlfn._xlws.FILTER(_xlfn._xlws.FILTER(Orders[],Orders[Customer ID]=$A628),{1,0,0,0,0,0,0,0,0,0,0,0,0,0,0,0})))</f>
        <v>1</v>
      </c>
      <c r="C628" s="15" t="str">
        <f>_xlfn.XLOOKUP(A628,Orders[Customer ID],Orders[Loyalty Card],"",0)</f>
        <v>Yes</v>
      </c>
    </row>
    <row r="629" spans="1:3" x14ac:dyDescent="0.25">
      <c r="A629" t="s">
        <v>4042</v>
      </c>
      <c r="B629" s="15" cm="1">
        <f t="array" ref="B629">COUNTA(_xlfn.UNIQUE(_xlfn._xlws.FILTER(_xlfn._xlws.FILTER(Orders[],Orders[Customer ID]=$A629),{1,0,0,0,0,0,0,0,0,0,0,0,0,0,0,0})))</f>
        <v>1</v>
      </c>
      <c r="C629" s="15" t="str">
        <f>_xlfn.XLOOKUP(A629,Orders[Customer ID],Orders[Loyalty Card],"",0)</f>
        <v>No</v>
      </c>
    </row>
    <row r="630" spans="1:3" x14ac:dyDescent="0.25">
      <c r="A630" t="s">
        <v>3997</v>
      </c>
      <c r="B630" s="15" cm="1">
        <f t="array" ref="B630">COUNTA(_xlfn.UNIQUE(_xlfn._xlws.FILTER(_xlfn._xlws.FILTER(Orders[],Orders[Customer ID]=$A630),{1,0,0,0,0,0,0,0,0,0,0,0,0,0,0,0})))</f>
        <v>1</v>
      </c>
      <c r="C630" s="15" t="str">
        <f>_xlfn.XLOOKUP(A630,Orders[Customer ID],Orders[Loyalty Card],"",0)</f>
        <v>No</v>
      </c>
    </row>
    <row r="631" spans="1:3" x14ac:dyDescent="0.25">
      <c r="A631" t="s">
        <v>4003</v>
      </c>
      <c r="B631" s="15" cm="1">
        <f t="array" ref="B631">COUNTA(_xlfn.UNIQUE(_xlfn._xlws.FILTER(_xlfn._xlws.FILTER(Orders[],Orders[Customer ID]=$A631),{1,0,0,0,0,0,0,0,0,0,0,0,0,0,0,0})))</f>
        <v>1</v>
      </c>
      <c r="C631" s="15" t="str">
        <f>_xlfn.XLOOKUP(A631,Orders[Customer ID],Orders[Loyalty Card],"",0)</f>
        <v>No</v>
      </c>
    </row>
    <row r="632" spans="1:3" x14ac:dyDescent="0.25">
      <c r="A632" t="s">
        <v>4008</v>
      </c>
      <c r="B632" s="15" cm="1">
        <f t="array" ref="B632">COUNTA(_xlfn.UNIQUE(_xlfn._xlws.FILTER(_xlfn._xlws.FILTER(Orders[],Orders[Customer ID]=$A632),{1,0,0,0,0,0,0,0,0,0,0,0,0,0,0,0})))</f>
        <v>1</v>
      </c>
      <c r="C632" s="15" t="str">
        <f>_xlfn.XLOOKUP(A632,Orders[Customer ID],Orders[Loyalty Card],"",0)</f>
        <v>No</v>
      </c>
    </row>
    <row r="633" spans="1:3" x14ac:dyDescent="0.25">
      <c r="A633" t="s">
        <v>4013</v>
      </c>
      <c r="B633" s="15" cm="1">
        <f t="array" ref="B633">COUNTA(_xlfn.UNIQUE(_xlfn._xlws.FILTER(_xlfn._xlws.FILTER(Orders[],Orders[Customer ID]=$A633),{1,0,0,0,0,0,0,0,0,0,0,0,0,0,0,0})))</f>
        <v>1</v>
      </c>
      <c r="C633" s="15" t="str">
        <f>_xlfn.XLOOKUP(A633,Orders[Customer ID],Orders[Loyalty Card],"",0)</f>
        <v>Yes</v>
      </c>
    </row>
    <row r="634" spans="1:3" x14ac:dyDescent="0.25">
      <c r="A634" t="s">
        <v>4018</v>
      </c>
      <c r="B634" s="15" cm="1">
        <f t="array" ref="B634">COUNTA(_xlfn.UNIQUE(_xlfn._xlws.FILTER(_xlfn._xlws.FILTER(Orders[],Orders[Customer ID]=$A634),{1,0,0,0,0,0,0,0,0,0,0,0,0,0,0,0})))</f>
        <v>1</v>
      </c>
      <c r="C634" s="15" t="str">
        <f>_xlfn.XLOOKUP(A634,Orders[Customer ID],Orders[Loyalty Card],"",0)</f>
        <v>No</v>
      </c>
    </row>
    <row r="635" spans="1:3" x14ac:dyDescent="0.25">
      <c r="A635" t="s">
        <v>4024</v>
      </c>
      <c r="B635" s="15" cm="1">
        <f t="array" ref="B635">COUNTA(_xlfn.UNIQUE(_xlfn._xlws.FILTER(_xlfn._xlws.FILTER(Orders[],Orders[Customer ID]=$A635),{1,0,0,0,0,0,0,0,0,0,0,0,0,0,0,0})))</f>
        <v>1</v>
      </c>
      <c r="C635" s="15" t="str">
        <f>_xlfn.XLOOKUP(A635,Orders[Customer ID],Orders[Loyalty Card],"",0)</f>
        <v>No</v>
      </c>
    </row>
    <row r="636" spans="1:3" x14ac:dyDescent="0.25">
      <c r="A636" t="s">
        <v>4030</v>
      </c>
      <c r="B636" s="15" cm="1">
        <f t="array" ref="B636">COUNTA(_xlfn.UNIQUE(_xlfn._xlws.FILTER(_xlfn._xlws.FILTER(Orders[],Orders[Customer ID]=$A636),{1,0,0,0,0,0,0,0,0,0,0,0,0,0,0,0})))</f>
        <v>1</v>
      </c>
      <c r="C636" s="15" t="str">
        <f>_xlfn.XLOOKUP(A636,Orders[Customer ID],Orders[Loyalty Card],"",0)</f>
        <v>Yes</v>
      </c>
    </row>
    <row r="637" spans="1:3" x14ac:dyDescent="0.25">
      <c r="A637" t="s">
        <v>4036</v>
      </c>
      <c r="B637" s="15" cm="1">
        <f t="array" ref="B637">COUNTA(_xlfn.UNIQUE(_xlfn._xlws.FILTER(_xlfn._xlws.FILTER(Orders[],Orders[Customer ID]=$A637),{1,0,0,0,0,0,0,0,0,0,0,0,0,0,0,0})))</f>
        <v>1</v>
      </c>
      <c r="C637" s="15" t="str">
        <f>_xlfn.XLOOKUP(A637,Orders[Customer ID],Orders[Loyalty Card],"",0)</f>
        <v>Yes</v>
      </c>
    </row>
    <row r="638" spans="1:3" x14ac:dyDescent="0.25">
      <c r="A638" t="s">
        <v>4057</v>
      </c>
      <c r="B638" s="15" cm="1">
        <f t="array" ref="B638">COUNTA(_xlfn.UNIQUE(_xlfn._xlws.FILTER(_xlfn._xlws.FILTER(Orders[],Orders[Customer ID]=$A638),{1,0,0,0,0,0,0,0,0,0,0,0,0,0,0,0})))</f>
        <v>1</v>
      </c>
      <c r="C638" s="15" t="str">
        <f>_xlfn.XLOOKUP(A638,Orders[Customer ID],Orders[Loyalty Card],"",0)</f>
        <v>No</v>
      </c>
    </row>
    <row r="639" spans="1:3" x14ac:dyDescent="0.25">
      <c r="A639" t="s">
        <v>4063</v>
      </c>
      <c r="B639" s="15" cm="1">
        <f t="array" ref="B639">COUNTA(_xlfn.UNIQUE(_xlfn._xlws.FILTER(_xlfn._xlws.FILTER(Orders[],Orders[Customer ID]=$A639),{1,0,0,0,0,0,0,0,0,0,0,0,0,0,0,0})))</f>
        <v>1</v>
      </c>
      <c r="C639" s="15" t="str">
        <f>_xlfn.XLOOKUP(A639,Orders[Customer ID],Orders[Loyalty Card],"",0)</f>
        <v>No</v>
      </c>
    </row>
    <row r="640" spans="1:3" x14ac:dyDescent="0.25">
      <c r="A640" t="s">
        <v>4069</v>
      </c>
      <c r="B640" s="15" cm="1">
        <f t="array" ref="B640">COUNTA(_xlfn.UNIQUE(_xlfn._xlws.FILTER(_xlfn._xlws.FILTER(Orders[],Orders[Customer ID]=$A640),{1,0,0,0,0,0,0,0,0,0,0,0,0,0,0,0})))</f>
        <v>1</v>
      </c>
      <c r="C640" s="15" t="str">
        <f>_xlfn.XLOOKUP(A640,Orders[Customer ID],Orders[Loyalty Card],"",0)</f>
        <v>No</v>
      </c>
    </row>
    <row r="641" spans="1:3" x14ac:dyDescent="0.25">
      <c r="A641" t="s">
        <v>4075</v>
      </c>
      <c r="B641" s="15" cm="1">
        <f t="array" ref="B641">COUNTA(_xlfn.UNIQUE(_xlfn._xlws.FILTER(_xlfn._xlws.FILTER(Orders[],Orders[Customer ID]=$A641),{1,0,0,0,0,0,0,0,0,0,0,0,0,0,0,0})))</f>
        <v>1</v>
      </c>
      <c r="C641" s="15" t="str">
        <f>_xlfn.XLOOKUP(A641,Orders[Customer ID],Orders[Loyalty Card],"",0)</f>
        <v>Yes</v>
      </c>
    </row>
    <row r="642" spans="1:3" x14ac:dyDescent="0.25">
      <c r="A642" t="s">
        <v>4081</v>
      </c>
      <c r="B642" s="15" cm="1">
        <f t="array" ref="B642">COUNTA(_xlfn.UNIQUE(_xlfn._xlws.FILTER(_xlfn._xlws.FILTER(Orders[],Orders[Customer ID]=$A642),{1,0,0,0,0,0,0,0,0,0,0,0,0,0,0,0})))</f>
        <v>1</v>
      </c>
      <c r="C642" s="15" t="str">
        <f>_xlfn.XLOOKUP(A642,Orders[Customer ID],Orders[Loyalty Card],"",0)</f>
        <v>Yes</v>
      </c>
    </row>
    <row r="643" spans="1:3" x14ac:dyDescent="0.25">
      <c r="A643" t="s">
        <v>4087</v>
      </c>
      <c r="B643" s="15" cm="1">
        <f t="array" ref="B643">COUNTA(_xlfn.UNIQUE(_xlfn._xlws.FILTER(_xlfn._xlws.FILTER(Orders[],Orders[Customer ID]=$A643),{1,0,0,0,0,0,0,0,0,0,0,0,0,0,0,0})))</f>
        <v>1</v>
      </c>
      <c r="C643" s="15" t="str">
        <f>_xlfn.XLOOKUP(A643,Orders[Customer ID],Orders[Loyalty Card],"",0)</f>
        <v>Yes</v>
      </c>
    </row>
    <row r="644" spans="1:3" x14ac:dyDescent="0.25">
      <c r="A644" t="s">
        <v>4094</v>
      </c>
      <c r="B644" s="15" cm="1">
        <f t="array" ref="B644">COUNTA(_xlfn.UNIQUE(_xlfn._xlws.FILTER(_xlfn._xlws.FILTER(Orders[],Orders[Customer ID]=$A644),{1,0,0,0,0,0,0,0,0,0,0,0,0,0,0,0})))</f>
        <v>1</v>
      </c>
      <c r="C644" s="15" t="str">
        <f>_xlfn.XLOOKUP(A644,Orders[Customer ID],Orders[Loyalty Card],"",0)</f>
        <v>Yes</v>
      </c>
    </row>
    <row r="645" spans="1:3" x14ac:dyDescent="0.25">
      <c r="A645" t="s">
        <v>4099</v>
      </c>
      <c r="B645" s="15" cm="1">
        <f t="array" ref="B645">COUNTA(_xlfn.UNIQUE(_xlfn._xlws.FILTER(_xlfn._xlws.FILTER(Orders[],Orders[Customer ID]=$A645),{1,0,0,0,0,0,0,0,0,0,0,0,0,0,0,0})))</f>
        <v>1</v>
      </c>
      <c r="C645" s="15" t="str">
        <f>_xlfn.XLOOKUP(A645,Orders[Customer ID],Orders[Loyalty Card],"",0)</f>
        <v>Yes</v>
      </c>
    </row>
    <row r="646" spans="1:3" x14ac:dyDescent="0.25">
      <c r="A646" t="s">
        <v>4152</v>
      </c>
      <c r="B646" s="15" cm="1">
        <f t="array" ref="B646">COUNTA(_xlfn.UNIQUE(_xlfn._xlws.FILTER(_xlfn._xlws.FILTER(Orders[],Orders[Customer ID]=$A646),{1,0,0,0,0,0,0,0,0,0,0,0,0,0,0,0})))</f>
        <v>2</v>
      </c>
      <c r="C646" s="15" t="str">
        <f>_xlfn.XLOOKUP(A646,Orders[Customer ID],Orders[Loyalty Card],"",0)</f>
        <v>No</v>
      </c>
    </row>
    <row r="647" spans="1:3" x14ac:dyDescent="0.25">
      <c r="A647" t="s">
        <v>4110</v>
      </c>
      <c r="B647" s="15" cm="1">
        <f t="array" ref="B647">COUNTA(_xlfn.UNIQUE(_xlfn._xlws.FILTER(_xlfn._xlws.FILTER(Orders[],Orders[Customer ID]=$A647),{1,0,0,0,0,0,0,0,0,0,0,0,0,0,0,0})))</f>
        <v>1</v>
      </c>
      <c r="C647" s="15" t="str">
        <f>_xlfn.XLOOKUP(A647,Orders[Customer ID],Orders[Loyalty Card],"",0)</f>
        <v>Yes</v>
      </c>
    </row>
    <row r="648" spans="1:3" x14ac:dyDescent="0.25">
      <c r="A648" t="s">
        <v>4116</v>
      </c>
      <c r="B648" s="15" cm="1">
        <f t="array" ref="B648">COUNTA(_xlfn.UNIQUE(_xlfn._xlws.FILTER(_xlfn._xlws.FILTER(Orders[],Orders[Customer ID]=$A648),{1,0,0,0,0,0,0,0,0,0,0,0,0,0,0,0})))</f>
        <v>1</v>
      </c>
      <c r="C648" s="15" t="str">
        <f>_xlfn.XLOOKUP(A648,Orders[Customer ID],Orders[Loyalty Card],"",0)</f>
        <v>Yes</v>
      </c>
    </row>
    <row r="649" spans="1:3" x14ac:dyDescent="0.25">
      <c r="A649" t="s">
        <v>4124</v>
      </c>
      <c r="B649" s="15" cm="1">
        <f t="array" ref="B649">COUNTA(_xlfn.UNIQUE(_xlfn._xlws.FILTER(_xlfn._xlws.FILTER(Orders[],Orders[Customer ID]=$A649),{1,0,0,0,0,0,0,0,0,0,0,0,0,0,0,0})))</f>
        <v>1</v>
      </c>
      <c r="C649" s="15" t="str">
        <f>_xlfn.XLOOKUP(A649,Orders[Customer ID],Orders[Loyalty Card],"",0)</f>
        <v>Yes</v>
      </c>
    </row>
    <row r="650" spans="1:3" x14ac:dyDescent="0.25">
      <c r="A650" t="s">
        <v>4129</v>
      </c>
      <c r="B650" s="15" cm="1">
        <f t="array" ref="B650">COUNTA(_xlfn.UNIQUE(_xlfn._xlws.FILTER(_xlfn._xlws.FILTER(Orders[],Orders[Customer ID]=$A650),{1,0,0,0,0,0,0,0,0,0,0,0,0,0,0,0})))</f>
        <v>1</v>
      </c>
      <c r="C650" s="15" t="str">
        <f>_xlfn.XLOOKUP(A650,Orders[Customer ID],Orders[Loyalty Card],"",0)</f>
        <v>No</v>
      </c>
    </row>
    <row r="651" spans="1:3" x14ac:dyDescent="0.25">
      <c r="A651" t="s">
        <v>4134</v>
      </c>
      <c r="B651" s="15" cm="1">
        <f t="array" ref="B651">COUNTA(_xlfn.UNIQUE(_xlfn._xlws.FILTER(_xlfn._xlws.FILTER(Orders[],Orders[Customer ID]=$A651),{1,0,0,0,0,0,0,0,0,0,0,0,0,0,0,0})))</f>
        <v>1</v>
      </c>
      <c r="C651" s="15" t="str">
        <f>_xlfn.XLOOKUP(A651,Orders[Customer ID],Orders[Loyalty Card],"",0)</f>
        <v>Yes</v>
      </c>
    </row>
    <row r="652" spans="1:3" x14ac:dyDescent="0.25">
      <c r="A652" t="s">
        <v>4140</v>
      </c>
      <c r="B652" s="15" cm="1">
        <f t="array" ref="B652">COUNTA(_xlfn.UNIQUE(_xlfn._xlws.FILTER(_xlfn._xlws.FILTER(Orders[],Orders[Customer ID]=$A652),{1,0,0,0,0,0,0,0,0,0,0,0,0,0,0,0})))</f>
        <v>1</v>
      </c>
      <c r="C652" s="15" t="str">
        <f>_xlfn.XLOOKUP(A652,Orders[Customer ID],Orders[Loyalty Card],"",0)</f>
        <v>Yes</v>
      </c>
    </row>
    <row r="653" spans="1:3" x14ac:dyDescent="0.25">
      <c r="A653" t="s">
        <v>4146</v>
      </c>
      <c r="B653" s="15" cm="1">
        <f t="array" ref="B653">COUNTA(_xlfn.UNIQUE(_xlfn._xlws.FILTER(_xlfn._xlws.FILTER(Orders[],Orders[Customer ID]=$A653),{1,0,0,0,0,0,0,0,0,0,0,0,0,0,0,0})))</f>
        <v>1</v>
      </c>
      <c r="C653" s="15" t="str">
        <f>_xlfn.XLOOKUP(A653,Orders[Customer ID],Orders[Loyalty Card],"",0)</f>
        <v>Yes</v>
      </c>
    </row>
    <row r="654" spans="1:3" x14ac:dyDescent="0.25">
      <c r="A654" t="s">
        <v>4158</v>
      </c>
      <c r="B654" s="15" cm="1">
        <f t="array" ref="B654">COUNTA(_xlfn.UNIQUE(_xlfn._xlws.FILTER(_xlfn._xlws.FILTER(Orders[],Orders[Customer ID]=$A654),{1,0,0,0,0,0,0,0,0,0,0,0,0,0,0,0})))</f>
        <v>1</v>
      </c>
      <c r="C654" s="15" t="str">
        <f>_xlfn.XLOOKUP(A654,Orders[Customer ID],Orders[Loyalty Card],"",0)</f>
        <v>No</v>
      </c>
    </row>
    <row r="655" spans="1:3" x14ac:dyDescent="0.25">
      <c r="A655" t="s">
        <v>4164</v>
      </c>
      <c r="B655" s="15" cm="1">
        <f t="array" ref="B655">COUNTA(_xlfn.UNIQUE(_xlfn._xlws.FILTER(_xlfn._xlws.FILTER(Orders[],Orders[Customer ID]=$A655),{1,0,0,0,0,0,0,0,0,0,0,0,0,0,0,0})))</f>
        <v>1</v>
      </c>
      <c r="C655" s="15" t="str">
        <f>_xlfn.XLOOKUP(A655,Orders[Customer ID],Orders[Loyalty Card],"",0)</f>
        <v>Yes</v>
      </c>
    </row>
    <row r="656" spans="1:3" x14ac:dyDescent="0.25">
      <c r="A656" t="s">
        <v>4170</v>
      </c>
      <c r="B656" s="15" cm="1">
        <f t="array" ref="B656">COUNTA(_xlfn.UNIQUE(_xlfn._xlws.FILTER(_xlfn._xlws.FILTER(Orders[],Orders[Customer ID]=$A656),{1,0,0,0,0,0,0,0,0,0,0,0,0,0,0,0})))</f>
        <v>1</v>
      </c>
      <c r="C656" s="15" t="str">
        <f>_xlfn.XLOOKUP(A656,Orders[Customer ID],Orders[Loyalty Card],"",0)</f>
        <v>No</v>
      </c>
    </row>
    <row r="657" spans="1:3" x14ac:dyDescent="0.25">
      <c r="A657" t="s">
        <v>4175</v>
      </c>
      <c r="B657" s="15" cm="1">
        <f t="array" ref="B657">COUNTA(_xlfn.UNIQUE(_xlfn._xlws.FILTER(_xlfn._xlws.FILTER(Orders[],Orders[Customer ID]=$A657),{1,0,0,0,0,0,0,0,0,0,0,0,0,0,0,0})))</f>
        <v>1</v>
      </c>
      <c r="C657" s="15" t="str">
        <f>_xlfn.XLOOKUP(A657,Orders[Customer ID],Orders[Loyalty Card],"",0)</f>
        <v>No</v>
      </c>
    </row>
    <row r="658" spans="1:3" x14ac:dyDescent="0.25">
      <c r="A658" t="s">
        <v>4180</v>
      </c>
      <c r="B658" s="15" cm="1">
        <f t="array" ref="B658">COUNTA(_xlfn.UNIQUE(_xlfn._xlws.FILTER(_xlfn._xlws.FILTER(Orders[],Orders[Customer ID]=$A658),{1,0,0,0,0,0,0,0,0,0,0,0,0,0,0,0})))</f>
        <v>1</v>
      </c>
      <c r="C658" s="15" t="str">
        <f>_xlfn.XLOOKUP(A658,Orders[Customer ID],Orders[Loyalty Card],"",0)</f>
        <v>No</v>
      </c>
    </row>
    <row r="659" spans="1:3" x14ac:dyDescent="0.25">
      <c r="A659" t="s">
        <v>4186</v>
      </c>
      <c r="B659" s="15" cm="1">
        <f t="array" ref="B659">COUNTA(_xlfn.UNIQUE(_xlfn._xlws.FILTER(_xlfn._xlws.FILTER(Orders[],Orders[Customer ID]=$A659),{1,0,0,0,0,0,0,0,0,0,0,0,0,0,0,0})))</f>
        <v>1</v>
      </c>
      <c r="C659" s="15" t="str">
        <f>_xlfn.XLOOKUP(A659,Orders[Customer ID],Orders[Loyalty Card],"",0)</f>
        <v>No</v>
      </c>
    </row>
    <row r="660" spans="1:3" x14ac:dyDescent="0.25">
      <c r="A660" t="s">
        <v>4192</v>
      </c>
      <c r="B660" s="15" cm="1">
        <f t="array" ref="B660">COUNTA(_xlfn.UNIQUE(_xlfn._xlws.FILTER(_xlfn._xlws.FILTER(Orders[],Orders[Customer ID]=$A660),{1,0,0,0,0,0,0,0,0,0,0,0,0,0,0,0})))</f>
        <v>1</v>
      </c>
      <c r="C660" s="15" t="str">
        <f>_xlfn.XLOOKUP(A660,Orders[Customer ID],Orders[Loyalty Card],"",0)</f>
        <v>Yes</v>
      </c>
    </row>
    <row r="661" spans="1:3" x14ac:dyDescent="0.25">
      <c r="A661" t="s">
        <v>4197</v>
      </c>
      <c r="B661" s="15" cm="1">
        <f t="array" ref="B661">COUNTA(_xlfn.UNIQUE(_xlfn._xlws.FILTER(_xlfn._xlws.FILTER(Orders[],Orders[Customer ID]=$A661),{1,0,0,0,0,0,0,0,0,0,0,0,0,0,0,0})))</f>
        <v>1</v>
      </c>
      <c r="C661" s="15" t="str">
        <f>_xlfn.XLOOKUP(A661,Orders[Customer ID],Orders[Loyalty Card],"",0)</f>
        <v>No</v>
      </c>
    </row>
    <row r="662" spans="1:3" x14ac:dyDescent="0.25">
      <c r="A662" t="s">
        <v>4202</v>
      </c>
      <c r="B662" s="15" cm="1">
        <f t="array" ref="B662">COUNTA(_xlfn.UNIQUE(_xlfn._xlws.FILTER(_xlfn._xlws.FILTER(Orders[],Orders[Customer ID]=$A662),{1,0,0,0,0,0,0,0,0,0,0,0,0,0,0,0})))</f>
        <v>1</v>
      </c>
      <c r="C662" s="15" t="str">
        <f>_xlfn.XLOOKUP(A662,Orders[Customer ID],Orders[Loyalty Card],"",0)</f>
        <v>Yes</v>
      </c>
    </row>
    <row r="663" spans="1:3" x14ac:dyDescent="0.25">
      <c r="A663" t="s">
        <v>4263</v>
      </c>
      <c r="B663" s="15" cm="1">
        <f t="array" ref="B663">COUNTA(_xlfn.UNIQUE(_xlfn._xlws.FILTER(_xlfn._xlws.FILTER(Orders[],Orders[Customer ID]=$A663),{1,0,0,0,0,0,0,0,0,0,0,0,0,0,0,0})))</f>
        <v>2</v>
      </c>
      <c r="C663" s="15" t="str">
        <f>_xlfn.XLOOKUP(A663,Orders[Customer ID],Orders[Loyalty Card],"",0)</f>
        <v>Yes</v>
      </c>
    </row>
    <row r="664" spans="1:3" x14ac:dyDescent="0.25">
      <c r="A664" t="s">
        <v>4212</v>
      </c>
      <c r="B664" s="15" cm="1">
        <f t="array" ref="B664">COUNTA(_xlfn.UNIQUE(_xlfn._xlws.FILTER(_xlfn._xlws.FILTER(Orders[],Orders[Customer ID]=$A664),{1,0,0,0,0,0,0,0,0,0,0,0,0,0,0,0})))</f>
        <v>1</v>
      </c>
      <c r="C664" s="15" t="str">
        <f>_xlfn.XLOOKUP(A664,Orders[Customer ID],Orders[Loyalty Card],"",0)</f>
        <v>Yes</v>
      </c>
    </row>
    <row r="665" spans="1:3" x14ac:dyDescent="0.25">
      <c r="A665" t="s">
        <v>4218</v>
      </c>
      <c r="B665" s="15" cm="1">
        <f t="array" ref="B665">COUNTA(_xlfn.UNIQUE(_xlfn._xlws.FILTER(_xlfn._xlws.FILTER(Orders[],Orders[Customer ID]=$A665),{1,0,0,0,0,0,0,0,0,0,0,0,0,0,0,0})))</f>
        <v>1</v>
      </c>
      <c r="C665" s="15" t="str">
        <f>_xlfn.XLOOKUP(A665,Orders[Customer ID],Orders[Loyalty Card],"",0)</f>
        <v>No</v>
      </c>
    </row>
    <row r="666" spans="1:3" x14ac:dyDescent="0.25">
      <c r="A666" t="s">
        <v>4224</v>
      </c>
      <c r="B666" s="15" cm="1">
        <f t="array" ref="B666">COUNTA(_xlfn.UNIQUE(_xlfn._xlws.FILTER(_xlfn._xlws.FILTER(Orders[],Orders[Customer ID]=$A666),{1,0,0,0,0,0,0,0,0,0,0,0,0,0,0,0})))</f>
        <v>1</v>
      </c>
      <c r="C666" s="15" t="str">
        <f>_xlfn.XLOOKUP(A666,Orders[Customer ID],Orders[Loyalty Card],"",0)</f>
        <v>Yes</v>
      </c>
    </row>
    <row r="667" spans="1:3" x14ac:dyDescent="0.25">
      <c r="A667" t="s">
        <v>4230</v>
      </c>
      <c r="B667" s="15" cm="1">
        <f t="array" ref="B667">COUNTA(_xlfn.UNIQUE(_xlfn._xlws.FILTER(_xlfn._xlws.FILTER(Orders[],Orders[Customer ID]=$A667),{1,0,0,0,0,0,0,0,0,0,0,0,0,0,0,0})))</f>
        <v>1</v>
      </c>
      <c r="C667" s="15" t="str">
        <f>_xlfn.XLOOKUP(A667,Orders[Customer ID],Orders[Loyalty Card],"",0)</f>
        <v>No</v>
      </c>
    </row>
    <row r="668" spans="1:3" x14ac:dyDescent="0.25">
      <c r="A668" t="s">
        <v>4235</v>
      </c>
      <c r="B668" s="15" cm="1">
        <f t="array" ref="B668">COUNTA(_xlfn.UNIQUE(_xlfn._xlws.FILTER(_xlfn._xlws.FILTER(Orders[],Orders[Customer ID]=$A668),{1,0,0,0,0,0,0,0,0,0,0,0,0,0,0,0})))</f>
        <v>1</v>
      </c>
      <c r="C668" s="15" t="str">
        <f>_xlfn.XLOOKUP(A668,Orders[Customer ID],Orders[Loyalty Card],"",0)</f>
        <v>No</v>
      </c>
    </row>
    <row r="669" spans="1:3" x14ac:dyDescent="0.25">
      <c r="A669" t="s">
        <v>4240</v>
      </c>
      <c r="B669" s="15" cm="1">
        <f t="array" ref="B669">COUNTA(_xlfn.UNIQUE(_xlfn._xlws.FILTER(_xlfn._xlws.FILTER(Orders[],Orders[Customer ID]=$A669),{1,0,0,0,0,0,0,0,0,0,0,0,0,0,0,0})))</f>
        <v>1</v>
      </c>
      <c r="C669" s="15" t="str">
        <f>_xlfn.XLOOKUP(A669,Orders[Customer ID],Orders[Loyalty Card],"",0)</f>
        <v>No</v>
      </c>
    </row>
    <row r="670" spans="1:3" x14ac:dyDescent="0.25">
      <c r="A670" t="s">
        <v>4251</v>
      </c>
      <c r="B670" s="15" cm="1">
        <f t="array" ref="B670">COUNTA(_xlfn.UNIQUE(_xlfn._xlws.FILTER(_xlfn._xlws.FILTER(Orders[],Orders[Customer ID]=$A670),{1,0,0,0,0,0,0,0,0,0,0,0,0,0,0,0})))</f>
        <v>1</v>
      </c>
      <c r="C670" s="15" t="str">
        <f>_xlfn.XLOOKUP(A670,Orders[Customer ID],Orders[Loyalty Card],"",0)</f>
        <v>No</v>
      </c>
    </row>
    <row r="671" spans="1:3" x14ac:dyDescent="0.25">
      <c r="A671" t="s">
        <v>4257</v>
      </c>
      <c r="B671" s="15" cm="1">
        <f t="array" ref="B671">COUNTA(_xlfn.UNIQUE(_xlfn._xlws.FILTER(_xlfn._xlws.FILTER(Orders[],Orders[Customer ID]=$A671),{1,0,0,0,0,0,0,0,0,0,0,0,0,0,0,0})))</f>
        <v>1</v>
      </c>
      <c r="C671" s="15" t="str">
        <f>_xlfn.XLOOKUP(A671,Orders[Customer ID],Orders[Loyalty Card],"",0)</f>
        <v>No</v>
      </c>
    </row>
    <row r="672" spans="1:3" x14ac:dyDescent="0.25">
      <c r="A672" t="s">
        <v>4269</v>
      </c>
      <c r="B672" s="15" cm="1">
        <f t="array" ref="B672">COUNTA(_xlfn.UNIQUE(_xlfn._xlws.FILTER(_xlfn._xlws.FILTER(Orders[],Orders[Customer ID]=$A672),{1,0,0,0,0,0,0,0,0,0,0,0,0,0,0,0})))</f>
        <v>1</v>
      </c>
      <c r="C672" s="15" t="str">
        <f>_xlfn.XLOOKUP(A672,Orders[Customer ID],Orders[Loyalty Card],"",0)</f>
        <v>No</v>
      </c>
    </row>
    <row r="673" spans="1:3" x14ac:dyDescent="0.25">
      <c r="A673" t="s">
        <v>4275</v>
      </c>
      <c r="B673" s="15" cm="1">
        <f t="array" ref="B673">COUNTA(_xlfn.UNIQUE(_xlfn._xlws.FILTER(_xlfn._xlws.FILTER(Orders[],Orders[Customer ID]=$A673),{1,0,0,0,0,0,0,0,0,0,0,0,0,0,0,0})))</f>
        <v>1</v>
      </c>
      <c r="C673" s="15" t="str">
        <f>_xlfn.XLOOKUP(A673,Orders[Customer ID],Orders[Loyalty Card],"",0)</f>
        <v>Yes</v>
      </c>
    </row>
    <row r="674" spans="1:3" x14ac:dyDescent="0.25">
      <c r="A674" t="s">
        <v>4281</v>
      </c>
      <c r="B674" s="15" cm="1">
        <f t="array" ref="B674">COUNTA(_xlfn.UNIQUE(_xlfn._xlws.FILTER(_xlfn._xlws.FILTER(Orders[],Orders[Customer ID]=$A674),{1,0,0,0,0,0,0,0,0,0,0,0,0,0,0,0})))</f>
        <v>1</v>
      </c>
      <c r="C674" s="15" t="str">
        <f>_xlfn.XLOOKUP(A674,Orders[Customer ID],Orders[Loyalty Card],"",0)</f>
        <v>No</v>
      </c>
    </row>
    <row r="675" spans="1:3" x14ac:dyDescent="0.25">
      <c r="A675" t="s">
        <v>4287</v>
      </c>
      <c r="B675" s="15" cm="1">
        <f t="array" ref="B675">COUNTA(_xlfn.UNIQUE(_xlfn._xlws.FILTER(_xlfn._xlws.FILTER(Orders[],Orders[Customer ID]=$A675),{1,0,0,0,0,0,0,0,0,0,0,0,0,0,0,0})))</f>
        <v>1</v>
      </c>
      <c r="C675" s="15" t="str">
        <f>_xlfn.XLOOKUP(A675,Orders[Customer ID],Orders[Loyalty Card],"",0)</f>
        <v>Yes</v>
      </c>
    </row>
    <row r="676" spans="1:3" x14ac:dyDescent="0.25">
      <c r="A676" t="s">
        <v>4292</v>
      </c>
      <c r="B676" s="15" cm="1">
        <f t="array" ref="B676">COUNTA(_xlfn.UNIQUE(_xlfn._xlws.FILTER(_xlfn._xlws.FILTER(Orders[],Orders[Customer ID]=$A676),{1,0,0,0,0,0,0,0,0,0,0,0,0,0,0,0})))</f>
        <v>1</v>
      </c>
      <c r="C676" s="15" t="str">
        <f>_xlfn.XLOOKUP(A676,Orders[Customer ID],Orders[Loyalty Card],"",0)</f>
        <v>Yes</v>
      </c>
    </row>
    <row r="677" spans="1:3" x14ac:dyDescent="0.25">
      <c r="A677" t="s">
        <v>4298</v>
      </c>
      <c r="B677" s="15" cm="1">
        <f t="array" ref="B677">COUNTA(_xlfn.UNIQUE(_xlfn._xlws.FILTER(_xlfn._xlws.FILTER(Orders[],Orders[Customer ID]=$A677),{1,0,0,0,0,0,0,0,0,0,0,0,0,0,0,0})))</f>
        <v>1</v>
      </c>
      <c r="C677" s="15" t="str">
        <f>_xlfn.XLOOKUP(A677,Orders[Customer ID],Orders[Loyalty Card],"",0)</f>
        <v>Yes</v>
      </c>
    </row>
    <row r="678" spans="1:3" x14ac:dyDescent="0.25">
      <c r="A678" t="s">
        <v>4304</v>
      </c>
      <c r="B678" s="15" cm="1">
        <f t="array" ref="B678">COUNTA(_xlfn.UNIQUE(_xlfn._xlws.FILTER(_xlfn._xlws.FILTER(Orders[],Orders[Customer ID]=$A678),{1,0,0,0,0,0,0,0,0,0,0,0,0,0,0,0})))</f>
        <v>1</v>
      </c>
      <c r="C678" s="15" t="str">
        <f>_xlfn.XLOOKUP(A678,Orders[Customer ID],Orders[Loyalty Card],"",0)</f>
        <v>Yes</v>
      </c>
    </row>
    <row r="679" spans="1:3" x14ac:dyDescent="0.25">
      <c r="A679" t="s">
        <v>4309</v>
      </c>
      <c r="B679" s="15" cm="1">
        <f t="array" ref="B679">COUNTA(_xlfn.UNIQUE(_xlfn._xlws.FILTER(_xlfn._xlws.FILTER(Orders[],Orders[Customer ID]=$A679),{1,0,0,0,0,0,0,0,0,0,0,0,0,0,0,0})))</f>
        <v>1</v>
      </c>
      <c r="C679" s="15" t="str">
        <f>_xlfn.XLOOKUP(A679,Orders[Customer ID],Orders[Loyalty Card],"",0)</f>
        <v>No</v>
      </c>
    </row>
    <row r="680" spans="1:3" x14ac:dyDescent="0.25">
      <c r="A680" t="s">
        <v>4314</v>
      </c>
      <c r="B680" s="15" cm="1">
        <f t="array" ref="B680">COUNTA(_xlfn.UNIQUE(_xlfn._xlws.FILTER(_xlfn._xlws.FILTER(Orders[],Orders[Customer ID]=$A680),{1,0,0,0,0,0,0,0,0,0,0,0,0,0,0,0})))</f>
        <v>1</v>
      </c>
      <c r="C680" s="15" t="str">
        <f>_xlfn.XLOOKUP(A680,Orders[Customer ID],Orders[Loyalty Card],"",0)</f>
        <v>No</v>
      </c>
    </row>
    <row r="681" spans="1:3" x14ac:dyDescent="0.25">
      <c r="A681" t="s">
        <v>4320</v>
      </c>
      <c r="B681" s="15" cm="1">
        <f t="array" ref="B681">COUNTA(_xlfn.UNIQUE(_xlfn._xlws.FILTER(_xlfn._xlws.FILTER(Orders[],Orders[Customer ID]=$A681),{1,0,0,0,0,0,0,0,0,0,0,0,0,0,0,0})))</f>
        <v>1</v>
      </c>
      <c r="C681" s="15" t="str">
        <f>_xlfn.XLOOKUP(A681,Orders[Customer ID],Orders[Loyalty Card],"",0)</f>
        <v>Yes</v>
      </c>
    </row>
    <row r="682" spans="1:3" x14ac:dyDescent="0.25">
      <c r="A682" t="s">
        <v>4326</v>
      </c>
      <c r="B682" s="15" cm="1">
        <f t="array" ref="B682">COUNTA(_xlfn.UNIQUE(_xlfn._xlws.FILTER(_xlfn._xlws.FILTER(Orders[],Orders[Customer ID]=$A682),{1,0,0,0,0,0,0,0,0,0,0,0,0,0,0,0})))</f>
        <v>1</v>
      </c>
      <c r="C682" s="15" t="str">
        <f>_xlfn.XLOOKUP(A682,Orders[Customer ID],Orders[Loyalty Card],"",0)</f>
        <v>No</v>
      </c>
    </row>
    <row r="683" spans="1:3" x14ac:dyDescent="0.25">
      <c r="A683" t="s">
        <v>4332</v>
      </c>
      <c r="B683" s="15" cm="1">
        <f t="array" ref="B683">COUNTA(_xlfn.UNIQUE(_xlfn._xlws.FILTER(_xlfn._xlws.FILTER(Orders[],Orders[Customer ID]=$A683),{1,0,0,0,0,0,0,0,0,0,0,0,0,0,0,0})))</f>
        <v>1</v>
      </c>
      <c r="C683" s="15" t="str">
        <f>_xlfn.XLOOKUP(A683,Orders[Customer ID],Orders[Loyalty Card],"",0)</f>
        <v>No</v>
      </c>
    </row>
    <row r="684" spans="1:3" x14ac:dyDescent="0.25">
      <c r="A684" t="s">
        <v>4337</v>
      </c>
      <c r="B684" s="15" cm="1">
        <f t="array" ref="B684">COUNTA(_xlfn.UNIQUE(_xlfn._xlws.FILTER(_xlfn._xlws.FILTER(Orders[],Orders[Customer ID]=$A684),{1,0,0,0,0,0,0,0,0,0,0,0,0,0,0,0})))</f>
        <v>1</v>
      </c>
      <c r="C684" s="15" t="str">
        <f>_xlfn.XLOOKUP(A684,Orders[Customer ID],Orders[Loyalty Card],"",0)</f>
        <v>Yes</v>
      </c>
    </row>
    <row r="685" spans="1:3" x14ac:dyDescent="0.25">
      <c r="A685" t="s">
        <v>4343</v>
      </c>
      <c r="B685" s="15" cm="1">
        <f t="array" ref="B685">COUNTA(_xlfn.UNIQUE(_xlfn._xlws.FILTER(_xlfn._xlws.FILTER(Orders[],Orders[Customer ID]=$A685),{1,0,0,0,0,0,0,0,0,0,0,0,0,0,0,0})))</f>
        <v>1</v>
      </c>
      <c r="C685" s="15" t="str">
        <f>_xlfn.XLOOKUP(A685,Orders[Customer ID],Orders[Loyalty Card],"",0)</f>
        <v>Yes</v>
      </c>
    </row>
    <row r="686" spans="1:3" x14ac:dyDescent="0.25">
      <c r="A686" t="s">
        <v>4349</v>
      </c>
      <c r="B686" s="15" cm="1">
        <f t="array" ref="B686">COUNTA(_xlfn.UNIQUE(_xlfn._xlws.FILTER(_xlfn._xlws.FILTER(Orders[],Orders[Customer ID]=$A686),{1,0,0,0,0,0,0,0,0,0,0,0,0,0,0,0})))</f>
        <v>1</v>
      </c>
      <c r="C686" s="15" t="str">
        <f>_xlfn.XLOOKUP(A686,Orders[Customer ID],Orders[Loyalty Card],"",0)</f>
        <v>No</v>
      </c>
    </row>
    <row r="687" spans="1:3" x14ac:dyDescent="0.25">
      <c r="A687" t="s">
        <v>4355</v>
      </c>
      <c r="B687" s="15" cm="1">
        <f t="array" ref="B687">COUNTA(_xlfn.UNIQUE(_xlfn._xlws.FILTER(_xlfn._xlws.FILTER(Orders[],Orders[Customer ID]=$A687),{1,0,0,0,0,0,0,0,0,0,0,0,0,0,0,0})))</f>
        <v>1</v>
      </c>
      <c r="C687" s="15" t="str">
        <f>_xlfn.XLOOKUP(A687,Orders[Customer ID],Orders[Loyalty Card],"",0)</f>
        <v>No</v>
      </c>
    </row>
    <row r="688" spans="1:3" x14ac:dyDescent="0.25">
      <c r="A688" t="s">
        <v>4360</v>
      </c>
      <c r="B688" s="15" cm="1">
        <f t="array" ref="B688">COUNTA(_xlfn.UNIQUE(_xlfn._xlws.FILTER(_xlfn._xlws.FILTER(Orders[],Orders[Customer ID]=$A688),{1,0,0,0,0,0,0,0,0,0,0,0,0,0,0,0})))</f>
        <v>1</v>
      </c>
      <c r="C688" s="15" t="str">
        <f>_xlfn.XLOOKUP(A688,Orders[Customer ID],Orders[Loyalty Card],"",0)</f>
        <v>Yes</v>
      </c>
    </row>
    <row r="689" spans="1:3" x14ac:dyDescent="0.25">
      <c r="A689" t="s">
        <v>4366</v>
      </c>
      <c r="B689" s="15" cm="1">
        <f t="array" ref="B689">COUNTA(_xlfn.UNIQUE(_xlfn._xlws.FILTER(_xlfn._xlws.FILTER(Orders[],Orders[Customer ID]=$A689),{1,0,0,0,0,0,0,0,0,0,0,0,0,0,0,0})))</f>
        <v>1</v>
      </c>
      <c r="C689" s="15" t="str">
        <f>_xlfn.XLOOKUP(A689,Orders[Customer ID],Orders[Loyalty Card],"",0)</f>
        <v>Yes</v>
      </c>
    </row>
    <row r="690" spans="1:3" x14ac:dyDescent="0.25">
      <c r="A690" t="s">
        <v>4372</v>
      </c>
      <c r="B690" s="15" cm="1">
        <f t="array" ref="B690">COUNTA(_xlfn.UNIQUE(_xlfn._xlws.FILTER(_xlfn._xlws.FILTER(Orders[],Orders[Customer ID]=$A690),{1,0,0,0,0,0,0,0,0,0,0,0,0,0,0,0})))</f>
        <v>1</v>
      </c>
      <c r="C690" s="15" t="str">
        <f>_xlfn.XLOOKUP(A690,Orders[Customer ID],Orders[Loyalty Card],"",0)</f>
        <v>No</v>
      </c>
    </row>
    <row r="691" spans="1:3" x14ac:dyDescent="0.25">
      <c r="A691" t="s">
        <v>4378</v>
      </c>
      <c r="B691" s="15" cm="1">
        <f t="array" ref="B691">COUNTA(_xlfn.UNIQUE(_xlfn._xlws.FILTER(_xlfn._xlws.FILTER(Orders[],Orders[Customer ID]=$A691),{1,0,0,0,0,0,0,0,0,0,0,0,0,0,0,0})))</f>
        <v>1</v>
      </c>
      <c r="C691" s="15" t="str">
        <f>_xlfn.XLOOKUP(A691,Orders[Customer ID],Orders[Loyalty Card],"",0)</f>
        <v>No</v>
      </c>
    </row>
    <row r="692" spans="1:3" x14ac:dyDescent="0.25">
      <c r="A692" t="s">
        <v>4384</v>
      </c>
      <c r="B692" s="15" cm="1">
        <f t="array" ref="B692">COUNTA(_xlfn.UNIQUE(_xlfn._xlws.FILTER(_xlfn._xlws.FILTER(Orders[],Orders[Customer ID]=$A692),{1,0,0,0,0,0,0,0,0,0,0,0,0,0,0,0})))</f>
        <v>1</v>
      </c>
      <c r="C692" s="15" t="str">
        <f>_xlfn.XLOOKUP(A692,Orders[Customer ID],Orders[Loyalty Card],"",0)</f>
        <v>No</v>
      </c>
    </row>
    <row r="693" spans="1:3" x14ac:dyDescent="0.25">
      <c r="A693" t="s">
        <v>4390</v>
      </c>
      <c r="B693" s="15" cm="1">
        <f t="array" ref="B693">COUNTA(_xlfn.UNIQUE(_xlfn._xlws.FILTER(_xlfn._xlws.FILTER(Orders[],Orders[Customer ID]=$A693),{1,0,0,0,0,0,0,0,0,0,0,0,0,0,0,0})))</f>
        <v>1</v>
      </c>
      <c r="C693" s="15" t="str">
        <f>_xlfn.XLOOKUP(A693,Orders[Customer ID],Orders[Loyalty Card],"",0)</f>
        <v>No</v>
      </c>
    </row>
    <row r="694" spans="1:3" x14ac:dyDescent="0.25">
      <c r="A694" t="s">
        <v>4434</v>
      </c>
      <c r="B694" s="15" cm="1">
        <f t="array" ref="B694">COUNTA(_xlfn.UNIQUE(_xlfn._xlws.FILTER(_xlfn._xlws.FILTER(Orders[],Orders[Customer ID]=$A694),{1,0,0,0,0,0,0,0,0,0,0,0,0,0,0,0})))</f>
        <v>5</v>
      </c>
      <c r="C694" s="15" t="str">
        <f>_xlfn.XLOOKUP(A694,Orders[Customer ID],Orders[Loyalty Card],"",0)</f>
        <v>No</v>
      </c>
    </row>
    <row r="695" spans="1:3" x14ac:dyDescent="0.25">
      <c r="A695" t="s">
        <v>4400</v>
      </c>
      <c r="B695" s="15" cm="1">
        <f t="array" ref="B695">COUNTA(_xlfn.UNIQUE(_xlfn._xlws.FILTER(_xlfn._xlws.FILTER(Orders[],Orders[Customer ID]=$A695),{1,0,0,0,0,0,0,0,0,0,0,0,0,0,0,0})))</f>
        <v>1</v>
      </c>
      <c r="C695" s="15" t="str">
        <f>_xlfn.XLOOKUP(A695,Orders[Customer ID],Orders[Loyalty Card],"",0)</f>
        <v>No</v>
      </c>
    </row>
    <row r="696" spans="1:3" x14ac:dyDescent="0.25">
      <c r="A696" t="s">
        <v>4406</v>
      </c>
      <c r="B696" s="15" cm="1">
        <f t="array" ref="B696">COUNTA(_xlfn.UNIQUE(_xlfn._xlws.FILTER(_xlfn._xlws.FILTER(Orders[],Orders[Customer ID]=$A696),{1,0,0,0,0,0,0,0,0,0,0,0,0,0,0,0})))</f>
        <v>1</v>
      </c>
      <c r="C696" s="15" t="str">
        <f>_xlfn.XLOOKUP(A696,Orders[Customer ID],Orders[Loyalty Card],"",0)</f>
        <v>Yes</v>
      </c>
    </row>
    <row r="697" spans="1:3" x14ac:dyDescent="0.25">
      <c r="A697" t="s">
        <v>4412</v>
      </c>
      <c r="B697" s="15" cm="1">
        <f t="array" ref="B697">COUNTA(_xlfn.UNIQUE(_xlfn._xlws.FILTER(_xlfn._xlws.FILTER(Orders[],Orders[Customer ID]=$A697),{1,0,0,0,0,0,0,0,0,0,0,0,0,0,0,0})))</f>
        <v>1</v>
      </c>
      <c r="C697" s="15" t="str">
        <f>_xlfn.XLOOKUP(A697,Orders[Customer ID],Orders[Loyalty Card],"",0)</f>
        <v>No</v>
      </c>
    </row>
    <row r="698" spans="1:3" x14ac:dyDescent="0.25">
      <c r="A698" t="s">
        <v>4418</v>
      </c>
      <c r="B698" s="15" cm="1">
        <f t="array" ref="B698">COUNTA(_xlfn.UNIQUE(_xlfn._xlws.FILTER(_xlfn._xlws.FILTER(Orders[],Orders[Customer ID]=$A698),{1,0,0,0,0,0,0,0,0,0,0,0,0,0,0,0})))</f>
        <v>1</v>
      </c>
      <c r="C698" s="15" t="str">
        <f>_xlfn.XLOOKUP(A698,Orders[Customer ID],Orders[Loyalty Card],"",0)</f>
        <v>Yes</v>
      </c>
    </row>
    <row r="699" spans="1:3" x14ac:dyDescent="0.25">
      <c r="A699" t="s">
        <v>4424</v>
      </c>
      <c r="B699" s="15" cm="1">
        <f t="array" ref="B699">COUNTA(_xlfn.UNIQUE(_xlfn._xlws.FILTER(_xlfn._xlws.FILTER(Orders[],Orders[Customer ID]=$A699),{1,0,0,0,0,0,0,0,0,0,0,0,0,0,0,0})))</f>
        <v>1</v>
      </c>
      <c r="C699" s="15" t="str">
        <f>_xlfn.XLOOKUP(A699,Orders[Customer ID],Orders[Loyalty Card],"",0)</f>
        <v>No</v>
      </c>
    </row>
    <row r="700" spans="1:3" x14ac:dyDescent="0.25">
      <c r="A700" t="s">
        <v>4430</v>
      </c>
      <c r="B700" s="15" cm="1">
        <f t="array" ref="B700">COUNTA(_xlfn.UNIQUE(_xlfn._xlws.FILTER(_xlfn._xlws.FILTER(Orders[],Orders[Customer ID]=$A700),{1,0,0,0,0,0,0,0,0,0,0,0,0,0,0,0})))</f>
        <v>1</v>
      </c>
      <c r="C700" s="15" t="str">
        <f>_xlfn.XLOOKUP(A700,Orders[Customer ID],Orders[Loyalty Card],"",0)</f>
        <v>No</v>
      </c>
    </row>
    <row r="701" spans="1:3" x14ac:dyDescent="0.25">
      <c r="A701" t="s">
        <v>4440</v>
      </c>
      <c r="B701" s="15" cm="1">
        <f t="array" ref="B701">COUNTA(_xlfn.UNIQUE(_xlfn._xlws.FILTER(_xlfn._xlws.FILTER(Orders[],Orders[Customer ID]=$A701),{1,0,0,0,0,0,0,0,0,0,0,0,0,0,0,0})))</f>
        <v>1</v>
      </c>
      <c r="C701" s="15" t="str">
        <f>_xlfn.XLOOKUP(A701,Orders[Customer ID],Orders[Loyalty Card],"",0)</f>
        <v>Yes</v>
      </c>
    </row>
    <row r="702" spans="1:3" x14ac:dyDescent="0.25">
      <c r="A702" t="s">
        <v>4446</v>
      </c>
      <c r="B702" s="15" cm="1">
        <f t="array" ref="B702">COUNTA(_xlfn.UNIQUE(_xlfn._xlws.FILTER(_xlfn._xlws.FILTER(Orders[],Orders[Customer ID]=$A702),{1,0,0,0,0,0,0,0,0,0,0,0,0,0,0,0})))</f>
        <v>1</v>
      </c>
      <c r="C702" s="15" t="str">
        <f>_xlfn.XLOOKUP(A702,Orders[Customer ID],Orders[Loyalty Card],"",0)</f>
        <v>No</v>
      </c>
    </row>
    <row r="703" spans="1:3" x14ac:dyDescent="0.25">
      <c r="A703" t="s">
        <v>4451</v>
      </c>
      <c r="B703" s="15" cm="1">
        <f t="array" ref="B703">COUNTA(_xlfn.UNIQUE(_xlfn._xlws.FILTER(_xlfn._xlws.FILTER(Orders[],Orders[Customer ID]=$A703),{1,0,0,0,0,0,0,0,0,0,0,0,0,0,0,0})))</f>
        <v>1</v>
      </c>
      <c r="C703" s="15" t="str">
        <f>_xlfn.XLOOKUP(A703,Orders[Customer ID],Orders[Loyalty Card],"",0)</f>
        <v>Yes</v>
      </c>
    </row>
    <row r="704" spans="1:3" x14ac:dyDescent="0.25">
      <c r="A704" t="s">
        <v>4457</v>
      </c>
      <c r="B704" s="15" cm="1">
        <f t="array" ref="B704">COUNTA(_xlfn.UNIQUE(_xlfn._xlws.FILTER(_xlfn._xlws.FILTER(Orders[],Orders[Customer ID]=$A704),{1,0,0,0,0,0,0,0,0,0,0,0,0,0,0,0})))</f>
        <v>1</v>
      </c>
      <c r="C704" s="15" t="str">
        <f>_xlfn.XLOOKUP(A704,Orders[Customer ID],Orders[Loyalty Card],"",0)</f>
        <v>Yes</v>
      </c>
    </row>
    <row r="705" spans="1:3" x14ac:dyDescent="0.25">
      <c r="A705" t="s">
        <v>4462</v>
      </c>
      <c r="B705" s="15" cm="1">
        <f t="array" ref="B705">COUNTA(_xlfn.UNIQUE(_xlfn._xlws.FILTER(_xlfn._xlws.FILTER(Orders[],Orders[Customer ID]=$A705),{1,0,0,0,0,0,0,0,0,0,0,0,0,0,0,0})))</f>
        <v>1</v>
      </c>
      <c r="C705" s="15" t="str">
        <f>_xlfn.XLOOKUP(A705,Orders[Customer ID],Orders[Loyalty Card],"",0)</f>
        <v>Yes</v>
      </c>
    </row>
    <row r="706" spans="1:3" x14ac:dyDescent="0.25">
      <c r="A706" t="s">
        <v>4467</v>
      </c>
      <c r="B706" s="15" cm="1">
        <f t="array" ref="B706">COUNTA(_xlfn.UNIQUE(_xlfn._xlws.FILTER(_xlfn._xlws.FILTER(Orders[],Orders[Customer ID]=$A706),{1,0,0,0,0,0,0,0,0,0,0,0,0,0,0,0})))</f>
        <v>1</v>
      </c>
      <c r="C706" s="15" t="str">
        <f>_xlfn.XLOOKUP(A706,Orders[Customer ID],Orders[Loyalty Card],"",0)</f>
        <v>Yes</v>
      </c>
    </row>
    <row r="707" spans="1:3" x14ac:dyDescent="0.25">
      <c r="A707" t="s">
        <v>4472</v>
      </c>
      <c r="B707" s="15" cm="1">
        <f t="array" ref="B707">COUNTA(_xlfn.UNIQUE(_xlfn._xlws.FILTER(_xlfn._xlws.FILTER(Orders[],Orders[Customer ID]=$A707),{1,0,0,0,0,0,0,0,0,0,0,0,0,0,0,0})))</f>
        <v>1</v>
      </c>
      <c r="C707" s="15" t="str">
        <f>_xlfn.XLOOKUP(A707,Orders[Customer ID],Orders[Loyalty Card],"",0)</f>
        <v>No</v>
      </c>
    </row>
    <row r="708" spans="1:3" x14ac:dyDescent="0.25">
      <c r="A708" t="s">
        <v>4478</v>
      </c>
      <c r="B708" s="15" cm="1">
        <f t="array" ref="B708">COUNTA(_xlfn.UNIQUE(_xlfn._xlws.FILTER(_xlfn._xlws.FILTER(Orders[],Orders[Customer ID]=$A708),{1,0,0,0,0,0,0,0,0,0,0,0,0,0,0,0})))</f>
        <v>1</v>
      </c>
      <c r="C708" s="15" t="str">
        <f>_xlfn.XLOOKUP(A708,Orders[Customer ID],Orders[Loyalty Card],"",0)</f>
        <v>No</v>
      </c>
    </row>
    <row r="709" spans="1:3" x14ac:dyDescent="0.25">
      <c r="A709" t="s">
        <v>4484</v>
      </c>
      <c r="B709" s="15" cm="1">
        <f t="array" ref="B709">COUNTA(_xlfn.UNIQUE(_xlfn._xlws.FILTER(_xlfn._xlws.FILTER(Orders[],Orders[Customer ID]=$A709),{1,0,0,0,0,0,0,0,0,0,0,0,0,0,0,0})))</f>
        <v>1</v>
      </c>
      <c r="C709" s="15" t="str">
        <f>_xlfn.XLOOKUP(A709,Orders[Customer ID],Orders[Loyalty Card],"",0)</f>
        <v>No</v>
      </c>
    </row>
    <row r="710" spans="1:3" x14ac:dyDescent="0.25">
      <c r="A710" t="s">
        <v>4489</v>
      </c>
      <c r="B710" s="15" cm="1">
        <f t="array" ref="B710">COUNTA(_xlfn.UNIQUE(_xlfn._xlws.FILTER(_xlfn._xlws.FILTER(Orders[],Orders[Customer ID]=$A710),{1,0,0,0,0,0,0,0,0,0,0,0,0,0,0,0})))</f>
        <v>1</v>
      </c>
      <c r="C710" s="15" t="str">
        <f>_xlfn.XLOOKUP(A710,Orders[Customer ID],Orders[Loyalty Card],"",0)</f>
        <v>Yes</v>
      </c>
    </row>
    <row r="711" spans="1:3" x14ac:dyDescent="0.25">
      <c r="A711" t="s">
        <v>4495</v>
      </c>
      <c r="B711" s="15" cm="1">
        <f t="array" ref="B711">COUNTA(_xlfn.UNIQUE(_xlfn._xlws.FILTER(_xlfn._xlws.FILTER(Orders[],Orders[Customer ID]=$A711),{1,0,0,0,0,0,0,0,0,0,0,0,0,0,0,0})))</f>
        <v>1</v>
      </c>
      <c r="C711" s="15" t="str">
        <f>_xlfn.XLOOKUP(A711,Orders[Customer ID],Orders[Loyalty Card],"",0)</f>
        <v>Yes</v>
      </c>
    </row>
    <row r="712" spans="1:3" x14ac:dyDescent="0.25">
      <c r="A712" t="s">
        <v>4500</v>
      </c>
      <c r="B712" s="15" cm="1">
        <f t="array" ref="B712">COUNTA(_xlfn.UNIQUE(_xlfn._xlws.FILTER(_xlfn._xlws.FILTER(Orders[],Orders[Customer ID]=$A712),{1,0,0,0,0,0,0,0,0,0,0,0,0,0,0,0})))</f>
        <v>1</v>
      </c>
      <c r="C712" s="15" t="str">
        <f>_xlfn.XLOOKUP(A712,Orders[Customer ID],Orders[Loyalty Card],"",0)</f>
        <v>No</v>
      </c>
    </row>
    <row r="713" spans="1:3" x14ac:dyDescent="0.25">
      <c r="A713" t="s">
        <v>4506</v>
      </c>
      <c r="B713" s="15" cm="1">
        <f t="array" ref="B713">COUNTA(_xlfn.UNIQUE(_xlfn._xlws.FILTER(_xlfn._xlws.FILTER(Orders[],Orders[Customer ID]=$A713),{1,0,0,0,0,0,0,0,0,0,0,0,0,0,0,0})))</f>
        <v>1</v>
      </c>
      <c r="C713" s="15" t="str">
        <f>_xlfn.XLOOKUP(A713,Orders[Customer ID],Orders[Loyalty Card],"",0)</f>
        <v>No</v>
      </c>
    </row>
    <row r="714" spans="1:3" x14ac:dyDescent="0.25">
      <c r="A714" t="s">
        <v>4513</v>
      </c>
      <c r="B714" s="15" cm="1">
        <f t="array" ref="B714">COUNTA(_xlfn.UNIQUE(_xlfn._xlws.FILTER(_xlfn._xlws.FILTER(Orders[],Orders[Customer ID]=$A714),{1,0,0,0,0,0,0,0,0,0,0,0,0,0,0,0})))</f>
        <v>1</v>
      </c>
      <c r="C714" s="15" t="str">
        <f>_xlfn.XLOOKUP(A714,Orders[Customer ID],Orders[Loyalty Card],"",0)</f>
        <v>No</v>
      </c>
    </row>
    <row r="715" spans="1:3" x14ac:dyDescent="0.25">
      <c r="A715" t="s">
        <v>4517</v>
      </c>
      <c r="B715" s="15" cm="1">
        <f t="array" ref="B715">COUNTA(_xlfn.UNIQUE(_xlfn._xlws.FILTER(_xlfn._xlws.FILTER(Orders[],Orders[Customer ID]=$A715),{1,0,0,0,0,0,0,0,0,0,0,0,0,0,0,0})))</f>
        <v>1</v>
      </c>
      <c r="C715" s="15" t="str">
        <f>_xlfn.XLOOKUP(A715,Orders[Customer ID],Orders[Loyalty Card],"",0)</f>
        <v>No</v>
      </c>
    </row>
    <row r="716" spans="1:3" x14ac:dyDescent="0.25">
      <c r="A716" t="s">
        <v>4523</v>
      </c>
      <c r="B716" s="15" cm="1">
        <f t="array" ref="B716">COUNTA(_xlfn.UNIQUE(_xlfn._xlws.FILTER(_xlfn._xlws.FILTER(Orders[],Orders[Customer ID]=$A716),{1,0,0,0,0,0,0,0,0,0,0,0,0,0,0,0})))</f>
        <v>1</v>
      </c>
      <c r="C716" s="15" t="str">
        <f>_xlfn.XLOOKUP(A716,Orders[Customer ID],Orders[Loyalty Card],"",0)</f>
        <v>Yes</v>
      </c>
    </row>
    <row r="717" spans="1:3" x14ac:dyDescent="0.25">
      <c r="A717" t="s">
        <v>4529</v>
      </c>
      <c r="B717" s="15" cm="1">
        <f t="array" ref="B717">COUNTA(_xlfn.UNIQUE(_xlfn._xlws.FILTER(_xlfn._xlws.FILTER(Orders[],Orders[Customer ID]=$A717),{1,0,0,0,0,0,0,0,0,0,0,0,0,0,0,0})))</f>
        <v>1</v>
      </c>
      <c r="C717" s="15" t="str">
        <f>_xlfn.XLOOKUP(A717,Orders[Customer ID],Orders[Loyalty Card],"",0)</f>
        <v>No</v>
      </c>
    </row>
    <row r="718" spans="1:3" x14ac:dyDescent="0.25">
      <c r="A718" t="s">
        <v>4540</v>
      </c>
      <c r="B718" s="15" cm="1">
        <f t="array" ref="B718">COUNTA(_xlfn.UNIQUE(_xlfn._xlws.FILTER(_xlfn._xlws.FILTER(Orders[],Orders[Customer ID]=$A718),{1,0,0,0,0,0,0,0,0,0,0,0,0,0,0,0})))</f>
        <v>1</v>
      </c>
      <c r="C718" s="15" t="str">
        <f>_xlfn.XLOOKUP(A718,Orders[Customer ID],Orders[Loyalty Card],"",0)</f>
        <v>No</v>
      </c>
    </row>
    <row r="719" spans="1:3" x14ac:dyDescent="0.25">
      <c r="A719" t="s">
        <v>4546</v>
      </c>
      <c r="B719" s="15" cm="1">
        <f t="array" ref="B719">COUNTA(_xlfn.UNIQUE(_xlfn._xlws.FILTER(_xlfn._xlws.FILTER(Orders[],Orders[Customer ID]=$A719),{1,0,0,0,0,0,0,0,0,0,0,0,0,0,0,0})))</f>
        <v>1</v>
      </c>
      <c r="C719" s="15" t="str">
        <f>_xlfn.XLOOKUP(A719,Orders[Customer ID],Orders[Loyalty Card],"",0)</f>
        <v>No</v>
      </c>
    </row>
    <row r="720" spans="1:3" x14ac:dyDescent="0.25">
      <c r="A720" t="s">
        <v>4552</v>
      </c>
      <c r="B720" s="15" cm="1">
        <f t="array" ref="B720">COUNTA(_xlfn.UNIQUE(_xlfn._xlws.FILTER(_xlfn._xlws.FILTER(Orders[],Orders[Customer ID]=$A720),{1,0,0,0,0,0,0,0,0,0,0,0,0,0,0,0})))</f>
        <v>1</v>
      </c>
      <c r="C720" s="15" t="str">
        <f>_xlfn.XLOOKUP(A720,Orders[Customer ID],Orders[Loyalty Card],"",0)</f>
        <v>Yes</v>
      </c>
    </row>
    <row r="721" spans="1:3" x14ac:dyDescent="0.25">
      <c r="A721" t="s">
        <v>4558</v>
      </c>
      <c r="B721" s="15" cm="1">
        <f t="array" ref="B721">COUNTA(_xlfn.UNIQUE(_xlfn._xlws.FILTER(_xlfn._xlws.FILTER(Orders[],Orders[Customer ID]=$A721),{1,0,0,0,0,0,0,0,0,0,0,0,0,0,0,0})))</f>
        <v>1</v>
      </c>
      <c r="C721" s="15" t="str">
        <f>_xlfn.XLOOKUP(A721,Orders[Customer ID],Orders[Loyalty Card],"",0)</f>
        <v>Yes</v>
      </c>
    </row>
    <row r="722" spans="1:3" x14ac:dyDescent="0.25">
      <c r="A722" t="s">
        <v>4564</v>
      </c>
      <c r="B722" s="15" cm="1">
        <f t="array" ref="B722">COUNTA(_xlfn.UNIQUE(_xlfn._xlws.FILTER(_xlfn._xlws.FILTER(Orders[],Orders[Customer ID]=$A722),{1,0,0,0,0,0,0,0,0,0,0,0,0,0,0,0})))</f>
        <v>1</v>
      </c>
      <c r="C722" s="15" t="str">
        <f>_xlfn.XLOOKUP(A722,Orders[Customer ID],Orders[Loyalty Card],"",0)</f>
        <v>Yes</v>
      </c>
    </row>
    <row r="723" spans="1:3" x14ac:dyDescent="0.25">
      <c r="A723" t="s">
        <v>4570</v>
      </c>
      <c r="B723" s="15" cm="1">
        <f t="array" ref="B723">COUNTA(_xlfn.UNIQUE(_xlfn._xlws.FILTER(_xlfn._xlws.FILTER(Orders[],Orders[Customer ID]=$A723),{1,0,0,0,0,0,0,0,0,0,0,0,0,0,0,0})))</f>
        <v>1</v>
      </c>
      <c r="C723" s="15" t="str">
        <f>_xlfn.XLOOKUP(A723,Orders[Customer ID],Orders[Loyalty Card],"",0)</f>
        <v>No</v>
      </c>
    </row>
    <row r="724" spans="1:3" x14ac:dyDescent="0.25">
      <c r="A724" t="s">
        <v>4575</v>
      </c>
      <c r="B724" s="15" cm="1">
        <f t="array" ref="B724">COUNTA(_xlfn.UNIQUE(_xlfn._xlws.FILTER(_xlfn._xlws.FILTER(Orders[],Orders[Customer ID]=$A724),{1,0,0,0,0,0,0,0,0,0,0,0,0,0,0,0})))</f>
        <v>1</v>
      </c>
      <c r="C724" s="15" t="str">
        <f>_xlfn.XLOOKUP(A724,Orders[Customer ID],Orders[Loyalty Card],"",0)</f>
        <v>No</v>
      </c>
    </row>
    <row r="725" spans="1:3" x14ac:dyDescent="0.25">
      <c r="A725" t="s">
        <v>4581</v>
      </c>
      <c r="B725" s="15" cm="1">
        <f t="array" ref="B725">COUNTA(_xlfn.UNIQUE(_xlfn._xlws.FILTER(_xlfn._xlws.FILTER(Orders[],Orders[Customer ID]=$A725),{1,0,0,0,0,0,0,0,0,0,0,0,0,0,0,0})))</f>
        <v>1</v>
      </c>
      <c r="C725" s="15" t="str">
        <f>_xlfn.XLOOKUP(A725,Orders[Customer ID],Orders[Loyalty Card],"",0)</f>
        <v>Yes</v>
      </c>
    </row>
    <row r="726" spans="1:3" x14ac:dyDescent="0.25">
      <c r="A726" t="s">
        <v>4586</v>
      </c>
      <c r="B726" s="15" cm="1">
        <f t="array" ref="B726">COUNTA(_xlfn.UNIQUE(_xlfn._xlws.FILTER(_xlfn._xlws.FILTER(Orders[],Orders[Customer ID]=$A726),{1,0,0,0,0,0,0,0,0,0,0,0,0,0,0,0})))</f>
        <v>1</v>
      </c>
      <c r="C726" s="15" t="str">
        <f>_xlfn.XLOOKUP(A726,Orders[Customer ID],Orders[Loyalty Card],"",0)</f>
        <v>No</v>
      </c>
    </row>
    <row r="727" spans="1:3" x14ac:dyDescent="0.25">
      <c r="A727" t="s">
        <v>4592</v>
      </c>
      <c r="B727" s="15" cm="1">
        <f t="array" ref="B727">COUNTA(_xlfn.UNIQUE(_xlfn._xlws.FILTER(_xlfn._xlws.FILTER(Orders[],Orders[Customer ID]=$A727),{1,0,0,0,0,0,0,0,0,0,0,0,0,0,0,0})))</f>
        <v>1</v>
      </c>
      <c r="C727" s="15" t="str">
        <f>_xlfn.XLOOKUP(A727,Orders[Customer ID],Orders[Loyalty Card],"",0)</f>
        <v>No</v>
      </c>
    </row>
    <row r="728" spans="1:3" x14ac:dyDescent="0.25">
      <c r="A728" t="s">
        <v>4597</v>
      </c>
      <c r="B728" s="15" cm="1">
        <f t="array" ref="B728">COUNTA(_xlfn.UNIQUE(_xlfn._xlws.FILTER(_xlfn._xlws.FILTER(Orders[],Orders[Customer ID]=$A728),{1,0,0,0,0,0,0,0,0,0,0,0,0,0,0,0})))</f>
        <v>1</v>
      </c>
      <c r="C728" s="15" t="str">
        <f>_xlfn.XLOOKUP(A728,Orders[Customer ID],Orders[Loyalty Card],"",0)</f>
        <v>Yes</v>
      </c>
    </row>
    <row r="729" spans="1:3" x14ac:dyDescent="0.25">
      <c r="A729" t="s">
        <v>4603</v>
      </c>
      <c r="B729" s="15" cm="1">
        <f t="array" ref="B729">COUNTA(_xlfn.UNIQUE(_xlfn._xlws.FILTER(_xlfn._xlws.FILTER(Orders[],Orders[Customer ID]=$A729),{1,0,0,0,0,0,0,0,0,0,0,0,0,0,0,0})))</f>
        <v>1</v>
      </c>
      <c r="C729" s="15" t="str">
        <f>_xlfn.XLOOKUP(A729,Orders[Customer ID],Orders[Loyalty Card],"",0)</f>
        <v>Yes</v>
      </c>
    </row>
    <row r="730" spans="1:3" x14ac:dyDescent="0.25">
      <c r="A730" t="s">
        <v>4609</v>
      </c>
      <c r="B730" s="15" cm="1">
        <f t="array" ref="B730">COUNTA(_xlfn.UNIQUE(_xlfn._xlws.FILTER(_xlfn._xlws.FILTER(Orders[],Orders[Customer ID]=$A730),{1,0,0,0,0,0,0,0,0,0,0,0,0,0,0,0})))</f>
        <v>1</v>
      </c>
      <c r="C730" s="15" t="str">
        <f>_xlfn.XLOOKUP(A730,Orders[Customer ID],Orders[Loyalty Card],"",0)</f>
        <v>No</v>
      </c>
    </row>
    <row r="731" spans="1:3" x14ac:dyDescent="0.25">
      <c r="A731" t="s">
        <v>4615</v>
      </c>
      <c r="B731" s="15" cm="1">
        <f t="array" ref="B731">COUNTA(_xlfn.UNIQUE(_xlfn._xlws.FILTER(_xlfn._xlws.FILTER(Orders[],Orders[Customer ID]=$A731),{1,0,0,0,0,0,0,0,0,0,0,0,0,0,0,0})))</f>
        <v>1</v>
      </c>
      <c r="C731" s="15" t="str">
        <f>_xlfn.XLOOKUP(A731,Orders[Customer ID],Orders[Loyalty Card],"",0)</f>
        <v>No</v>
      </c>
    </row>
    <row r="732" spans="1:3" x14ac:dyDescent="0.25">
      <c r="A732" t="s">
        <v>4621</v>
      </c>
      <c r="B732" s="15" cm="1">
        <f t="array" ref="B732">COUNTA(_xlfn.UNIQUE(_xlfn._xlws.FILTER(_xlfn._xlws.FILTER(Orders[],Orders[Customer ID]=$A732),{1,0,0,0,0,0,0,0,0,0,0,0,0,0,0,0})))</f>
        <v>1</v>
      </c>
      <c r="C732" s="15" t="str">
        <f>_xlfn.XLOOKUP(A732,Orders[Customer ID],Orders[Loyalty Card],"",0)</f>
        <v>Yes</v>
      </c>
    </row>
    <row r="733" spans="1:3" x14ac:dyDescent="0.25">
      <c r="A733" t="s">
        <v>4626</v>
      </c>
      <c r="B733" s="15" cm="1">
        <f t="array" ref="B733">COUNTA(_xlfn.UNIQUE(_xlfn._xlws.FILTER(_xlfn._xlws.FILTER(Orders[],Orders[Customer ID]=$A733),{1,0,0,0,0,0,0,0,0,0,0,0,0,0,0,0})))</f>
        <v>1</v>
      </c>
      <c r="C733" s="15" t="str">
        <f>_xlfn.XLOOKUP(A733,Orders[Customer ID],Orders[Loyalty Card],"",0)</f>
        <v>No</v>
      </c>
    </row>
    <row r="734" spans="1:3" x14ac:dyDescent="0.25">
      <c r="A734" t="s">
        <v>4632</v>
      </c>
      <c r="B734" s="15" cm="1">
        <f t="array" ref="B734">COUNTA(_xlfn.UNIQUE(_xlfn._xlws.FILTER(_xlfn._xlws.FILTER(Orders[],Orders[Customer ID]=$A734),{1,0,0,0,0,0,0,0,0,0,0,0,0,0,0,0})))</f>
        <v>1</v>
      </c>
      <c r="C734" s="15" t="str">
        <f>_xlfn.XLOOKUP(A734,Orders[Customer ID],Orders[Loyalty Card],"",0)</f>
        <v>Yes</v>
      </c>
    </row>
    <row r="735" spans="1:3" x14ac:dyDescent="0.25">
      <c r="A735" t="s">
        <v>4638</v>
      </c>
      <c r="B735" s="15" cm="1">
        <f t="array" ref="B735">COUNTA(_xlfn.UNIQUE(_xlfn._xlws.FILTER(_xlfn._xlws.FILTER(Orders[],Orders[Customer ID]=$A735),{1,0,0,0,0,0,0,0,0,0,0,0,0,0,0,0})))</f>
        <v>1</v>
      </c>
      <c r="C735" s="15" t="str">
        <f>_xlfn.XLOOKUP(A735,Orders[Customer ID],Orders[Loyalty Card],"",0)</f>
        <v>No</v>
      </c>
    </row>
    <row r="736" spans="1:3" x14ac:dyDescent="0.25">
      <c r="A736" t="s">
        <v>4643</v>
      </c>
      <c r="B736" s="15" cm="1">
        <f t="array" ref="B736">COUNTA(_xlfn.UNIQUE(_xlfn._xlws.FILTER(_xlfn._xlws.FILTER(Orders[],Orders[Customer ID]=$A736),{1,0,0,0,0,0,0,0,0,0,0,0,0,0,0,0})))</f>
        <v>1</v>
      </c>
      <c r="C736" s="15" t="str">
        <f>_xlfn.XLOOKUP(A736,Orders[Customer ID],Orders[Loyalty Card],"",0)</f>
        <v>No</v>
      </c>
    </row>
    <row r="737" spans="1:3" x14ac:dyDescent="0.25">
      <c r="A737" t="s">
        <v>4648</v>
      </c>
      <c r="B737" s="15" cm="1">
        <f t="array" ref="B737">COUNTA(_xlfn.UNIQUE(_xlfn._xlws.FILTER(_xlfn._xlws.FILTER(Orders[],Orders[Customer ID]=$A737),{1,0,0,0,0,0,0,0,0,0,0,0,0,0,0,0})))</f>
        <v>1</v>
      </c>
      <c r="C737" s="15" t="str">
        <f>_xlfn.XLOOKUP(A737,Orders[Customer ID],Orders[Loyalty Card],"",0)</f>
        <v>Yes</v>
      </c>
    </row>
    <row r="738" spans="1:3" x14ac:dyDescent="0.25">
      <c r="A738" t="s">
        <v>4654</v>
      </c>
      <c r="B738" s="15" cm="1">
        <f t="array" ref="B738">COUNTA(_xlfn.UNIQUE(_xlfn._xlws.FILTER(_xlfn._xlws.FILTER(Orders[],Orders[Customer ID]=$A738),{1,0,0,0,0,0,0,0,0,0,0,0,0,0,0,0})))</f>
        <v>1</v>
      </c>
      <c r="C738" s="15" t="str">
        <f>_xlfn.XLOOKUP(A738,Orders[Customer ID],Orders[Loyalty Card],"",0)</f>
        <v>No</v>
      </c>
    </row>
    <row r="739" spans="1:3" x14ac:dyDescent="0.25">
      <c r="A739" t="s">
        <v>4660</v>
      </c>
      <c r="B739" s="15" cm="1">
        <f t="array" ref="B739">COUNTA(_xlfn.UNIQUE(_xlfn._xlws.FILTER(_xlfn._xlws.FILTER(Orders[],Orders[Customer ID]=$A739),{1,0,0,0,0,0,0,0,0,0,0,0,0,0,0,0})))</f>
        <v>1</v>
      </c>
      <c r="C739" s="15" t="str">
        <f>_xlfn.XLOOKUP(A739,Orders[Customer ID],Orders[Loyalty Card],"",0)</f>
        <v>No</v>
      </c>
    </row>
    <row r="740" spans="1:3" x14ac:dyDescent="0.25">
      <c r="A740" t="s">
        <v>4671</v>
      </c>
      <c r="B740" s="15" cm="1">
        <f t="array" ref="B740">COUNTA(_xlfn.UNIQUE(_xlfn._xlws.FILTER(_xlfn._xlws.FILTER(Orders[],Orders[Customer ID]=$A740),{1,0,0,0,0,0,0,0,0,0,0,0,0,0,0,0})))</f>
        <v>1</v>
      </c>
      <c r="C740" s="15" t="str">
        <f>_xlfn.XLOOKUP(A740,Orders[Customer ID],Orders[Loyalty Card],"",0)</f>
        <v>No</v>
      </c>
    </row>
    <row r="741" spans="1:3" x14ac:dyDescent="0.25">
      <c r="A741" t="s">
        <v>4677</v>
      </c>
      <c r="B741" s="15" cm="1">
        <f t="array" ref="B741">COUNTA(_xlfn.UNIQUE(_xlfn._xlws.FILTER(_xlfn._xlws.FILTER(Orders[],Orders[Customer ID]=$A741),{1,0,0,0,0,0,0,0,0,0,0,0,0,0,0,0})))</f>
        <v>1</v>
      </c>
      <c r="C741" s="15" t="str">
        <f>_xlfn.XLOOKUP(A741,Orders[Customer ID],Orders[Loyalty Card],"",0)</f>
        <v>No</v>
      </c>
    </row>
    <row r="742" spans="1:3" x14ac:dyDescent="0.25">
      <c r="A742" t="s">
        <v>4683</v>
      </c>
      <c r="B742" s="15" cm="1">
        <f t="array" ref="B742">COUNTA(_xlfn.UNIQUE(_xlfn._xlws.FILTER(_xlfn._xlws.FILTER(Orders[],Orders[Customer ID]=$A742),{1,0,0,0,0,0,0,0,0,0,0,0,0,0,0,0})))</f>
        <v>1</v>
      </c>
      <c r="C742" s="15" t="str">
        <f>_xlfn.XLOOKUP(A742,Orders[Customer ID],Orders[Loyalty Card],"",0)</f>
        <v>No</v>
      </c>
    </row>
    <row r="743" spans="1:3" x14ac:dyDescent="0.25">
      <c r="A743" t="s">
        <v>4689</v>
      </c>
      <c r="B743" s="15" cm="1">
        <f t="array" ref="B743">COUNTA(_xlfn.UNIQUE(_xlfn._xlws.FILTER(_xlfn._xlws.FILTER(Orders[],Orders[Customer ID]=$A743),{1,0,0,0,0,0,0,0,0,0,0,0,0,0,0,0})))</f>
        <v>1</v>
      </c>
      <c r="C743" s="15" t="str">
        <f>_xlfn.XLOOKUP(A743,Orders[Customer ID],Orders[Loyalty Card],"",0)</f>
        <v>No</v>
      </c>
    </row>
    <row r="744" spans="1:3" x14ac:dyDescent="0.25">
      <c r="A744" t="s">
        <v>4695</v>
      </c>
      <c r="B744" s="15" cm="1">
        <f t="array" ref="B744">COUNTA(_xlfn.UNIQUE(_xlfn._xlws.FILTER(_xlfn._xlws.FILTER(Orders[],Orders[Customer ID]=$A744),{1,0,0,0,0,0,0,0,0,0,0,0,0,0,0,0})))</f>
        <v>1</v>
      </c>
      <c r="C744" s="15" t="str">
        <f>_xlfn.XLOOKUP(A744,Orders[Customer ID],Orders[Loyalty Card],"",0)</f>
        <v>Yes</v>
      </c>
    </row>
    <row r="745" spans="1:3" x14ac:dyDescent="0.25">
      <c r="A745" t="s">
        <v>4700</v>
      </c>
      <c r="B745" s="15" cm="1">
        <f t="array" ref="B745">COUNTA(_xlfn.UNIQUE(_xlfn._xlws.FILTER(_xlfn._xlws.FILTER(Orders[],Orders[Customer ID]=$A745),{1,0,0,0,0,0,0,0,0,0,0,0,0,0,0,0})))</f>
        <v>1</v>
      </c>
      <c r="C745" s="15" t="str">
        <f>_xlfn.XLOOKUP(A745,Orders[Customer ID],Orders[Loyalty Card],"",0)</f>
        <v>No</v>
      </c>
    </row>
    <row r="746" spans="1:3" x14ac:dyDescent="0.25">
      <c r="A746" t="s">
        <v>4706</v>
      </c>
      <c r="B746" s="15" cm="1">
        <f t="array" ref="B746">COUNTA(_xlfn.UNIQUE(_xlfn._xlws.FILTER(_xlfn._xlws.FILTER(Orders[],Orders[Customer ID]=$A746),{1,0,0,0,0,0,0,0,0,0,0,0,0,0,0,0})))</f>
        <v>1</v>
      </c>
      <c r="C746" s="15" t="str">
        <f>_xlfn.XLOOKUP(A746,Orders[Customer ID],Orders[Loyalty Card],"",0)</f>
        <v>No</v>
      </c>
    </row>
    <row r="747" spans="1:3" x14ac:dyDescent="0.25">
      <c r="A747" t="s">
        <v>4712</v>
      </c>
      <c r="B747" s="15" cm="1">
        <f t="array" ref="B747">COUNTA(_xlfn.UNIQUE(_xlfn._xlws.FILTER(_xlfn._xlws.FILTER(Orders[],Orders[Customer ID]=$A747),{1,0,0,0,0,0,0,0,0,0,0,0,0,0,0,0})))</f>
        <v>1</v>
      </c>
      <c r="C747" s="15" t="str">
        <f>_xlfn.XLOOKUP(A747,Orders[Customer ID],Orders[Loyalty Card],"",0)</f>
        <v>Yes</v>
      </c>
    </row>
    <row r="748" spans="1:3" x14ac:dyDescent="0.25">
      <c r="A748" t="s">
        <v>4718</v>
      </c>
      <c r="B748" s="15" cm="1">
        <f t="array" ref="B748">COUNTA(_xlfn.UNIQUE(_xlfn._xlws.FILTER(_xlfn._xlws.FILTER(Orders[],Orders[Customer ID]=$A748),{1,0,0,0,0,0,0,0,0,0,0,0,0,0,0,0})))</f>
        <v>1</v>
      </c>
      <c r="C748" s="15" t="str">
        <f>_xlfn.XLOOKUP(A748,Orders[Customer ID],Orders[Loyalty Card],"",0)</f>
        <v>No</v>
      </c>
    </row>
    <row r="749" spans="1:3" x14ac:dyDescent="0.25">
      <c r="A749" t="s">
        <v>4724</v>
      </c>
      <c r="B749" s="15" cm="1">
        <f t="array" ref="B749">COUNTA(_xlfn.UNIQUE(_xlfn._xlws.FILTER(_xlfn._xlws.FILTER(Orders[],Orders[Customer ID]=$A749),{1,0,0,0,0,0,0,0,0,0,0,0,0,0,0,0})))</f>
        <v>1</v>
      </c>
      <c r="C749" s="15" t="str">
        <f>_xlfn.XLOOKUP(A749,Orders[Customer ID],Orders[Loyalty Card],"",0)</f>
        <v>Yes</v>
      </c>
    </row>
    <row r="750" spans="1:3" x14ac:dyDescent="0.25">
      <c r="A750" t="s">
        <v>4731</v>
      </c>
      <c r="B750" s="15" cm="1">
        <f t="array" ref="B750">COUNTA(_xlfn.UNIQUE(_xlfn._xlws.FILTER(_xlfn._xlws.FILTER(Orders[],Orders[Customer ID]=$A750),{1,0,0,0,0,0,0,0,0,0,0,0,0,0,0,0})))</f>
        <v>1</v>
      </c>
      <c r="C750" s="15" t="str">
        <f>_xlfn.XLOOKUP(A750,Orders[Customer ID],Orders[Loyalty Card],"",0)</f>
        <v>Yes</v>
      </c>
    </row>
    <row r="751" spans="1:3" x14ac:dyDescent="0.25">
      <c r="A751" t="s">
        <v>4736</v>
      </c>
      <c r="B751" s="15" cm="1">
        <f t="array" ref="B751">COUNTA(_xlfn.UNIQUE(_xlfn._xlws.FILTER(_xlfn._xlws.FILTER(Orders[],Orders[Customer ID]=$A751),{1,0,0,0,0,0,0,0,0,0,0,0,0,0,0,0})))</f>
        <v>1</v>
      </c>
      <c r="C751" s="15" t="str">
        <f>_xlfn.XLOOKUP(A751,Orders[Customer ID],Orders[Loyalty Card],"",0)</f>
        <v>No</v>
      </c>
    </row>
    <row r="752" spans="1:3" x14ac:dyDescent="0.25">
      <c r="A752" t="s">
        <v>4742</v>
      </c>
      <c r="B752" s="15" cm="1">
        <f t="array" ref="B752">COUNTA(_xlfn.UNIQUE(_xlfn._xlws.FILTER(_xlfn._xlws.FILTER(Orders[],Orders[Customer ID]=$A752),{1,0,0,0,0,0,0,0,0,0,0,0,0,0,0,0})))</f>
        <v>1</v>
      </c>
      <c r="C752" s="15" t="str">
        <f>_xlfn.XLOOKUP(A752,Orders[Customer ID],Orders[Loyalty Card],"",0)</f>
        <v>Yes</v>
      </c>
    </row>
    <row r="753" spans="1:3" x14ac:dyDescent="0.25">
      <c r="A753" t="s">
        <v>4748</v>
      </c>
      <c r="B753" s="15" cm="1">
        <f t="array" ref="B753">COUNTA(_xlfn.UNIQUE(_xlfn._xlws.FILTER(_xlfn._xlws.FILTER(Orders[],Orders[Customer ID]=$A753),{1,0,0,0,0,0,0,0,0,0,0,0,0,0,0,0})))</f>
        <v>1</v>
      </c>
      <c r="C753" s="15" t="str">
        <f>_xlfn.XLOOKUP(A753,Orders[Customer ID],Orders[Loyalty Card],"",0)</f>
        <v>No</v>
      </c>
    </row>
    <row r="754" spans="1:3" x14ac:dyDescent="0.25">
      <c r="A754" t="s">
        <v>4759</v>
      </c>
      <c r="B754" s="15" cm="1">
        <f t="array" ref="B754">COUNTA(_xlfn.UNIQUE(_xlfn._xlws.FILTER(_xlfn._xlws.FILTER(Orders[],Orders[Customer ID]=$A754),{1,0,0,0,0,0,0,0,0,0,0,0,0,0,0,0})))</f>
        <v>3</v>
      </c>
      <c r="C754" s="15" t="str">
        <f>_xlfn.XLOOKUP(A754,Orders[Customer ID],Orders[Loyalty Card],"",0)</f>
        <v>No</v>
      </c>
    </row>
    <row r="755" spans="1:3" x14ac:dyDescent="0.25">
      <c r="A755" t="s">
        <v>4765</v>
      </c>
      <c r="B755" s="15" cm="1">
        <f t="array" ref="B755">COUNTA(_xlfn.UNIQUE(_xlfn._xlws.FILTER(_xlfn._xlws.FILTER(Orders[],Orders[Customer ID]=$A755),{1,0,0,0,0,0,0,0,0,0,0,0,0,0,0,0})))</f>
        <v>1</v>
      </c>
      <c r="C755" s="15" t="str">
        <f>_xlfn.XLOOKUP(A755,Orders[Customer ID],Orders[Loyalty Card],"",0)</f>
        <v>Yes</v>
      </c>
    </row>
    <row r="756" spans="1:3" x14ac:dyDescent="0.25">
      <c r="A756" t="s">
        <v>4771</v>
      </c>
      <c r="B756" s="15" cm="1">
        <f t="array" ref="B756">COUNTA(_xlfn.UNIQUE(_xlfn._xlws.FILTER(_xlfn._xlws.FILTER(Orders[],Orders[Customer ID]=$A756),{1,0,0,0,0,0,0,0,0,0,0,0,0,0,0,0})))</f>
        <v>1</v>
      </c>
      <c r="C756" s="15" t="str">
        <f>_xlfn.XLOOKUP(A756,Orders[Customer ID],Orders[Loyalty Card],"",0)</f>
        <v>Yes</v>
      </c>
    </row>
    <row r="757" spans="1:3" x14ac:dyDescent="0.25">
      <c r="A757" t="s">
        <v>4777</v>
      </c>
      <c r="B757" s="15" cm="1">
        <f t="array" ref="B757">COUNTA(_xlfn.UNIQUE(_xlfn._xlws.FILTER(_xlfn._xlws.FILTER(Orders[],Orders[Customer ID]=$A757),{1,0,0,0,0,0,0,0,0,0,0,0,0,0,0,0})))</f>
        <v>1</v>
      </c>
      <c r="C757" s="15" t="str">
        <f>_xlfn.XLOOKUP(A757,Orders[Customer ID],Orders[Loyalty Card],"",0)</f>
        <v>No</v>
      </c>
    </row>
    <row r="758" spans="1:3" x14ac:dyDescent="0.25">
      <c r="A758" t="s">
        <v>4782</v>
      </c>
      <c r="B758" s="15" cm="1">
        <f t="array" ref="B758">COUNTA(_xlfn.UNIQUE(_xlfn._xlws.FILTER(_xlfn._xlws.FILTER(Orders[],Orders[Customer ID]=$A758),{1,0,0,0,0,0,0,0,0,0,0,0,0,0,0,0})))</f>
        <v>1</v>
      </c>
      <c r="C758" s="15" t="str">
        <f>_xlfn.XLOOKUP(A758,Orders[Customer ID],Orders[Loyalty Card],"",0)</f>
        <v>Yes</v>
      </c>
    </row>
    <row r="759" spans="1:3" x14ac:dyDescent="0.25">
      <c r="A759" t="s">
        <v>4788</v>
      </c>
      <c r="B759" s="15" cm="1">
        <f t="array" ref="B759">COUNTA(_xlfn.UNIQUE(_xlfn._xlws.FILTER(_xlfn._xlws.FILTER(Orders[],Orders[Customer ID]=$A759),{1,0,0,0,0,0,0,0,0,0,0,0,0,0,0,0})))</f>
        <v>1</v>
      </c>
      <c r="C759" s="15" t="str">
        <f>_xlfn.XLOOKUP(A759,Orders[Customer ID],Orders[Loyalty Card],"",0)</f>
        <v>No</v>
      </c>
    </row>
    <row r="760" spans="1:3" x14ac:dyDescent="0.25">
      <c r="A760" t="s">
        <v>4793</v>
      </c>
      <c r="B760" s="15" cm="1">
        <f t="array" ref="B760">COUNTA(_xlfn.UNIQUE(_xlfn._xlws.FILTER(_xlfn._xlws.FILTER(Orders[],Orders[Customer ID]=$A760),{1,0,0,0,0,0,0,0,0,0,0,0,0,0,0,0})))</f>
        <v>1</v>
      </c>
      <c r="C760" s="15" t="str">
        <f>_xlfn.XLOOKUP(A760,Orders[Customer ID],Orders[Loyalty Card],"",0)</f>
        <v>Yes</v>
      </c>
    </row>
    <row r="761" spans="1:3" x14ac:dyDescent="0.25">
      <c r="A761" t="s">
        <v>4798</v>
      </c>
      <c r="B761" s="15" cm="1">
        <f t="array" ref="B761">COUNTA(_xlfn.UNIQUE(_xlfn._xlws.FILTER(_xlfn._xlws.FILTER(Orders[],Orders[Customer ID]=$A761),{1,0,0,0,0,0,0,0,0,0,0,0,0,0,0,0})))</f>
        <v>1</v>
      </c>
      <c r="C761" s="15" t="str">
        <f>_xlfn.XLOOKUP(A761,Orders[Customer ID],Orders[Loyalty Card],"",0)</f>
        <v>No</v>
      </c>
    </row>
    <row r="762" spans="1:3" x14ac:dyDescent="0.25">
      <c r="A762" t="s">
        <v>4804</v>
      </c>
      <c r="B762" s="15" cm="1">
        <f t="array" ref="B762">COUNTA(_xlfn.UNIQUE(_xlfn._xlws.FILTER(_xlfn._xlws.FILTER(Orders[],Orders[Customer ID]=$A762),{1,0,0,0,0,0,0,0,0,0,0,0,0,0,0,0})))</f>
        <v>1</v>
      </c>
      <c r="C762" s="15" t="str">
        <f>_xlfn.XLOOKUP(A762,Orders[Customer ID],Orders[Loyalty Card],"",0)</f>
        <v>No</v>
      </c>
    </row>
    <row r="763" spans="1:3" x14ac:dyDescent="0.25">
      <c r="A763" t="s">
        <v>4809</v>
      </c>
      <c r="B763" s="15" cm="1">
        <f t="array" ref="B763">COUNTA(_xlfn.UNIQUE(_xlfn._xlws.FILTER(_xlfn._xlws.FILTER(Orders[],Orders[Customer ID]=$A763),{1,0,0,0,0,0,0,0,0,0,0,0,0,0,0,0})))</f>
        <v>1</v>
      </c>
      <c r="C763" s="15" t="str">
        <f>_xlfn.XLOOKUP(A763,Orders[Customer ID],Orders[Loyalty Card],"",0)</f>
        <v>Yes</v>
      </c>
    </row>
    <row r="764" spans="1:3" x14ac:dyDescent="0.25">
      <c r="A764" t="s">
        <v>4815</v>
      </c>
      <c r="B764" s="15" cm="1">
        <f t="array" ref="B764">COUNTA(_xlfn.UNIQUE(_xlfn._xlws.FILTER(_xlfn._xlws.FILTER(Orders[],Orders[Customer ID]=$A764),{1,0,0,0,0,0,0,0,0,0,0,0,0,0,0,0})))</f>
        <v>1</v>
      </c>
      <c r="C764" s="15" t="str">
        <f>_xlfn.XLOOKUP(A764,Orders[Customer ID],Orders[Loyalty Card],"",0)</f>
        <v>Yes</v>
      </c>
    </row>
    <row r="765" spans="1:3" x14ac:dyDescent="0.25">
      <c r="A765" t="s">
        <v>4837</v>
      </c>
      <c r="B765" s="15" cm="1">
        <f t="array" ref="B765">COUNTA(_xlfn.UNIQUE(_xlfn._xlws.FILTER(_xlfn._xlws.FILTER(Orders[],Orders[Customer ID]=$A765),{1,0,0,0,0,0,0,0,0,0,0,0,0,0,0,0})))</f>
        <v>1</v>
      </c>
      <c r="C765" s="15" t="str">
        <f>_xlfn.XLOOKUP(A765,Orders[Customer ID],Orders[Loyalty Card],"",0)</f>
        <v>No</v>
      </c>
    </row>
    <row r="766" spans="1:3" x14ac:dyDescent="0.25">
      <c r="A766" t="s">
        <v>4843</v>
      </c>
      <c r="B766" s="15" cm="1">
        <f t="array" ref="B766">COUNTA(_xlfn.UNIQUE(_xlfn._xlws.FILTER(_xlfn._xlws.FILTER(Orders[],Orders[Customer ID]=$A766),{1,0,0,0,0,0,0,0,0,0,0,0,0,0,0,0})))</f>
        <v>1</v>
      </c>
      <c r="C766" s="15" t="str">
        <f>_xlfn.XLOOKUP(A766,Orders[Customer ID],Orders[Loyalty Card],"",0)</f>
        <v>No</v>
      </c>
    </row>
    <row r="767" spans="1:3" x14ac:dyDescent="0.25">
      <c r="A767" t="s">
        <v>4848</v>
      </c>
      <c r="B767" s="15" cm="1">
        <f t="array" ref="B767">COUNTA(_xlfn.UNIQUE(_xlfn._xlws.FILTER(_xlfn._xlws.FILTER(Orders[],Orders[Customer ID]=$A767),{1,0,0,0,0,0,0,0,0,0,0,0,0,0,0,0})))</f>
        <v>1</v>
      </c>
      <c r="C767" s="15" t="str">
        <f>_xlfn.XLOOKUP(A767,Orders[Customer ID],Orders[Loyalty Card],"",0)</f>
        <v>No</v>
      </c>
    </row>
    <row r="768" spans="1:3" x14ac:dyDescent="0.25">
      <c r="A768" t="s">
        <v>4854</v>
      </c>
      <c r="B768" s="15" cm="1">
        <f t="array" ref="B768">COUNTA(_xlfn.UNIQUE(_xlfn._xlws.FILTER(_xlfn._xlws.FILTER(Orders[],Orders[Customer ID]=$A768),{1,0,0,0,0,0,0,0,0,0,0,0,0,0,0,0})))</f>
        <v>1</v>
      </c>
      <c r="C768" s="15" t="str">
        <f>_xlfn.XLOOKUP(A768,Orders[Customer ID],Orders[Loyalty Card],"",0)</f>
        <v>No</v>
      </c>
    </row>
    <row r="769" spans="1:3" x14ac:dyDescent="0.25">
      <c r="A769" t="s">
        <v>4859</v>
      </c>
      <c r="B769" s="15" cm="1">
        <f t="array" ref="B769">COUNTA(_xlfn.UNIQUE(_xlfn._xlws.FILTER(_xlfn._xlws.FILTER(Orders[],Orders[Customer ID]=$A769),{1,0,0,0,0,0,0,0,0,0,0,0,0,0,0,0})))</f>
        <v>1</v>
      </c>
      <c r="C769" s="15" t="str">
        <f>_xlfn.XLOOKUP(A769,Orders[Customer ID],Orders[Loyalty Card],"",0)</f>
        <v>No</v>
      </c>
    </row>
    <row r="770" spans="1:3" x14ac:dyDescent="0.25">
      <c r="A770" t="s">
        <v>4865</v>
      </c>
      <c r="B770" s="15" cm="1">
        <f t="array" ref="B770">COUNTA(_xlfn.UNIQUE(_xlfn._xlws.FILTER(_xlfn._xlws.FILTER(Orders[],Orders[Customer ID]=$A770),{1,0,0,0,0,0,0,0,0,0,0,0,0,0,0,0})))</f>
        <v>1</v>
      </c>
      <c r="C770" s="15" t="str">
        <f>_xlfn.XLOOKUP(A770,Orders[Customer ID],Orders[Loyalty Card],"",0)</f>
        <v>Yes</v>
      </c>
    </row>
    <row r="771" spans="1:3" x14ac:dyDescent="0.25">
      <c r="A771" t="s">
        <v>4870</v>
      </c>
      <c r="B771" s="15" cm="1">
        <f t="array" ref="B771">COUNTA(_xlfn.UNIQUE(_xlfn._xlws.FILTER(_xlfn._xlws.FILTER(Orders[],Orders[Customer ID]=$A771),{1,0,0,0,0,0,0,0,0,0,0,0,0,0,0,0})))</f>
        <v>1</v>
      </c>
      <c r="C771" s="15" t="str">
        <f>_xlfn.XLOOKUP(A771,Orders[Customer ID],Orders[Loyalty Card],"",0)</f>
        <v>Yes</v>
      </c>
    </row>
    <row r="772" spans="1:3" x14ac:dyDescent="0.25">
      <c r="A772" t="s">
        <v>4876</v>
      </c>
      <c r="B772" s="15" cm="1">
        <f t="array" ref="B772">COUNTA(_xlfn.UNIQUE(_xlfn._xlws.FILTER(_xlfn._xlws.FILTER(Orders[],Orders[Customer ID]=$A772),{1,0,0,0,0,0,0,0,0,0,0,0,0,0,0,0})))</f>
        <v>1</v>
      </c>
      <c r="C772" s="15" t="str">
        <f>_xlfn.XLOOKUP(A772,Orders[Customer ID],Orders[Loyalty Card],"",0)</f>
        <v>No</v>
      </c>
    </row>
    <row r="773" spans="1:3" x14ac:dyDescent="0.25">
      <c r="A773" t="s">
        <v>4882</v>
      </c>
      <c r="B773" s="15" cm="1">
        <f t="array" ref="B773">COUNTA(_xlfn.UNIQUE(_xlfn._xlws.FILTER(_xlfn._xlws.FILTER(Orders[],Orders[Customer ID]=$A773),{1,0,0,0,0,0,0,0,0,0,0,0,0,0,0,0})))</f>
        <v>1</v>
      </c>
      <c r="C773" s="15" t="str">
        <f>_xlfn.XLOOKUP(A773,Orders[Customer ID],Orders[Loyalty Card],"",0)</f>
        <v>No</v>
      </c>
    </row>
    <row r="774" spans="1:3" x14ac:dyDescent="0.25">
      <c r="A774" t="s">
        <v>4933</v>
      </c>
      <c r="B774" s="15" cm="1">
        <f t="array" ref="B774">COUNTA(_xlfn.UNIQUE(_xlfn._xlws.FILTER(_xlfn._xlws.FILTER(Orders[],Orders[Customer ID]=$A774),{1,0,0,0,0,0,0,0,0,0,0,0,0,0,0,0})))</f>
        <v>2</v>
      </c>
      <c r="C774" s="15" t="str">
        <f>_xlfn.XLOOKUP(A774,Orders[Customer ID],Orders[Loyalty Card],"",0)</f>
        <v>Yes</v>
      </c>
    </row>
    <row r="775" spans="1:3" x14ac:dyDescent="0.25">
      <c r="A775" t="s">
        <v>4893</v>
      </c>
      <c r="B775" s="15" cm="1">
        <f t="array" ref="B775">COUNTA(_xlfn.UNIQUE(_xlfn._xlws.FILTER(_xlfn._xlws.FILTER(Orders[],Orders[Customer ID]=$A775),{1,0,0,0,0,0,0,0,0,0,0,0,0,0,0,0})))</f>
        <v>1</v>
      </c>
      <c r="C775" s="15" t="str">
        <f>_xlfn.XLOOKUP(A775,Orders[Customer ID],Orders[Loyalty Card],"",0)</f>
        <v>Yes</v>
      </c>
    </row>
    <row r="776" spans="1:3" x14ac:dyDescent="0.25">
      <c r="A776" t="s">
        <v>4899</v>
      </c>
      <c r="B776" s="15" cm="1">
        <f t="array" ref="B776">COUNTA(_xlfn.UNIQUE(_xlfn._xlws.FILTER(_xlfn._xlws.FILTER(Orders[],Orders[Customer ID]=$A776),{1,0,0,0,0,0,0,0,0,0,0,0,0,0,0,0})))</f>
        <v>1</v>
      </c>
      <c r="C776" s="15" t="str">
        <f>_xlfn.XLOOKUP(A776,Orders[Customer ID],Orders[Loyalty Card],"",0)</f>
        <v>No</v>
      </c>
    </row>
    <row r="777" spans="1:3" x14ac:dyDescent="0.25">
      <c r="A777" t="s">
        <v>4904</v>
      </c>
      <c r="B777" s="15" cm="1">
        <f t="array" ref="B777">COUNTA(_xlfn.UNIQUE(_xlfn._xlws.FILTER(_xlfn._xlws.FILTER(Orders[],Orders[Customer ID]=$A777),{1,0,0,0,0,0,0,0,0,0,0,0,0,0,0,0})))</f>
        <v>1</v>
      </c>
      <c r="C777" s="15" t="str">
        <f>_xlfn.XLOOKUP(A777,Orders[Customer ID],Orders[Loyalty Card],"",0)</f>
        <v>No</v>
      </c>
    </row>
    <row r="778" spans="1:3" x14ac:dyDescent="0.25">
      <c r="A778" t="s">
        <v>4910</v>
      </c>
      <c r="B778" s="15" cm="1">
        <f t="array" ref="B778">COUNTA(_xlfn.UNIQUE(_xlfn._xlws.FILTER(_xlfn._xlws.FILTER(Orders[],Orders[Customer ID]=$A778),{1,0,0,0,0,0,0,0,0,0,0,0,0,0,0,0})))</f>
        <v>1</v>
      </c>
      <c r="C778" s="15" t="str">
        <f>_xlfn.XLOOKUP(A778,Orders[Customer ID],Orders[Loyalty Card],"",0)</f>
        <v>No</v>
      </c>
    </row>
    <row r="779" spans="1:3" x14ac:dyDescent="0.25">
      <c r="A779" t="s">
        <v>4916</v>
      </c>
      <c r="B779" s="15" cm="1">
        <f t="array" ref="B779">COUNTA(_xlfn.UNIQUE(_xlfn._xlws.FILTER(_xlfn._xlws.FILTER(Orders[],Orders[Customer ID]=$A779),{1,0,0,0,0,0,0,0,0,0,0,0,0,0,0,0})))</f>
        <v>1</v>
      </c>
      <c r="C779" s="15" t="str">
        <f>_xlfn.XLOOKUP(A779,Orders[Customer ID],Orders[Loyalty Card],"",0)</f>
        <v>Yes</v>
      </c>
    </row>
    <row r="780" spans="1:3" x14ac:dyDescent="0.25">
      <c r="A780" t="s">
        <v>4922</v>
      </c>
      <c r="B780" s="15" cm="1">
        <f t="array" ref="B780">COUNTA(_xlfn.UNIQUE(_xlfn._xlws.FILTER(_xlfn._xlws.FILTER(Orders[],Orders[Customer ID]=$A780),{1,0,0,0,0,0,0,0,0,0,0,0,0,0,0,0})))</f>
        <v>1</v>
      </c>
      <c r="C780" s="15" t="str">
        <f>_xlfn.XLOOKUP(A780,Orders[Customer ID],Orders[Loyalty Card],"",0)</f>
        <v>No</v>
      </c>
    </row>
    <row r="781" spans="1:3" x14ac:dyDescent="0.25">
      <c r="A781" t="s">
        <v>4927</v>
      </c>
      <c r="B781" s="15" cm="1">
        <f t="array" ref="B781">COUNTA(_xlfn.UNIQUE(_xlfn._xlws.FILTER(_xlfn._xlws.FILTER(Orders[],Orders[Customer ID]=$A781),{1,0,0,0,0,0,0,0,0,0,0,0,0,0,0,0})))</f>
        <v>1</v>
      </c>
      <c r="C781" s="15" t="str">
        <f>_xlfn.XLOOKUP(A781,Orders[Customer ID],Orders[Loyalty Card],"",0)</f>
        <v>No</v>
      </c>
    </row>
    <row r="782" spans="1:3" x14ac:dyDescent="0.25">
      <c r="A782" t="s">
        <v>4939</v>
      </c>
      <c r="B782" s="15" cm="1">
        <f t="array" ref="B782">COUNTA(_xlfn.UNIQUE(_xlfn._xlws.FILTER(_xlfn._xlws.FILTER(Orders[],Orders[Customer ID]=$A782),{1,0,0,0,0,0,0,0,0,0,0,0,0,0,0,0})))</f>
        <v>1</v>
      </c>
      <c r="C782" s="15" t="str">
        <f>_xlfn.XLOOKUP(A782,Orders[Customer ID],Orders[Loyalty Card],"",0)</f>
        <v>Yes</v>
      </c>
    </row>
    <row r="783" spans="1:3" x14ac:dyDescent="0.25">
      <c r="A783" t="s">
        <v>4944</v>
      </c>
      <c r="B783" s="15" cm="1">
        <f t="array" ref="B783">COUNTA(_xlfn.UNIQUE(_xlfn._xlws.FILTER(_xlfn._xlws.FILTER(Orders[],Orders[Customer ID]=$A783),{1,0,0,0,0,0,0,0,0,0,0,0,0,0,0,0})))</f>
        <v>1</v>
      </c>
      <c r="C783" s="15" t="str">
        <f>_xlfn.XLOOKUP(A783,Orders[Customer ID],Orders[Loyalty Card],"",0)</f>
        <v>Yes</v>
      </c>
    </row>
    <row r="784" spans="1:3" x14ac:dyDescent="0.25">
      <c r="A784" t="s">
        <v>4950</v>
      </c>
      <c r="B784" s="15" cm="1">
        <f t="array" ref="B784">COUNTA(_xlfn.UNIQUE(_xlfn._xlws.FILTER(_xlfn._xlws.FILTER(Orders[],Orders[Customer ID]=$A784),{1,0,0,0,0,0,0,0,0,0,0,0,0,0,0,0})))</f>
        <v>1</v>
      </c>
      <c r="C784" s="15" t="str">
        <f>_xlfn.XLOOKUP(A784,Orders[Customer ID],Orders[Loyalty Card],"",0)</f>
        <v>No</v>
      </c>
    </row>
    <row r="785" spans="1:3" x14ac:dyDescent="0.25">
      <c r="A785" t="s">
        <v>4956</v>
      </c>
      <c r="B785" s="15" cm="1">
        <f t="array" ref="B785">COUNTA(_xlfn.UNIQUE(_xlfn._xlws.FILTER(_xlfn._xlws.FILTER(Orders[],Orders[Customer ID]=$A785),{1,0,0,0,0,0,0,0,0,0,0,0,0,0,0,0})))</f>
        <v>1</v>
      </c>
      <c r="C785" s="15" t="str">
        <f>_xlfn.XLOOKUP(A785,Orders[Customer ID],Orders[Loyalty Card],"",0)</f>
        <v>No</v>
      </c>
    </row>
    <row r="786" spans="1:3" x14ac:dyDescent="0.25">
      <c r="A786" t="s">
        <v>4962</v>
      </c>
      <c r="B786" s="15" cm="1">
        <f t="array" ref="B786">COUNTA(_xlfn.UNIQUE(_xlfn._xlws.FILTER(_xlfn._xlws.FILTER(Orders[],Orders[Customer ID]=$A786),{1,0,0,0,0,0,0,0,0,0,0,0,0,0,0,0})))</f>
        <v>1</v>
      </c>
      <c r="C786" s="15" t="str">
        <f>_xlfn.XLOOKUP(A786,Orders[Customer ID],Orders[Loyalty Card],"",0)</f>
        <v>Yes</v>
      </c>
    </row>
    <row r="787" spans="1:3" x14ac:dyDescent="0.25">
      <c r="A787" t="s">
        <v>4968</v>
      </c>
      <c r="B787" s="15" cm="1">
        <f t="array" ref="B787">COUNTA(_xlfn.UNIQUE(_xlfn._xlws.FILTER(_xlfn._xlws.FILTER(Orders[],Orders[Customer ID]=$A787),{1,0,0,0,0,0,0,0,0,0,0,0,0,0,0,0})))</f>
        <v>1</v>
      </c>
      <c r="C787" s="15" t="str">
        <f>_xlfn.XLOOKUP(A787,Orders[Customer ID],Orders[Loyalty Card],"",0)</f>
        <v>Yes</v>
      </c>
    </row>
    <row r="788" spans="1:3" x14ac:dyDescent="0.25">
      <c r="A788" t="s">
        <v>4974</v>
      </c>
      <c r="B788" s="15" cm="1">
        <f t="array" ref="B788">COUNTA(_xlfn.UNIQUE(_xlfn._xlws.FILTER(_xlfn._xlws.FILTER(Orders[],Orders[Customer ID]=$A788),{1,0,0,0,0,0,0,0,0,0,0,0,0,0,0,0})))</f>
        <v>1</v>
      </c>
      <c r="C788" s="15" t="str">
        <f>_xlfn.XLOOKUP(A788,Orders[Customer ID],Orders[Loyalty Card],"",0)</f>
        <v>No</v>
      </c>
    </row>
    <row r="789" spans="1:3" x14ac:dyDescent="0.25">
      <c r="A789" t="s">
        <v>4980</v>
      </c>
      <c r="B789" s="15" cm="1">
        <f t="array" ref="B789">COUNTA(_xlfn.UNIQUE(_xlfn._xlws.FILTER(_xlfn._xlws.FILTER(Orders[],Orders[Customer ID]=$A789),{1,0,0,0,0,0,0,0,0,0,0,0,0,0,0,0})))</f>
        <v>1</v>
      </c>
      <c r="C789" s="15" t="str">
        <f>_xlfn.XLOOKUP(A789,Orders[Customer ID],Orders[Loyalty Card],"",0)</f>
        <v>No</v>
      </c>
    </row>
    <row r="790" spans="1:3" x14ac:dyDescent="0.25">
      <c r="A790" t="s">
        <v>4986</v>
      </c>
      <c r="B790" s="15" cm="1">
        <f t="array" ref="B790">COUNTA(_xlfn.UNIQUE(_xlfn._xlws.FILTER(_xlfn._xlws.FILTER(Orders[],Orders[Customer ID]=$A790),{1,0,0,0,0,0,0,0,0,0,0,0,0,0,0,0})))</f>
        <v>1</v>
      </c>
      <c r="C790" s="15" t="str">
        <f>_xlfn.XLOOKUP(A790,Orders[Customer ID],Orders[Loyalty Card],"",0)</f>
        <v>No</v>
      </c>
    </row>
    <row r="791" spans="1:3" x14ac:dyDescent="0.25">
      <c r="A791" t="s">
        <v>4992</v>
      </c>
      <c r="B791" s="15" cm="1">
        <f t="array" ref="B791">COUNTA(_xlfn.UNIQUE(_xlfn._xlws.FILTER(_xlfn._xlws.FILTER(Orders[],Orders[Customer ID]=$A791),{1,0,0,0,0,0,0,0,0,0,0,0,0,0,0,0})))</f>
        <v>1</v>
      </c>
      <c r="C791" s="15" t="str">
        <f>_xlfn.XLOOKUP(A791,Orders[Customer ID],Orders[Loyalty Card],"",0)</f>
        <v>No</v>
      </c>
    </row>
    <row r="792" spans="1:3" x14ac:dyDescent="0.25">
      <c r="A792" t="s">
        <v>4997</v>
      </c>
      <c r="B792" s="15" cm="1">
        <f t="array" ref="B792">COUNTA(_xlfn.UNIQUE(_xlfn._xlws.FILTER(_xlfn._xlws.FILTER(Orders[],Orders[Customer ID]=$A792),{1,0,0,0,0,0,0,0,0,0,0,0,0,0,0,0})))</f>
        <v>1</v>
      </c>
      <c r="C792" s="15" t="str">
        <f>_xlfn.XLOOKUP(A792,Orders[Customer ID],Orders[Loyalty Card],"",0)</f>
        <v>No</v>
      </c>
    </row>
    <row r="793" spans="1:3" x14ac:dyDescent="0.25">
      <c r="A793" t="s">
        <v>5003</v>
      </c>
      <c r="B793" s="15" cm="1">
        <f t="array" ref="B793">COUNTA(_xlfn.UNIQUE(_xlfn._xlws.FILTER(_xlfn._xlws.FILTER(Orders[],Orders[Customer ID]=$A793),{1,0,0,0,0,0,0,0,0,0,0,0,0,0,0,0})))</f>
        <v>1</v>
      </c>
      <c r="C793" s="15" t="str">
        <f>_xlfn.XLOOKUP(A793,Orders[Customer ID],Orders[Loyalty Card],"",0)</f>
        <v>Yes</v>
      </c>
    </row>
    <row r="794" spans="1:3" x14ac:dyDescent="0.25">
      <c r="A794" t="s">
        <v>5009</v>
      </c>
      <c r="B794" s="15" cm="1">
        <f t="array" ref="B794">COUNTA(_xlfn.UNIQUE(_xlfn._xlws.FILTER(_xlfn._xlws.FILTER(Orders[],Orders[Customer ID]=$A794),{1,0,0,0,0,0,0,0,0,0,0,0,0,0,0,0})))</f>
        <v>1</v>
      </c>
      <c r="C794" s="15" t="str">
        <f>_xlfn.XLOOKUP(A794,Orders[Customer ID],Orders[Loyalty Card],"",0)</f>
        <v>Yes</v>
      </c>
    </row>
    <row r="795" spans="1:3" x14ac:dyDescent="0.25">
      <c r="A795" t="s">
        <v>5013</v>
      </c>
      <c r="B795" s="15" cm="1">
        <f t="array" ref="B795">COUNTA(_xlfn.UNIQUE(_xlfn._xlws.FILTER(_xlfn._xlws.FILTER(Orders[],Orders[Customer ID]=$A795),{1,0,0,0,0,0,0,0,0,0,0,0,0,0,0,0})))</f>
        <v>1</v>
      </c>
      <c r="C795" s="15" t="str">
        <f>_xlfn.XLOOKUP(A795,Orders[Customer ID],Orders[Loyalty Card],"",0)</f>
        <v>No</v>
      </c>
    </row>
    <row r="796" spans="1:3" x14ac:dyDescent="0.25">
      <c r="A796" t="s">
        <v>5019</v>
      </c>
      <c r="B796" s="15" cm="1">
        <f t="array" ref="B796">COUNTA(_xlfn.UNIQUE(_xlfn._xlws.FILTER(_xlfn._xlws.FILTER(Orders[],Orders[Customer ID]=$A796),{1,0,0,0,0,0,0,0,0,0,0,0,0,0,0,0})))</f>
        <v>1</v>
      </c>
      <c r="C796" s="15" t="str">
        <f>_xlfn.XLOOKUP(A796,Orders[Customer ID],Orders[Loyalty Card],"",0)</f>
        <v>Yes</v>
      </c>
    </row>
    <row r="797" spans="1:3" x14ac:dyDescent="0.25">
      <c r="A797" t="s">
        <v>5025</v>
      </c>
      <c r="B797" s="15" cm="1">
        <f t="array" ref="B797">COUNTA(_xlfn.UNIQUE(_xlfn._xlws.FILTER(_xlfn._xlws.FILTER(Orders[],Orders[Customer ID]=$A797),{1,0,0,0,0,0,0,0,0,0,0,0,0,0,0,0})))</f>
        <v>1</v>
      </c>
      <c r="C797" s="15" t="str">
        <f>_xlfn.XLOOKUP(A797,Orders[Customer ID],Orders[Loyalty Card],"",0)</f>
        <v>No</v>
      </c>
    </row>
    <row r="798" spans="1:3" x14ac:dyDescent="0.25">
      <c r="A798" t="s">
        <v>5031</v>
      </c>
      <c r="B798" s="15" cm="1">
        <f t="array" ref="B798">COUNTA(_xlfn.UNIQUE(_xlfn._xlws.FILTER(_xlfn._xlws.FILTER(Orders[],Orders[Customer ID]=$A798),{1,0,0,0,0,0,0,0,0,0,0,0,0,0,0,0})))</f>
        <v>1</v>
      </c>
      <c r="C798" s="15" t="str">
        <f>_xlfn.XLOOKUP(A798,Orders[Customer ID],Orders[Loyalty Card],"",0)</f>
        <v>No</v>
      </c>
    </row>
    <row r="799" spans="1:3" x14ac:dyDescent="0.25">
      <c r="A799" t="s">
        <v>5036</v>
      </c>
      <c r="B799" s="15" cm="1">
        <f t="array" ref="B799">COUNTA(_xlfn.UNIQUE(_xlfn._xlws.FILTER(_xlfn._xlws.FILTER(Orders[],Orders[Customer ID]=$A799),{1,0,0,0,0,0,0,0,0,0,0,0,0,0,0,0})))</f>
        <v>1</v>
      </c>
      <c r="C799" s="15" t="str">
        <f>_xlfn.XLOOKUP(A799,Orders[Customer ID],Orders[Loyalty Card],"",0)</f>
        <v>No</v>
      </c>
    </row>
    <row r="800" spans="1:3" x14ac:dyDescent="0.25">
      <c r="A800" t="s">
        <v>5041</v>
      </c>
      <c r="B800" s="15" cm="1">
        <f t="array" ref="B800">COUNTA(_xlfn.UNIQUE(_xlfn._xlws.FILTER(_xlfn._xlws.FILTER(Orders[],Orders[Customer ID]=$A800),{1,0,0,0,0,0,0,0,0,0,0,0,0,0,0,0})))</f>
        <v>1</v>
      </c>
      <c r="C800" s="15" t="str">
        <f>_xlfn.XLOOKUP(A800,Orders[Customer ID],Orders[Loyalty Card],"",0)</f>
        <v>No</v>
      </c>
    </row>
    <row r="801" spans="1:3" x14ac:dyDescent="0.25">
      <c r="A801" t="s">
        <v>5047</v>
      </c>
      <c r="B801" s="15" cm="1">
        <f t="array" ref="B801">COUNTA(_xlfn.UNIQUE(_xlfn._xlws.FILTER(_xlfn._xlws.FILTER(Orders[],Orders[Customer ID]=$A801),{1,0,0,0,0,0,0,0,0,0,0,0,0,0,0,0})))</f>
        <v>1</v>
      </c>
      <c r="C801" s="15" t="str">
        <f>_xlfn.XLOOKUP(A801,Orders[Customer ID],Orders[Loyalty Card],"",0)</f>
        <v>Yes</v>
      </c>
    </row>
    <row r="802" spans="1:3" x14ac:dyDescent="0.25">
      <c r="A802" t="s">
        <v>5051</v>
      </c>
      <c r="B802" s="15" cm="1">
        <f t="array" ref="B802">COUNTA(_xlfn.UNIQUE(_xlfn._xlws.FILTER(_xlfn._xlws.FILTER(Orders[],Orders[Customer ID]=$A802),{1,0,0,0,0,0,0,0,0,0,0,0,0,0,0,0})))</f>
        <v>1</v>
      </c>
      <c r="C802" s="15" t="str">
        <f>_xlfn.XLOOKUP(A802,Orders[Customer ID],Orders[Loyalty Card],"",0)</f>
        <v>No</v>
      </c>
    </row>
    <row r="803" spans="1:3" x14ac:dyDescent="0.25">
      <c r="A803" t="s">
        <v>5113</v>
      </c>
      <c r="B803" s="15" cm="1">
        <f t="array" ref="B803">COUNTA(_xlfn.UNIQUE(_xlfn._xlws.FILTER(_xlfn._xlws.FILTER(Orders[],Orders[Customer ID]=$A803),{1,0,0,0,0,0,0,0,0,0,0,0,0,0,0,0})))</f>
        <v>3</v>
      </c>
      <c r="C803" s="15" t="str">
        <f>_xlfn.XLOOKUP(A803,Orders[Customer ID],Orders[Loyalty Card],"",0)</f>
        <v>No</v>
      </c>
    </row>
    <row r="804" spans="1:3" x14ac:dyDescent="0.25">
      <c r="A804" t="s">
        <v>5063</v>
      </c>
      <c r="B804" s="15" cm="1">
        <f t="array" ref="B804">COUNTA(_xlfn.UNIQUE(_xlfn._xlws.FILTER(_xlfn._xlws.FILTER(Orders[],Orders[Customer ID]=$A804),{1,0,0,0,0,0,0,0,0,0,0,0,0,0,0,0})))</f>
        <v>1</v>
      </c>
      <c r="C804" s="15" t="str">
        <f>_xlfn.XLOOKUP(A804,Orders[Customer ID],Orders[Loyalty Card],"",0)</f>
        <v>Yes</v>
      </c>
    </row>
    <row r="805" spans="1:3" x14ac:dyDescent="0.25">
      <c r="A805" t="s">
        <v>5068</v>
      </c>
      <c r="B805" s="15" cm="1">
        <f t="array" ref="B805">COUNTA(_xlfn.UNIQUE(_xlfn._xlws.FILTER(_xlfn._xlws.FILTER(Orders[],Orders[Customer ID]=$A805),{1,0,0,0,0,0,0,0,0,0,0,0,0,0,0,0})))</f>
        <v>1</v>
      </c>
      <c r="C805" s="15" t="str">
        <f>_xlfn.XLOOKUP(A805,Orders[Customer ID],Orders[Loyalty Card],"",0)</f>
        <v>No</v>
      </c>
    </row>
    <row r="806" spans="1:3" x14ac:dyDescent="0.25">
      <c r="A806" t="s">
        <v>5074</v>
      </c>
      <c r="B806" s="15" cm="1">
        <f t="array" ref="B806">COUNTA(_xlfn.UNIQUE(_xlfn._xlws.FILTER(_xlfn._xlws.FILTER(Orders[],Orders[Customer ID]=$A806),{1,0,0,0,0,0,0,0,0,0,0,0,0,0,0,0})))</f>
        <v>1</v>
      </c>
      <c r="C806" s="15" t="str">
        <f>_xlfn.XLOOKUP(A806,Orders[Customer ID],Orders[Loyalty Card],"",0)</f>
        <v>Yes</v>
      </c>
    </row>
    <row r="807" spans="1:3" x14ac:dyDescent="0.25">
      <c r="A807" t="s">
        <v>5085</v>
      </c>
      <c r="B807" s="15" cm="1">
        <f t="array" ref="B807">COUNTA(_xlfn.UNIQUE(_xlfn._xlws.FILTER(_xlfn._xlws.FILTER(Orders[],Orders[Customer ID]=$A807),{1,0,0,0,0,0,0,0,0,0,0,0,0,0,0,0})))</f>
        <v>1</v>
      </c>
      <c r="C807" s="15" t="str">
        <f>_xlfn.XLOOKUP(A807,Orders[Customer ID],Orders[Loyalty Card],"",0)</f>
        <v>Yes</v>
      </c>
    </row>
    <row r="808" spans="1:3" x14ac:dyDescent="0.25">
      <c r="A808" t="s">
        <v>5091</v>
      </c>
      <c r="B808" s="15" cm="1">
        <f t="array" ref="B808">COUNTA(_xlfn.UNIQUE(_xlfn._xlws.FILTER(_xlfn._xlws.FILTER(Orders[],Orders[Customer ID]=$A808),{1,0,0,0,0,0,0,0,0,0,0,0,0,0,0,0})))</f>
        <v>1</v>
      </c>
      <c r="C808" s="15" t="str">
        <f>_xlfn.XLOOKUP(A808,Orders[Customer ID],Orders[Loyalty Card],"",0)</f>
        <v>No</v>
      </c>
    </row>
    <row r="809" spans="1:3" x14ac:dyDescent="0.25">
      <c r="A809" t="s">
        <v>5097</v>
      </c>
      <c r="B809" s="15" cm="1">
        <f t="array" ref="B809">COUNTA(_xlfn.UNIQUE(_xlfn._xlws.FILTER(_xlfn._xlws.FILTER(Orders[],Orders[Customer ID]=$A809),{1,0,0,0,0,0,0,0,0,0,0,0,0,0,0,0})))</f>
        <v>1</v>
      </c>
      <c r="C809" s="15" t="str">
        <f>_xlfn.XLOOKUP(A809,Orders[Customer ID],Orders[Loyalty Card],"",0)</f>
        <v>No</v>
      </c>
    </row>
    <row r="810" spans="1:3" x14ac:dyDescent="0.25">
      <c r="A810" t="s">
        <v>5103</v>
      </c>
      <c r="B810" s="15" cm="1">
        <f t="array" ref="B810">COUNTA(_xlfn.UNIQUE(_xlfn._xlws.FILTER(_xlfn._xlws.FILTER(Orders[],Orders[Customer ID]=$A810),{1,0,0,0,0,0,0,0,0,0,0,0,0,0,0,0})))</f>
        <v>1</v>
      </c>
      <c r="C810" s="15" t="str">
        <f>_xlfn.XLOOKUP(A810,Orders[Customer ID],Orders[Loyalty Card],"",0)</f>
        <v>No</v>
      </c>
    </row>
    <row r="811" spans="1:3" x14ac:dyDescent="0.25">
      <c r="A811" t="s">
        <v>5108</v>
      </c>
      <c r="B811" s="15" cm="1">
        <f t="array" ref="B811">COUNTA(_xlfn.UNIQUE(_xlfn._xlws.FILTER(_xlfn._xlws.FILTER(Orders[],Orders[Customer ID]=$A811),{1,0,0,0,0,0,0,0,0,0,0,0,0,0,0,0})))</f>
        <v>1</v>
      </c>
      <c r="C811" s="15" t="str">
        <f>_xlfn.XLOOKUP(A811,Orders[Customer ID],Orders[Loyalty Card],"",0)</f>
        <v>No</v>
      </c>
    </row>
    <row r="812" spans="1:3" x14ac:dyDescent="0.25">
      <c r="A812" t="s">
        <v>5118</v>
      </c>
      <c r="B812" s="15" cm="1">
        <f t="array" ref="B812">COUNTA(_xlfn.UNIQUE(_xlfn._xlws.FILTER(_xlfn._xlws.FILTER(Orders[],Orders[Customer ID]=$A812),{1,0,0,0,0,0,0,0,0,0,0,0,0,0,0,0})))</f>
        <v>1</v>
      </c>
      <c r="C812" s="15" t="str">
        <f>_xlfn.XLOOKUP(A812,Orders[Customer ID],Orders[Loyalty Card],"",0)</f>
        <v>Yes</v>
      </c>
    </row>
    <row r="813" spans="1:3" x14ac:dyDescent="0.25">
      <c r="A813" t="s">
        <v>5124</v>
      </c>
      <c r="B813" s="15" cm="1">
        <f t="array" ref="B813">COUNTA(_xlfn.UNIQUE(_xlfn._xlws.FILTER(_xlfn._xlws.FILTER(Orders[],Orders[Customer ID]=$A813),{1,0,0,0,0,0,0,0,0,0,0,0,0,0,0,0})))</f>
        <v>1</v>
      </c>
      <c r="C813" s="15" t="str">
        <f>_xlfn.XLOOKUP(A813,Orders[Customer ID],Orders[Loyalty Card],"",0)</f>
        <v>Yes</v>
      </c>
    </row>
    <row r="814" spans="1:3" x14ac:dyDescent="0.25">
      <c r="A814" t="s">
        <v>5130</v>
      </c>
      <c r="B814" s="15" cm="1">
        <f t="array" ref="B814">COUNTA(_xlfn.UNIQUE(_xlfn._xlws.FILTER(_xlfn._xlws.FILTER(Orders[],Orders[Customer ID]=$A814),{1,0,0,0,0,0,0,0,0,0,0,0,0,0,0,0})))</f>
        <v>1</v>
      </c>
      <c r="C814" s="15" t="str">
        <f>_xlfn.XLOOKUP(A814,Orders[Customer ID],Orders[Loyalty Card],"",0)</f>
        <v>No</v>
      </c>
    </row>
    <row r="815" spans="1:3" x14ac:dyDescent="0.25">
      <c r="A815" t="s">
        <v>5136</v>
      </c>
      <c r="B815" s="15" cm="1">
        <f t="array" ref="B815">COUNTA(_xlfn.UNIQUE(_xlfn._xlws.FILTER(_xlfn._xlws.FILTER(Orders[],Orders[Customer ID]=$A815),{1,0,0,0,0,0,0,0,0,0,0,0,0,0,0,0})))</f>
        <v>1</v>
      </c>
      <c r="C815" s="15" t="str">
        <f>_xlfn.XLOOKUP(A815,Orders[Customer ID],Orders[Loyalty Card],"",0)</f>
        <v>No</v>
      </c>
    </row>
    <row r="816" spans="1:3" x14ac:dyDescent="0.25">
      <c r="A816" t="s">
        <v>5142</v>
      </c>
      <c r="B816" s="15" cm="1">
        <f t="array" ref="B816">COUNTA(_xlfn.UNIQUE(_xlfn._xlws.FILTER(_xlfn._xlws.FILTER(Orders[],Orders[Customer ID]=$A816),{1,0,0,0,0,0,0,0,0,0,0,0,0,0,0,0})))</f>
        <v>1</v>
      </c>
      <c r="C816" s="15" t="str">
        <f>_xlfn.XLOOKUP(A816,Orders[Customer ID],Orders[Loyalty Card],"",0)</f>
        <v>Yes</v>
      </c>
    </row>
    <row r="817" spans="1:3" x14ac:dyDescent="0.25">
      <c r="A817" t="s">
        <v>5148</v>
      </c>
      <c r="B817" s="15" cm="1">
        <f t="array" ref="B817">COUNTA(_xlfn.UNIQUE(_xlfn._xlws.FILTER(_xlfn._xlws.FILTER(Orders[],Orders[Customer ID]=$A817),{1,0,0,0,0,0,0,0,0,0,0,0,0,0,0,0})))</f>
        <v>1</v>
      </c>
      <c r="C817" s="15" t="str">
        <f>_xlfn.XLOOKUP(A817,Orders[Customer ID],Orders[Loyalty Card],"",0)</f>
        <v>Yes</v>
      </c>
    </row>
    <row r="818" spans="1:3" x14ac:dyDescent="0.25">
      <c r="A818" t="s">
        <v>5188</v>
      </c>
      <c r="B818" s="15" cm="1">
        <f t="array" ref="B818">COUNTA(_xlfn.UNIQUE(_xlfn._xlws.FILTER(_xlfn._xlws.FILTER(Orders[],Orders[Customer ID]=$A818),{1,0,0,0,0,0,0,0,0,0,0,0,0,0,0,0})))</f>
        <v>3</v>
      </c>
      <c r="C818" s="15" t="str">
        <f>_xlfn.XLOOKUP(A818,Orders[Customer ID],Orders[Loyalty Card],"",0)</f>
        <v>Yes</v>
      </c>
    </row>
    <row r="819" spans="1:3" x14ac:dyDescent="0.25">
      <c r="A819" t="s">
        <v>5159</v>
      </c>
      <c r="B819" s="15" cm="1">
        <f t="array" ref="B819">COUNTA(_xlfn.UNIQUE(_xlfn._xlws.FILTER(_xlfn._xlws.FILTER(Orders[],Orders[Customer ID]=$A819),{1,0,0,0,0,0,0,0,0,0,0,0,0,0,0,0})))</f>
        <v>1</v>
      </c>
      <c r="C819" s="15" t="str">
        <f>_xlfn.XLOOKUP(A819,Orders[Customer ID],Orders[Loyalty Card],"",0)</f>
        <v>Yes</v>
      </c>
    </row>
    <row r="820" spans="1:3" x14ac:dyDescent="0.25">
      <c r="A820" t="s">
        <v>5165</v>
      </c>
      <c r="B820" s="15" cm="1">
        <f t="array" ref="B820">COUNTA(_xlfn.UNIQUE(_xlfn._xlws.FILTER(_xlfn._xlws.FILTER(Orders[],Orders[Customer ID]=$A820),{1,0,0,0,0,0,0,0,0,0,0,0,0,0,0,0})))</f>
        <v>1</v>
      </c>
      <c r="C820" s="15" t="str">
        <f>_xlfn.XLOOKUP(A820,Orders[Customer ID],Orders[Loyalty Card],"",0)</f>
        <v>No</v>
      </c>
    </row>
    <row r="821" spans="1:3" x14ac:dyDescent="0.25">
      <c r="A821" t="s">
        <v>5171</v>
      </c>
      <c r="B821" s="15" cm="1">
        <f t="array" ref="B821">COUNTA(_xlfn.UNIQUE(_xlfn._xlws.FILTER(_xlfn._xlws.FILTER(Orders[],Orders[Customer ID]=$A821),{1,0,0,0,0,0,0,0,0,0,0,0,0,0,0,0})))</f>
        <v>1</v>
      </c>
      <c r="C821" s="15" t="str">
        <f>_xlfn.XLOOKUP(A821,Orders[Customer ID],Orders[Loyalty Card],"",0)</f>
        <v>Yes</v>
      </c>
    </row>
    <row r="822" spans="1:3" x14ac:dyDescent="0.25">
      <c r="A822" t="s">
        <v>5177</v>
      </c>
      <c r="B822" s="15" cm="1">
        <f t="array" ref="B822">COUNTA(_xlfn.UNIQUE(_xlfn._xlws.FILTER(_xlfn._xlws.FILTER(Orders[],Orders[Customer ID]=$A822),{1,0,0,0,0,0,0,0,0,0,0,0,0,0,0,0})))</f>
        <v>1</v>
      </c>
      <c r="C822" s="15" t="str">
        <f>_xlfn.XLOOKUP(A822,Orders[Customer ID],Orders[Loyalty Card],"",0)</f>
        <v>No</v>
      </c>
    </row>
    <row r="823" spans="1:3" x14ac:dyDescent="0.25">
      <c r="A823" t="s">
        <v>5183</v>
      </c>
      <c r="B823" s="15" cm="1">
        <f t="array" ref="B823">COUNTA(_xlfn.UNIQUE(_xlfn._xlws.FILTER(_xlfn._xlws.FILTER(Orders[],Orders[Customer ID]=$A823),{1,0,0,0,0,0,0,0,0,0,0,0,0,0,0,0})))</f>
        <v>1</v>
      </c>
      <c r="C823" s="15" t="str">
        <f>_xlfn.XLOOKUP(A823,Orders[Customer ID],Orders[Loyalty Card],"",0)</f>
        <v>No</v>
      </c>
    </row>
    <row r="824" spans="1:3" x14ac:dyDescent="0.25">
      <c r="A824" t="s">
        <v>5194</v>
      </c>
      <c r="B824" s="15" cm="1">
        <f t="array" ref="B824">COUNTA(_xlfn.UNIQUE(_xlfn._xlws.FILTER(_xlfn._xlws.FILTER(Orders[],Orders[Customer ID]=$A824),{1,0,0,0,0,0,0,0,0,0,0,0,0,0,0,0})))</f>
        <v>1</v>
      </c>
      <c r="C824" s="15" t="str">
        <f>_xlfn.XLOOKUP(A824,Orders[Customer ID],Orders[Loyalty Card],"",0)</f>
        <v>No</v>
      </c>
    </row>
    <row r="825" spans="1:3" x14ac:dyDescent="0.25">
      <c r="A825" t="s">
        <v>5200</v>
      </c>
      <c r="B825" s="15" cm="1">
        <f t="array" ref="B825">COUNTA(_xlfn.UNIQUE(_xlfn._xlws.FILTER(_xlfn._xlws.FILTER(Orders[],Orders[Customer ID]=$A825),{1,0,0,0,0,0,0,0,0,0,0,0,0,0,0,0})))</f>
        <v>1</v>
      </c>
      <c r="C825" s="15" t="str">
        <f>_xlfn.XLOOKUP(A825,Orders[Customer ID],Orders[Loyalty Card],"",0)</f>
        <v>Yes</v>
      </c>
    </row>
    <row r="826" spans="1:3" x14ac:dyDescent="0.25">
      <c r="A826" t="s">
        <v>5206</v>
      </c>
      <c r="B826" s="15" cm="1">
        <f t="array" ref="B826">COUNTA(_xlfn.UNIQUE(_xlfn._xlws.FILTER(_xlfn._xlws.FILTER(Orders[],Orders[Customer ID]=$A826),{1,0,0,0,0,0,0,0,0,0,0,0,0,0,0,0})))</f>
        <v>1</v>
      </c>
      <c r="C826" s="15" t="str">
        <f>_xlfn.XLOOKUP(A826,Orders[Customer ID],Orders[Loyalty Card],"",0)</f>
        <v>No</v>
      </c>
    </row>
    <row r="827" spans="1:3" x14ac:dyDescent="0.25">
      <c r="A827" t="s">
        <v>5212</v>
      </c>
      <c r="B827" s="15" cm="1">
        <f t="array" ref="B827">COUNTA(_xlfn.UNIQUE(_xlfn._xlws.FILTER(_xlfn._xlws.FILTER(Orders[],Orders[Customer ID]=$A827),{1,0,0,0,0,0,0,0,0,0,0,0,0,0,0,0})))</f>
        <v>1</v>
      </c>
      <c r="C827" s="15" t="str">
        <f>_xlfn.XLOOKUP(A827,Orders[Customer ID],Orders[Loyalty Card],"",0)</f>
        <v>Yes</v>
      </c>
    </row>
    <row r="828" spans="1:3" x14ac:dyDescent="0.25">
      <c r="A828" t="s">
        <v>5217</v>
      </c>
      <c r="B828" s="15" cm="1">
        <f t="array" ref="B828">COUNTA(_xlfn.UNIQUE(_xlfn._xlws.FILTER(_xlfn._xlws.FILTER(Orders[],Orders[Customer ID]=$A828),{1,0,0,0,0,0,0,0,0,0,0,0,0,0,0,0})))</f>
        <v>1</v>
      </c>
      <c r="C828" s="15" t="str">
        <f>_xlfn.XLOOKUP(A828,Orders[Customer ID],Orders[Loyalty Card],"",0)</f>
        <v>No</v>
      </c>
    </row>
    <row r="829" spans="1:3" x14ac:dyDescent="0.25">
      <c r="A829" t="s">
        <v>5229</v>
      </c>
      <c r="B829" s="15" cm="1">
        <f t="array" ref="B829">COUNTA(_xlfn.UNIQUE(_xlfn._xlws.FILTER(_xlfn._xlws.FILTER(Orders[],Orders[Customer ID]=$A829),{1,0,0,0,0,0,0,0,0,0,0,0,0,0,0,0})))</f>
        <v>1</v>
      </c>
      <c r="C829" s="15" t="str">
        <f>_xlfn.XLOOKUP(A829,Orders[Customer ID],Orders[Loyalty Card],"",0)</f>
        <v>No</v>
      </c>
    </row>
    <row r="830" spans="1:3" x14ac:dyDescent="0.25">
      <c r="A830" t="s">
        <v>5235</v>
      </c>
      <c r="B830" s="15" cm="1">
        <f t="array" ref="B830">COUNTA(_xlfn.UNIQUE(_xlfn._xlws.FILTER(_xlfn._xlws.FILTER(Orders[],Orders[Customer ID]=$A830),{1,0,0,0,0,0,0,0,0,0,0,0,0,0,0,0})))</f>
        <v>1</v>
      </c>
      <c r="C830" s="15" t="str">
        <f>_xlfn.XLOOKUP(A830,Orders[Customer ID],Orders[Loyalty Card],"",0)</f>
        <v>No</v>
      </c>
    </row>
    <row r="831" spans="1:3" x14ac:dyDescent="0.25">
      <c r="A831" t="s">
        <v>5241</v>
      </c>
      <c r="B831" s="15" cm="1">
        <f t="array" ref="B831">COUNTA(_xlfn.UNIQUE(_xlfn._xlws.FILTER(_xlfn._xlws.FILTER(Orders[],Orders[Customer ID]=$A831),{1,0,0,0,0,0,0,0,0,0,0,0,0,0,0,0})))</f>
        <v>1</v>
      </c>
      <c r="C831" s="15" t="str">
        <f>_xlfn.XLOOKUP(A831,Orders[Customer ID],Orders[Loyalty Card],"",0)</f>
        <v>Yes</v>
      </c>
    </row>
    <row r="832" spans="1:3" x14ac:dyDescent="0.25">
      <c r="A832" t="s">
        <v>5247</v>
      </c>
      <c r="B832" s="15" cm="1">
        <f t="array" ref="B832">COUNTA(_xlfn.UNIQUE(_xlfn._xlws.FILTER(_xlfn._xlws.FILTER(Orders[],Orders[Customer ID]=$A832),{1,0,0,0,0,0,0,0,0,0,0,0,0,0,0,0})))</f>
        <v>1</v>
      </c>
      <c r="C832" s="15" t="str">
        <f>_xlfn.XLOOKUP(A832,Orders[Customer ID],Orders[Loyalty Card],"",0)</f>
        <v>No</v>
      </c>
    </row>
    <row r="833" spans="1:3" x14ac:dyDescent="0.25">
      <c r="A833" t="s">
        <v>5257</v>
      </c>
      <c r="B833" s="15" cm="1">
        <f t="array" ref="B833">COUNTA(_xlfn.UNIQUE(_xlfn._xlws.FILTER(_xlfn._xlws.FILTER(Orders[],Orders[Customer ID]=$A833),{1,0,0,0,0,0,0,0,0,0,0,0,0,0,0,0})))</f>
        <v>1</v>
      </c>
      <c r="C833" s="15" t="str">
        <f>_xlfn.XLOOKUP(A833,Orders[Customer ID],Orders[Loyalty Card],"",0)</f>
        <v>Yes</v>
      </c>
    </row>
    <row r="834" spans="1:3" x14ac:dyDescent="0.25">
      <c r="A834" t="s">
        <v>5263</v>
      </c>
      <c r="B834" s="15" cm="1">
        <f t="array" ref="B834">COUNTA(_xlfn.UNIQUE(_xlfn._xlws.FILTER(_xlfn._xlws.FILTER(Orders[],Orders[Customer ID]=$A834),{1,0,0,0,0,0,0,0,0,0,0,0,0,0,0,0})))</f>
        <v>1</v>
      </c>
      <c r="C834" s="15" t="str">
        <f>_xlfn.XLOOKUP(A834,Orders[Customer ID],Orders[Loyalty Card],"",0)</f>
        <v>Yes</v>
      </c>
    </row>
    <row r="835" spans="1:3" x14ac:dyDescent="0.25">
      <c r="A835" t="s">
        <v>5269</v>
      </c>
      <c r="B835" s="15" cm="1">
        <f t="array" ref="B835">COUNTA(_xlfn.UNIQUE(_xlfn._xlws.FILTER(_xlfn._xlws.FILTER(Orders[],Orders[Customer ID]=$A835),{1,0,0,0,0,0,0,0,0,0,0,0,0,0,0,0})))</f>
        <v>1</v>
      </c>
      <c r="C835" s="15" t="str">
        <f>_xlfn.XLOOKUP(A835,Orders[Customer ID],Orders[Loyalty Card],"",0)</f>
        <v>No</v>
      </c>
    </row>
    <row r="836" spans="1:3" x14ac:dyDescent="0.25">
      <c r="A836" t="s">
        <v>5274</v>
      </c>
      <c r="B836" s="15" cm="1">
        <f t="array" ref="B836">COUNTA(_xlfn.UNIQUE(_xlfn._xlws.FILTER(_xlfn._xlws.FILTER(Orders[],Orders[Customer ID]=$A836),{1,0,0,0,0,0,0,0,0,0,0,0,0,0,0,0})))</f>
        <v>1</v>
      </c>
      <c r="C836" s="15" t="str">
        <f>_xlfn.XLOOKUP(A836,Orders[Customer ID],Orders[Loyalty Card],"",0)</f>
        <v>Yes</v>
      </c>
    </row>
    <row r="837" spans="1:3" x14ac:dyDescent="0.25">
      <c r="A837" t="s">
        <v>5279</v>
      </c>
      <c r="B837" s="15" cm="1">
        <f t="array" ref="B837">COUNTA(_xlfn.UNIQUE(_xlfn._xlws.FILTER(_xlfn._xlws.FILTER(Orders[],Orders[Customer ID]=$A837),{1,0,0,0,0,0,0,0,0,0,0,0,0,0,0,0})))</f>
        <v>1</v>
      </c>
      <c r="C837" s="15" t="str">
        <f>_xlfn.XLOOKUP(A837,Orders[Customer ID],Orders[Loyalty Card],"",0)</f>
        <v>Yes</v>
      </c>
    </row>
    <row r="838" spans="1:3" x14ac:dyDescent="0.25">
      <c r="A838" t="s">
        <v>5284</v>
      </c>
      <c r="B838" s="15" cm="1">
        <f t="array" ref="B838">COUNTA(_xlfn.UNIQUE(_xlfn._xlws.FILTER(_xlfn._xlws.FILTER(Orders[],Orders[Customer ID]=$A838),{1,0,0,0,0,0,0,0,0,0,0,0,0,0,0,0})))</f>
        <v>1</v>
      </c>
      <c r="C838" s="15" t="str">
        <f>_xlfn.XLOOKUP(A838,Orders[Customer ID],Orders[Loyalty Card],"",0)</f>
        <v>No</v>
      </c>
    </row>
    <row r="839" spans="1:3" x14ac:dyDescent="0.25">
      <c r="A839" t="s">
        <v>5289</v>
      </c>
      <c r="B839" s="15" cm="1">
        <f t="array" ref="B839">COUNTA(_xlfn.UNIQUE(_xlfn._xlws.FILTER(_xlfn._xlws.FILTER(Orders[],Orders[Customer ID]=$A839),{1,0,0,0,0,0,0,0,0,0,0,0,0,0,0,0})))</f>
        <v>1</v>
      </c>
      <c r="C839" s="15" t="str">
        <f>_xlfn.XLOOKUP(A839,Orders[Customer ID],Orders[Loyalty Card],"",0)</f>
        <v>Yes</v>
      </c>
    </row>
    <row r="840" spans="1:3" x14ac:dyDescent="0.25">
      <c r="A840" t="s">
        <v>5300</v>
      </c>
      <c r="B840" s="15" cm="1">
        <f t="array" ref="B840">COUNTA(_xlfn.UNIQUE(_xlfn._xlws.FILTER(_xlfn._xlws.FILTER(Orders[],Orders[Customer ID]=$A840),{1,0,0,0,0,0,0,0,0,0,0,0,0,0,0,0})))</f>
        <v>1</v>
      </c>
      <c r="C840" s="15" t="str">
        <f>_xlfn.XLOOKUP(A840,Orders[Customer ID],Orders[Loyalty Card],"",0)</f>
        <v>Yes</v>
      </c>
    </row>
    <row r="841" spans="1:3" x14ac:dyDescent="0.25">
      <c r="A841" t="s">
        <v>5306</v>
      </c>
      <c r="B841" s="15" cm="1">
        <f t="array" ref="B841">COUNTA(_xlfn.UNIQUE(_xlfn._xlws.FILTER(_xlfn._xlws.FILTER(Orders[],Orders[Customer ID]=$A841),{1,0,0,0,0,0,0,0,0,0,0,0,0,0,0,0})))</f>
        <v>1</v>
      </c>
      <c r="C841" s="15" t="str">
        <f>_xlfn.XLOOKUP(A841,Orders[Customer ID],Orders[Loyalty Card],"",0)</f>
        <v>Yes</v>
      </c>
    </row>
    <row r="842" spans="1:3" x14ac:dyDescent="0.25">
      <c r="A842" t="s">
        <v>5311</v>
      </c>
      <c r="B842" s="15" cm="1">
        <f t="array" ref="B842">COUNTA(_xlfn.UNIQUE(_xlfn._xlws.FILTER(_xlfn._xlws.FILTER(Orders[],Orders[Customer ID]=$A842),{1,0,0,0,0,0,0,0,0,0,0,0,0,0,0,0})))</f>
        <v>1</v>
      </c>
      <c r="C842" s="15" t="str">
        <f>_xlfn.XLOOKUP(A842,Orders[Customer ID],Orders[Loyalty Card],"",0)</f>
        <v>No</v>
      </c>
    </row>
    <row r="843" spans="1:3" x14ac:dyDescent="0.25">
      <c r="A843" t="s">
        <v>5316</v>
      </c>
      <c r="B843" s="15" cm="1">
        <f t="array" ref="B843">COUNTA(_xlfn.UNIQUE(_xlfn._xlws.FILTER(_xlfn._xlws.FILTER(Orders[],Orders[Customer ID]=$A843),{1,0,0,0,0,0,0,0,0,0,0,0,0,0,0,0})))</f>
        <v>1</v>
      </c>
      <c r="C843" s="15" t="str">
        <f>_xlfn.XLOOKUP(A843,Orders[Customer ID],Orders[Loyalty Card],"",0)</f>
        <v>Yes</v>
      </c>
    </row>
    <row r="844" spans="1:3" x14ac:dyDescent="0.25">
      <c r="A844" t="s">
        <v>5322</v>
      </c>
      <c r="B844" s="15" cm="1">
        <f t="array" ref="B844">COUNTA(_xlfn.UNIQUE(_xlfn._xlws.FILTER(_xlfn._xlws.FILTER(Orders[],Orders[Customer ID]=$A844),{1,0,0,0,0,0,0,0,0,0,0,0,0,0,0,0})))</f>
        <v>1</v>
      </c>
      <c r="C844" s="15" t="str">
        <f>_xlfn.XLOOKUP(A844,Orders[Customer ID],Orders[Loyalty Card],"",0)</f>
        <v>No</v>
      </c>
    </row>
    <row r="845" spans="1:3" x14ac:dyDescent="0.25">
      <c r="A845" t="s">
        <v>5334</v>
      </c>
      <c r="B845" s="15" cm="1">
        <f t="array" ref="B845">COUNTA(_xlfn.UNIQUE(_xlfn._xlws.FILTER(_xlfn._xlws.FILTER(Orders[],Orders[Customer ID]=$A845),{1,0,0,0,0,0,0,0,0,0,0,0,0,0,0,0})))</f>
        <v>1</v>
      </c>
      <c r="C845" s="15" t="str">
        <f>_xlfn.XLOOKUP(A845,Orders[Customer ID],Orders[Loyalty Card],"",0)</f>
        <v>No</v>
      </c>
    </row>
    <row r="846" spans="1:3" x14ac:dyDescent="0.25">
      <c r="A846" t="s">
        <v>5340</v>
      </c>
      <c r="B846" s="15" cm="1">
        <f t="array" ref="B846">COUNTA(_xlfn.UNIQUE(_xlfn._xlws.FILTER(_xlfn._xlws.FILTER(Orders[],Orders[Customer ID]=$A846),{1,0,0,0,0,0,0,0,0,0,0,0,0,0,0,0})))</f>
        <v>1</v>
      </c>
      <c r="C846" s="15" t="str">
        <f>_xlfn.XLOOKUP(A846,Orders[Customer ID],Orders[Loyalty Card],"",0)</f>
        <v>No</v>
      </c>
    </row>
    <row r="847" spans="1:3" x14ac:dyDescent="0.25">
      <c r="A847" t="s">
        <v>5346</v>
      </c>
      <c r="B847" s="15" cm="1">
        <f t="array" ref="B847">COUNTA(_xlfn.UNIQUE(_xlfn._xlws.FILTER(_xlfn._xlws.FILTER(Orders[],Orders[Customer ID]=$A847),{1,0,0,0,0,0,0,0,0,0,0,0,0,0,0,0})))</f>
        <v>1</v>
      </c>
      <c r="C847" s="15" t="str">
        <f>_xlfn.XLOOKUP(A847,Orders[Customer ID],Orders[Loyalty Card],"",0)</f>
        <v>No</v>
      </c>
    </row>
    <row r="848" spans="1:3" x14ac:dyDescent="0.25">
      <c r="A848" t="s">
        <v>5352</v>
      </c>
      <c r="B848" s="15" cm="1">
        <f t="array" ref="B848">COUNTA(_xlfn.UNIQUE(_xlfn._xlws.FILTER(_xlfn._xlws.FILTER(Orders[],Orders[Customer ID]=$A848),{1,0,0,0,0,0,0,0,0,0,0,0,0,0,0,0})))</f>
        <v>1</v>
      </c>
      <c r="C848" s="15" t="str">
        <f>_xlfn.XLOOKUP(A848,Orders[Customer ID],Orders[Loyalty Card],"",0)</f>
        <v>No</v>
      </c>
    </row>
    <row r="849" spans="1:3" x14ac:dyDescent="0.25">
      <c r="A849" t="s">
        <v>5357</v>
      </c>
      <c r="B849" s="15" cm="1">
        <f t="array" ref="B849">COUNTA(_xlfn.UNIQUE(_xlfn._xlws.FILTER(_xlfn._xlws.FILTER(Orders[],Orders[Customer ID]=$A849),{1,0,0,0,0,0,0,0,0,0,0,0,0,0,0,0})))</f>
        <v>1</v>
      </c>
      <c r="C849" s="15" t="str">
        <f>_xlfn.XLOOKUP(A849,Orders[Customer ID],Orders[Loyalty Card],"",0)</f>
        <v>Yes</v>
      </c>
    </row>
    <row r="850" spans="1:3" x14ac:dyDescent="0.25">
      <c r="A850" t="s">
        <v>5363</v>
      </c>
      <c r="B850" s="15" cm="1">
        <f t="array" ref="B850">COUNTA(_xlfn.UNIQUE(_xlfn._xlws.FILTER(_xlfn._xlws.FILTER(Orders[],Orders[Customer ID]=$A850),{1,0,0,0,0,0,0,0,0,0,0,0,0,0,0,0})))</f>
        <v>1</v>
      </c>
      <c r="C850" s="15" t="str">
        <f>_xlfn.XLOOKUP(A850,Orders[Customer ID],Orders[Loyalty Card],"",0)</f>
        <v>Yes</v>
      </c>
    </row>
    <row r="851" spans="1:3" x14ac:dyDescent="0.25">
      <c r="A851" t="s">
        <v>5369</v>
      </c>
      <c r="B851" s="15" cm="1">
        <f t="array" ref="B851">COUNTA(_xlfn.UNIQUE(_xlfn._xlws.FILTER(_xlfn._xlws.FILTER(Orders[],Orders[Customer ID]=$A851),{1,0,0,0,0,0,0,0,0,0,0,0,0,0,0,0})))</f>
        <v>1</v>
      </c>
      <c r="C851" s="15" t="str">
        <f>_xlfn.XLOOKUP(A851,Orders[Customer ID],Orders[Loyalty Card],"",0)</f>
        <v>Yes</v>
      </c>
    </row>
    <row r="852" spans="1:3" x14ac:dyDescent="0.25">
      <c r="A852" t="s">
        <v>5375</v>
      </c>
      <c r="B852" s="15" cm="1">
        <f t="array" ref="B852">COUNTA(_xlfn.UNIQUE(_xlfn._xlws.FILTER(_xlfn._xlws.FILTER(Orders[],Orders[Customer ID]=$A852),{1,0,0,0,0,0,0,0,0,0,0,0,0,0,0,0})))</f>
        <v>1</v>
      </c>
      <c r="C852" s="15" t="str">
        <f>_xlfn.XLOOKUP(A852,Orders[Customer ID],Orders[Loyalty Card],"",0)</f>
        <v>No</v>
      </c>
    </row>
    <row r="853" spans="1:3" x14ac:dyDescent="0.25">
      <c r="A853" t="s">
        <v>5428</v>
      </c>
      <c r="B853" s="15" cm="1">
        <f t="array" ref="B853">COUNTA(_xlfn.UNIQUE(_xlfn._xlws.FILTER(_xlfn._xlws.FILTER(Orders[],Orders[Customer ID]=$A853),{1,0,0,0,0,0,0,0,0,0,0,0,0,0,0,0})))</f>
        <v>2</v>
      </c>
      <c r="C853" s="15" t="str">
        <f>_xlfn.XLOOKUP(A853,Orders[Customer ID],Orders[Loyalty Card],"",0)</f>
        <v>Yes</v>
      </c>
    </row>
    <row r="854" spans="1:3" x14ac:dyDescent="0.25">
      <c r="A854" t="s">
        <v>5386</v>
      </c>
      <c r="B854" s="15" cm="1">
        <f t="array" ref="B854">COUNTA(_xlfn.UNIQUE(_xlfn._xlws.FILTER(_xlfn._xlws.FILTER(Orders[],Orders[Customer ID]=$A854),{1,0,0,0,0,0,0,0,0,0,0,0,0,0,0,0})))</f>
        <v>1</v>
      </c>
      <c r="C854" s="15" t="str">
        <f>_xlfn.XLOOKUP(A854,Orders[Customer ID],Orders[Loyalty Card],"",0)</f>
        <v>No</v>
      </c>
    </row>
    <row r="855" spans="1:3" x14ac:dyDescent="0.25">
      <c r="A855" t="s">
        <v>5392</v>
      </c>
      <c r="B855" s="15" cm="1">
        <f t="array" ref="B855">COUNTA(_xlfn.UNIQUE(_xlfn._xlws.FILTER(_xlfn._xlws.FILTER(Orders[],Orders[Customer ID]=$A855),{1,0,0,0,0,0,0,0,0,0,0,0,0,0,0,0})))</f>
        <v>1</v>
      </c>
      <c r="C855" s="15" t="str">
        <f>_xlfn.XLOOKUP(A855,Orders[Customer ID],Orders[Loyalty Card],"",0)</f>
        <v>Yes</v>
      </c>
    </row>
    <row r="856" spans="1:3" x14ac:dyDescent="0.25">
      <c r="A856" t="s">
        <v>5397</v>
      </c>
      <c r="B856" s="15" cm="1">
        <f t="array" ref="B856">COUNTA(_xlfn.UNIQUE(_xlfn._xlws.FILTER(_xlfn._xlws.FILTER(Orders[],Orders[Customer ID]=$A856),{1,0,0,0,0,0,0,0,0,0,0,0,0,0,0,0})))</f>
        <v>1</v>
      </c>
      <c r="C856" s="15" t="str">
        <f>_xlfn.XLOOKUP(A856,Orders[Customer ID],Orders[Loyalty Card],"",0)</f>
        <v>Yes</v>
      </c>
    </row>
    <row r="857" spans="1:3" x14ac:dyDescent="0.25">
      <c r="A857" t="s">
        <v>5403</v>
      </c>
      <c r="B857" s="15" cm="1">
        <f t="array" ref="B857">COUNTA(_xlfn.UNIQUE(_xlfn._xlws.FILTER(_xlfn._xlws.FILTER(Orders[],Orders[Customer ID]=$A857),{1,0,0,0,0,0,0,0,0,0,0,0,0,0,0,0})))</f>
        <v>1</v>
      </c>
      <c r="C857" s="15" t="str">
        <f>_xlfn.XLOOKUP(A857,Orders[Customer ID],Orders[Loyalty Card],"",0)</f>
        <v>Yes</v>
      </c>
    </row>
    <row r="858" spans="1:3" x14ac:dyDescent="0.25">
      <c r="A858" t="s">
        <v>5408</v>
      </c>
      <c r="B858" s="15" cm="1">
        <f t="array" ref="B858">COUNTA(_xlfn.UNIQUE(_xlfn._xlws.FILTER(_xlfn._xlws.FILTER(Orders[],Orders[Customer ID]=$A858),{1,0,0,0,0,0,0,0,0,0,0,0,0,0,0,0})))</f>
        <v>1</v>
      </c>
      <c r="C858" s="15" t="str">
        <f>_xlfn.XLOOKUP(A858,Orders[Customer ID],Orders[Loyalty Card],"",0)</f>
        <v>Yes</v>
      </c>
    </row>
    <row r="859" spans="1:3" x14ac:dyDescent="0.25">
      <c r="A859" t="s">
        <v>5414</v>
      </c>
      <c r="B859" s="15" cm="1">
        <f t="array" ref="B859">COUNTA(_xlfn.UNIQUE(_xlfn._xlws.FILTER(_xlfn._xlws.FILTER(Orders[],Orders[Customer ID]=$A859),{1,0,0,0,0,0,0,0,0,0,0,0,0,0,0,0})))</f>
        <v>1</v>
      </c>
      <c r="C859" s="15" t="str">
        <f>_xlfn.XLOOKUP(A859,Orders[Customer ID],Orders[Loyalty Card],"",0)</f>
        <v>Yes</v>
      </c>
    </row>
    <row r="860" spans="1:3" x14ac:dyDescent="0.25">
      <c r="A860" t="s">
        <v>5422</v>
      </c>
      <c r="B860" s="15" cm="1">
        <f t="array" ref="B860">COUNTA(_xlfn.UNIQUE(_xlfn._xlws.FILTER(_xlfn._xlws.FILTER(Orders[],Orders[Customer ID]=$A860),{1,0,0,0,0,0,0,0,0,0,0,0,0,0,0,0})))</f>
        <v>1</v>
      </c>
      <c r="C860" s="15" t="str">
        <f>_xlfn.XLOOKUP(A860,Orders[Customer ID],Orders[Loyalty Card],"",0)</f>
        <v>No</v>
      </c>
    </row>
    <row r="861" spans="1:3" x14ac:dyDescent="0.25">
      <c r="A861" t="s">
        <v>5434</v>
      </c>
      <c r="B861" s="15" cm="1">
        <f t="array" ref="B861">COUNTA(_xlfn.UNIQUE(_xlfn._xlws.FILTER(_xlfn._xlws.FILTER(Orders[],Orders[Customer ID]=$A861),{1,0,0,0,0,0,0,0,0,0,0,0,0,0,0,0})))</f>
        <v>1</v>
      </c>
      <c r="C861" s="15" t="str">
        <f>_xlfn.XLOOKUP(A861,Orders[Customer ID],Orders[Loyalty Card],"",0)</f>
        <v>No</v>
      </c>
    </row>
    <row r="862" spans="1:3" x14ac:dyDescent="0.25">
      <c r="A862" t="s">
        <v>5440</v>
      </c>
      <c r="B862" s="15" cm="1">
        <f t="array" ref="B862">COUNTA(_xlfn.UNIQUE(_xlfn._xlws.FILTER(_xlfn._xlws.FILTER(Orders[],Orders[Customer ID]=$A862),{1,0,0,0,0,0,0,0,0,0,0,0,0,0,0,0})))</f>
        <v>1</v>
      </c>
      <c r="C862" s="15" t="str">
        <f>_xlfn.XLOOKUP(A862,Orders[Customer ID],Orders[Loyalty Card],"",0)</f>
        <v>No</v>
      </c>
    </row>
    <row r="863" spans="1:3" x14ac:dyDescent="0.25">
      <c r="A863" t="s">
        <v>5451</v>
      </c>
      <c r="B863" s="15" cm="1">
        <f t="array" ref="B863">COUNTA(_xlfn.UNIQUE(_xlfn._xlws.FILTER(_xlfn._xlws.FILTER(Orders[],Orders[Customer ID]=$A863),{1,0,0,0,0,0,0,0,0,0,0,0,0,0,0,0})))</f>
        <v>1</v>
      </c>
      <c r="C863" s="15" t="str">
        <f>_xlfn.XLOOKUP(A863,Orders[Customer ID],Orders[Loyalty Card],"",0)</f>
        <v>No</v>
      </c>
    </row>
    <row r="864" spans="1:3" x14ac:dyDescent="0.25">
      <c r="A864" t="s">
        <v>5457</v>
      </c>
      <c r="B864" s="15" cm="1">
        <f t="array" ref="B864">COUNTA(_xlfn.UNIQUE(_xlfn._xlws.FILTER(_xlfn._xlws.FILTER(Orders[],Orders[Customer ID]=$A864),{1,0,0,0,0,0,0,0,0,0,0,0,0,0,0,0})))</f>
        <v>1</v>
      </c>
      <c r="C864" s="15" t="str">
        <f>_xlfn.XLOOKUP(A864,Orders[Customer ID],Orders[Loyalty Card],"",0)</f>
        <v>Yes</v>
      </c>
    </row>
    <row r="865" spans="1:3" x14ac:dyDescent="0.25">
      <c r="A865" t="s">
        <v>5462</v>
      </c>
      <c r="B865" s="15" cm="1">
        <f t="array" ref="B865">COUNTA(_xlfn.UNIQUE(_xlfn._xlws.FILTER(_xlfn._xlws.FILTER(Orders[],Orders[Customer ID]=$A865),{1,0,0,0,0,0,0,0,0,0,0,0,0,0,0,0})))</f>
        <v>1</v>
      </c>
      <c r="C865" s="15" t="str">
        <f>_xlfn.XLOOKUP(A865,Orders[Customer ID],Orders[Loyalty Card],"",0)</f>
        <v>No</v>
      </c>
    </row>
    <row r="866" spans="1:3" x14ac:dyDescent="0.25">
      <c r="A866" t="s">
        <v>5467</v>
      </c>
      <c r="B866" s="15" cm="1">
        <f t="array" ref="B866">COUNTA(_xlfn.UNIQUE(_xlfn._xlws.FILTER(_xlfn._xlws.FILTER(Orders[],Orders[Customer ID]=$A866),{1,0,0,0,0,0,0,0,0,0,0,0,0,0,0,0})))</f>
        <v>1</v>
      </c>
      <c r="C866" s="15" t="str">
        <f>_xlfn.XLOOKUP(A866,Orders[Customer ID],Orders[Loyalty Card],"",0)</f>
        <v>No</v>
      </c>
    </row>
    <row r="867" spans="1:3" x14ac:dyDescent="0.25">
      <c r="A867" t="s">
        <v>5473</v>
      </c>
      <c r="B867" s="15" cm="1">
        <f t="array" ref="B867">COUNTA(_xlfn.UNIQUE(_xlfn._xlws.FILTER(_xlfn._xlws.FILTER(Orders[],Orders[Customer ID]=$A867),{1,0,0,0,0,0,0,0,0,0,0,0,0,0,0,0})))</f>
        <v>1</v>
      </c>
      <c r="C867" s="15" t="str">
        <f>_xlfn.XLOOKUP(A867,Orders[Customer ID],Orders[Loyalty Card],"",0)</f>
        <v>Yes</v>
      </c>
    </row>
    <row r="868" spans="1:3" x14ac:dyDescent="0.25">
      <c r="A868" t="s">
        <v>5526</v>
      </c>
      <c r="B868" s="15" cm="1">
        <f t="array" ref="B868">COUNTA(_xlfn.UNIQUE(_xlfn._xlws.FILTER(_xlfn._xlws.FILTER(Orders[],Orders[Customer ID]=$A868),{1,0,0,0,0,0,0,0,0,0,0,0,0,0,0,0})))</f>
        <v>2</v>
      </c>
      <c r="C868" s="15" t="str">
        <f>_xlfn.XLOOKUP(A868,Orders[Customer ID],Orders[Loyalty Card],"",0)</f>
        <v>Yes</v>
      </c>
    </row>
    <row r="869" spans="1:3" x14ac:dyDescent="0.25">
      <c r="A869" t="s">
        <v>5484</v>
      </c>
      <c r="B869" s="15" cm="1">
        <f t="array" ref="B869">COUNTA(_xlfn.UNIQUE(_xlfn._xlws.FILTER(_xlfn._xlws.FILTER(Orders[],Orders[Customer ID]=$A869),{1,0,0,0,0,0,0,0,0,0,0,0,0,0,0,0})))</f>
        <v>1</v>
      </c>
      <c r="C869" s="15" t="str">
        <f>_xlfn.XLOOKUP(A869,Orders[Customer ID],Orders[Loyalty Card],"",0)</f>
        <v>Yes</v>
      </c>
    </row>
    <row r="870" spans="1:3" x14ac:dyDescent="0.25">
      <c r="A870" t="s">
        <v>5490</v>
      </c>
      <c r="B870" s="15" cm="1">
        <f t="array" ref="B870">COUNTA(_xlfn.UNIQUE(_xlfn._xlws.FILTER(_xlfn._xlws.FILTER(Orders[],Orders[Customer ID]=$A870),{1,0,0,0,0,0,0,0,0,0,0,0,0,0,0,0})))</f>
        <v>1</v>
      </c>
      <c r="C870" s="15" t="str">
        <f>_xlfn.XLOOKUP(A870,Orders[Customer ID],Orders[Loyalty Card],"",0)</f>
        <v>Yes</v>
      </c>
    </row>
    <row r="871" spans="1:3" x14ac:dyDescent="0.25">
      <c r="A871" t="s">
        <v>5496</v>
      </c>
      <c r="B871" s="15" cm="1">
        <f t="array" ref="B871">COUNTA(_xlfn.UNIQUE(_xlfn._xlws.FILTER(_xlfn._xlws.FILTER(Orders[],Orders[Customer ID]=$A871),{1,0,0,0,0,0,0,0,0,0,0,0,0,0,0,0})))</f>
        <v>1</v>
      </c>
      <c r="C871" s="15" t="str">
        <f>_xlfn.XLOOKUP(A871,Orders[Customer ID],Orders[Loyalty Card],"",0)</f>
        <v>No</v>
      </c>
    </row>
    <row r="872" spans="1:3" x14ac:dyDescent="0.25">
      <c r="A872" t="s">
        <v>5502</v>
      </c>
      <c r="B872" s="15" cm="1">
        <f t="array" ref="B872">COUNTA(_xlfn.UNIQUE(_xlfn._xlws.FILTER(_xlfn._xlws.FILTER(Orders[],Orders[Customer ID]=$A872),{1,0,0,0,0,0,0,0,0,0,0,0,0,0,0,0})))</f>
        <v>1</v>
      </c>
      <c r="C872" s="15" t="str">
        <f>_xlfn.XLOOKUP(A872,Orders[Customer ID],Orders[Loyalty Card],"",0)</f>
        <v>No</v>
      </c>
    </row>
    <row r="873" spans="1:3" x14ac:dyDescent="0.25">
      <c r="A873" t="s">
        <v>5508</v>
      </c>
      <c r="B873" s="15" cm="1">
        <f t="array" ref="B873">COUNTA(_xlfn.UNIQUE(_xlfn._xlws.FILTER(_xlfn._xlws.FILTER(Orders[],Orders[Customer ID]=$A873),{1,0,0,0,0,0,0,0,0,0,0,0,0,0,0,0})))</f>
        <v>1</v>
      </c>
      <c r="C873" s="15" t="str">
        <f>_xlfn.XLOOKUP(A873,Orders[Customer ID],Orders[Loyalty Card],"",0)</f>
        <v>No</v>
      </c>
    </row>
    <row r="874" spans="1:3" x14ac:dyDescent="0.25">
      <c r="A874" t="s">
        <v>5514</v>
      </c>
      <c r="B874" s="15" cm="1">
        <f t="array" ref="B874">COUNTA(_xlfn.UNIQUE(_xlfn._xlws.FILTER(_xlfn._xlws.FILTER(Orders[],Orders[Customer ID]=$A874),{1,0,0,0,0,0,0,0,0,0,0,0,0,0,0,0})))</f>
        <v>1</v>
      </c>
      <c r="C874" s="15" t="str">
        <f>_xlfn.XLOOKUP(A874,Orders[Customer ID],Orders[Loyalty Card],"",0)</f>
        <v>Yes</v>
      </c>
    </row>
    <row r="875" spans="1:3" x14ac:dyDescent="0.25">
      <c r="A875" t="s">
        <v>5520</v>
      </c>
      <c r="B875" s="15" cm="1">
        <f t="array" ref="B875">COUNTA(_xlfn.UNIQUE(_xlfn._xlws.FILTER(_xlfn._xlws.FILTER(Orders[],Orders[Customer ID]=$A875),{1,0,0,0,0,0,0,0,0,0,0,0,0,0,0,0})))</f>
        <v>1</v>
      </c>
      <c r="C875" s="15" t="str">
        <f>_xlfn.XLOOKUP(A875,Orders[Customer ID],Orders[Loyalty Card],"",0)</f>
        <v>Yes</v>
      </c>
    </row>
    <row r="876" spans="1:3" x14ac:dyDescent="0.25">
      <c r="A876" t="s">
        <v>5532</v>
      </c>
      <c r="B876" s="15" cm="1">
        <f t="array" ref="B876">COUNTA(_xlfn.UNIQUE(_xlfn._xlws.FILTER(_xlfn._xlws.FILTER(Orders[],Orders[Customer ID]=$A876),{1,0,0,0,0,0,0,0,0,0,0,0,0,0,0,0})))</f>
        <v>1</v>
      </c>
      <c r="C876" s="15" t="str">
        <f>_xlfn.XLOOKUP(A876,Orders[Customer ID],Orders[Loyalty Card],"",0)</f>
        <v>Yes</v>
      </c>
    </row>
    <row r="877" spans="1:3" x14ac:dyDescent="0.25">
      <c r="A877" t="s">
        <v>5538</v>
      </c>
      <c r="B877" s="15" cm="1">
        <f t="array" ref="B877">COUNTA(_xlfn.UNIQUE(_xlfn._xlws.FILTER(_xlfn._xlws.FILTER(Orders[],Orders[Customer ID]=$A877),{1,0,0,0,0,0,0,0,0,0,0,0,0,0,0,0})))</f>
        <v>1</v>
      </c>
      <c r="C877" s="15" t="str">
        <f>_xlfn.XLOOKUP(A877,Orders[Customer ID],Orders[Loyalty Card],"",0)</f>
        <v>No</v>
      </c>
    </row>
    <row r="878" spans="1:3" x14ac:dyDescent="0.25">
      <c r="A878" t="s">
        <v>5544</v>
      </c>
      <c r="B878" s="15" cm="1">
        <f t="array" ref="B878">COUNTA(_xlfn.UNIQUE(_xlfn._xlws.FILTER(_xlfn._xlws.FILTER(Orders[],Orders[Customer ID]=$A878),{1,0,0,0,0,0,0,0,0,0,0,0,0,0,0,0})))</f>
        <v>1</v>
      </c>
      <c r="C878" s="15" t="str">
        <f>_xlfn.XLOOKUP(A878,Orders[Customer ID],Orders[Loyalty Card],"",0)</f>
        <v>Yes</v>
      </c>
    </row>
    <row r="879" spans="1:3" x14ac:dyDescent="0.25">
      <c r="A879" t="s">
        <v>5549</v>
      </c>
      <c r="B879" s="15" cm="1">
        <f t="array" ref="B879">COUNTA(_xlfn.UNIQUE(_xlfn._xlws.FILTER(_xlfn._xlws.FILTER(Orders[],Orders[Customer ID]=$A879),{1,0,0,0,0,0,0,0,0,0,0,0,0,0,0,0})))</f>
        <v>1</v>
      </c>
      <c r="C879" s="15" t="str">
        <f>_xlfn.XLOOKUP(A879,Orders[Customer ID],Orders[Loyalty Card],"",0)</f>
        <v>Yes</v>
      </c>
    </row>
    <row r="880" spans="1:3" x14ac:dyDescent="0.25">
      <c r="A880" t="s">
        <v>5554</v>
      </c>
      <c r="B880" s="15" cm="1">
        <f t="array" ref="B880">COUNTA(_xlfn.UNIQUE(_xlfn._xlws.FILTER(_xlfn._xlws.FILTER(Orders[],Orders[Customer ID]=$A880),{1,0,0,0,0,0,0,0,0,0,0,0,0,0,0,0})))</f>
        <v>3</v>
      </c>
      <c r="C880" s="15" t="str">
        <f>_xlfn.XLOOKUP(A880,Orders[Customer ID],Orders[Loyalty Card],"",0)</f>
        <v>No</v>
      </c>
    </row>
    <row r="881" spans="1:3" x14ac:dyDescent="0.25">
      <c r="A881" t="s">
        <v>5559</v>
      </c>
      <c r="B881" s="15" cm="1">
        <f t="array" ref="B881">COUNTA(_xlfn.UNIQUE(_xlfn._xlws.FILTER(_xlfn._xlws.FILTER(Orders[],Orders[Customer ID]=$A881),{1,0,0,0,0,0,0,0,0,0,0,0,0,0,0,0})))</f>
        <v>1</v>
      </c>
      <c r="C881" s="15" t="str">
        <f>_xlfn.XLOOKUP(A881,Orders[Customer ID],Orders[Loyalty Card],"",0)</f>
        <v>Yes</v>
      </c>
    </row>
    <row r="882" spans="1:3" x14ac:dyDescent="0.25">
      <c r="A882" t="s">
        <v>5565</v>
      </c>
      <c r="B882" s="15" cm="1">
        <f t="array" ref="B882">COUNTA(_xlfn.UNIQUE(_xlfn._xlws.FILTER(_xlfn._xlws.FILTER(Orders[],Orders[Customer ID]=$A882),{1,0,0,0,0,0,0,0,0,0,0,0,0,0,0,0})))</f>
        <v>1</v>
      </c>
      <c r="C882" s="15" t="str">
        <f>_xlfn.XLOOKUP(A882,Orders[Customer ID],Orders[Loyalty Card],"",0)</f>
        <v>No</v>
      </c>
    </row>
    <row r="883" spans="1:3" x14ac:dyDescent="0.25">
      <c r="A883" t="s">
        <v>5571</v>
      </c>
      <c r="B883" s="15" cm="1">
        <f t="array" ref="B883">COUNTA(_xlfn.UNIQUE(_xlfn._xlws.FILTER(_xlfn._xlws.FILTER(Orders[],Orders[Customer ID]=$A883),{1,0,0,0,0,0,0,0,0,0,0,0,0,0,0,0})))</f>
        <v>1</v>
      </c>
      <c r="C883" s="15" t="str">
        <f>_xlfn.XLOOKUP(A883,Orders[Customer ID],Orders[Loyalty Card],"",0)</f>
        <v>No</v>
      </c>
    </row>
    <row r="884" spans="1:3" x14ac:dyDescent="0.25">
      <c r="A884" t="s">
        <v>5581</v>
      </c>
      <c r="B884" s="15" cm="1">
        <f t="array" ref="B884">COUNTA(_xlfn.UNIQUE(_xlfn._xlws.FILTER(_xlfn._xlws.FILTER(Orders[],Orders[Customer ID]=$A884),{1,0,0,0,0,0,0,0,0,0,0,0,0,0,0,0})))</f>
        <v>1</v>
      </c>
      <c r="C884" s="15" t="str">
        <f>_xlfn.XLOOKUP(A884,Orders[Customer ID],Orders[Loyalty Card],"",0)</f>
        <v>No</v>
      </c>
    </row>
    <row r="885" spans="1:3" x14ac:dyDescent="0.25">
      <c r="A885" t="s">
        <v>5586</v>
      </c>
      <c r="B885" s="15" cm="1">
        <f t="array" ref="B885">COUNTA(_xlfn.UNIQUE(_xlfn._xlws.FILTER(_xlfn._xlws.FILTER(Orders[],Orders[Customer ID]=$A885),{1,0,0,0,0,0,0,0,0,0,0,0,0,0,0,0})))</f>
        <v>1</v>
      </c>
      <c r="C885" s="15" t="str">
        <f>_xlfn.XLOOKUP(A885,Orders[Customer ID],Orders[Loyalty Card],"",0)</f>
        <v>Yes</v>
      </c>
    </row>
    <row r="886" spans="1:3" x14ac:dyDescent="0.25">
      <c r="A886" t="s">
        <v>5592</v>
      </c>
      <c r="B886" s="15" cm="1">
        <f t="array" ref="B886">COUNTA(_xlfn.UNIQUE(_xlfn._xlws.FILTER(_xlfn._xlws.FILTER(Orders[],Orders[Customer ID]=$A886),{1,0,0,0,0,0,0,0,0,0,0,0,0,0,0,0})))</f>
        <v>1</v>
      </c>
      <c r="C886" s="15" t="str">
        <f>_xlfn.XLOOKUP(A886,Orders[Customer ID],Orders[Loyalty Card],"",0)</f>
        <v>No</v>
      </c>
    </row>
    <row r="887" spans="1:3" x14ac:dyDescent="0.25">
      <c r="A887" t="s">
        <v>5598</v>
      </c>
      <c r="B887" s="15" cm="1">
        <f t="array" ref="B887">COUNTA(_xlfn.UNIQUE(_xlfn._xlws.FILTER(_xlfn._xlws.FILTER(Orders[],Orders[Customer ID]=$A887),{1,0,0,0,0,0,0,0,0,0,0,0,0,0,0,0})))</f>
        <v>1</v>
      </c>
      <c r="C887" s="15" t="str">
        <f>_xlfn.XLOOKUP(A887,Orders[Customer ID],Orders[Loyalty Card],"",0)</f>
        <v>No</v>
      </c>
    </row>
    <row r="888" spans="1:3" x14ac:dyDescent="0.25">
      <c r="A888" t="s">
        <v>5604</v>
      </c>
      <c r="B888" s="15" cm="1">
        <f t="array" ref="B888">COUNTA(_xlfn.UNIQUE(_xlfn._xlws.FILTER(_xlfn._xlws.FILTER(Orders[],Orders[Customer ID]=$A888),{1,0,0,0,0,0,0,0,0,0,0,0,0,0,0,0})))</f>
        <v>1</v>
      </c>
      <c r="C888" s="15" t="str">
        <f>_xlfn.XLOOKUP(A888,Orders[Customer ID],Orders[Loyalty Card],"",0)</f>
        <v>No</v>
      </c>
    </row>
    <row r="889" spans="1:3" x14ac:dyDescent="0.25">
      <c r="A889" t="s">
        <v>5610</v>
      </c>
      <c r="B889" s="15" cm="1">
        <f t="array" ref="B889">COUNTA(_xlfn.UNIQUE(_xlfn._xlws.FILTER(_xlfn._xlws.FILTER(Orders[],Orders[Customer ID]=$A889),{1,0,0,0,0,0,0,0,0,0,0,0,0,0,0,0})))</f>
        <v>1</v>
      </c>
      <c r="C889" s="15" t="str">
        <f>_xlfn.XLOOKUP(A889,Orders[Customer ID],Orders[Loyalty Card],"",0)</f>
        <v>Yes</v>
      </c>
    </row>
    <row r="890" spans="1:3" x14ac:dyDescent="0.25">
      <c r="A890" t="s">
        <v>5615</v>
      </c>
      <c r="B890" s="15" cm="1">
        <f t="array" ref="B890">COUNTA(_xlfn.UNIQUE(_xlfn._xlws.FILTER(_xlfn._xlws.FILTER(Orders[],Orders[Customer ID]=$A890),{1,0,0,0,0,0,0,0,0,0,0,0,0,0,0,0})))</f>
        <v>1</v>
      </c>
      <c r="C890" s="15" t="str">
        <f>_xlfn.XLOOKUP(A890,Orders[Customer ID],Orders[Loyalty Card],"",0)</f>
        <v>Yes</v>
      </c>
    </row>
    <row r="891" spans="1:3" x14ac:dyDescent="0.25">
      <c r="A891" t="s">
        <v>5621</v>
      </c>
      <c r="B891" s="15" cm="1">
        <f t="array" ref="B891">COUNTA(_xlfn.UNIQUE(_xlfn._xlws.FILTER(_xlfn._xlws.FILTER(Orders[],Orders[Customer ID]=$A891),{1,0,0,0,0,0,0,0,0,0,0,0,0,0,0,0})))</f>
        <v>1</v>
      </c>
      <c r="C891" s="15" t="str">
        <f>_xlfn.XLOOKUP(A891,Orders[Customer ID],Orders[Loyalty Card],"",0)</f>
        <v>No</v>
      </c>
    </row>
    <row r="892" spans="1:3" x14ac:dyDescent="0.25">
      <c r="A892" t="s">
        <v>5627</v>
      </c>
      <c r="B892" s="15" cm="1">
        <f t="array" ref="B892">COUNTA(_xlfn.UNIQUE(_xlfn._xlws.FILTER(_xlfn._xlws.FILTER(Orders[],Orders[Customer ID]=$A892),{1,0,0,0,0,0,0,0,0,0,0,0,0,0,0,0})))</f>
        <v>1</v>
      </c>
      <c r="C892" s="15" t="str">
        <f>_xlfn.XLOOKUP(A892,Orders[Customer ID],Orders[Loyalty Card],"",0)</f>
        <v>No</v>
      </c>
    </row>
    <row r="893" spans="1:3" x14ac:dyDescent="0.25">
      <c r="A893" t="s">
        <v>5633</v>
      </c>
      <c r="B893" s="15" cm="1">
        <f t="array" ref="B893">COUNTA(_xlfn.UNIQUE(_xlfn._xlws.FILTER(_xlfn._xlws.FILTER(Orders[],Orders[Customer ID]=$A893),{1,0,0,0,0,0,0,0,0,0,0,0,0,0,0,0})))</f>
        <v>1</v>
      </c>
      <c r="C893" s="15" t="str">
        <f>_xlfn.XLOOKUP(A893,Orders[Customer ID],Orders[Loyalty Card],"",0)</f>
        <v>No</v>
      </c>
    </row>
    <row r="894" spans="1:3" x14ac:dyDescent="0.25">
      <c r="A894" t="s">
        <v>5638</v>
      </c>
      <c r="B894" s="15" cm="1">
        <f t="array" ref="B894">COUNTA(_xlfn.UNIQUE(_xlfn._xlws.FILTER(_xlfn._xlws.FILTER(Orders[],Orders[Customer ID]=$A894),{1,0,0,0,0,0,0,0,0,0,0,0,0,0,0,0})))</f>
        <v>1</v>
      </c>
      <c r="C894" s="15" t="str">
        <f>_xlfn.XLOOKUP(A894,Orders[Customer ID],Orders[Loyalty Card],"",0)</f>
        <v>No</v>
      </c>
    </row>
    <row r="895" spans="1:3" x14ac:dyDescent="0.25">
      <c r="A895" t="s">
        <v>5644</v>
      </c>
      <c r="B895" s="15" cm="1">
        <f t="array" ref="B895">COUNTA(_xlfn.UNIQUE(_xlfn._xlws.FILTER(_xlfn._xlws.FILTER(Orders[],Orders[Customer ID]=$A895),{1,0,0,0,0,0,0,0,0,0,0,0,0,0,0,0})))</f>
        <v>1</v>
      </c>
      <c r="C895" s="15" t="str">
        <f>_xlfn.XLOOKUP(A895,Orders[Customer ID],Orders[Loyalty Card],"",0)</f>
        <v>Yes</v>
      </c>
    </row>
    <row r="896" spans="1:3" x14ac:dyDescent="0.25">
      <c r="A896" t="s">
        <v>5650</v>
      </c>
      <c r="B896" s="15" cm="1">
        <f t="array" ref="B896">COUNTA(_xlfn.UNIQUE(_xlfn._xlws.FILTER(_xlfn._xlws.FILTER(Orders[],Orders[Customer ID]=$A896),{1,0,0,0,0,0,0,0,0,0,0,0,0,0,0,0})))</f>
        <v>1</v>
      </c>
      <c r="C896" s="15" t="str">
        <f>_xlfn.XLOOKUP(A896,Orders[Customer ID],Orders[Loyalty Card],"",0)</f>
        <v>Yes</v>
      </c>
    </row>
    <row r="897" spans="1:3" x14ac:dyDescent="0.25">
      <c r="A897" t="s">
        <v>5655</v>
      </c>
      <c r="B897" s="15" cm="1">
        <f t="array" ref="B897">COUNTA(_xlfn.UNIQUE(_xlfn._xlws.FILTER(_xlfn._xlws.FILTER(Orders[],Orders[Customer ID]=$A897),{1,0,0,0,0,0,0,0,0,0,0,0,0,0,0,0})))</f>
        <v>1</v>
      </c>
      <c r="C897" s="15" t="str">
        <f>_xlfn.XLOOKUP(A897,Orders[Customer ID],Orders[Loyalty Card],"",0)</f>
        <v>No</v>
      </c>
    </row>
    <row r="898" spans="1:3" x14ac:dyDescent="0.25">
      <c r="A898" t="s">
        <v>5661</v>
      </c>
      <c r="B898" s="15" cm="1">
        <f t="array" ref="B898">COUNTA(_xlfn.UNIQUE(_xlfn._xlws.FILTER(_xlfn._xlws.FILTER(Orders[],Orders[Customer ID]=$A898),{1,0,0,0,0,0,0,0,0,0,0,0,0,0,0,0})))</f>
        <v>1</v>
      </c>
      <c r="C898" s="15" t="str">
        <f>_xlfn.XLOOKUP(A898,Orders[Customer ID],Orders[Loyalty Card],"",0)</f>
        <v>No</v>
      </c>
    </row>
    <row r="899" spans="1:3" x14ac:dyDescent="0.25">
      <c r="A899" t="s">
        <v>5667</v>
      </c>
      <c r="B899" s="15" cm="1">
        <f t="array" ref="B899">COUNTA(_xlfn.UNIQUE(_xlfn._xlws.FILTER(_xlfn._xlws.FILTER(Orders[],Orders[Customer ID]=$A899),{1,0,0,0,0,0,0,0,0,0,0,0,0,0,0,0})))</f>
        <v>1</v>
      </c>
      <c r="C899" s="15" t="str">
        <f>_xlfn.XLOOKUP(A899,Orders[Customer ID],Orders[Loyalty Card],"",0)</f>
        <v>Yes</v>
      </c>
    </row>
    <row r="900" spans="1:3" x14ac:dyDescent="0.25">
      <c r="A900" t="s">
        <v>5673</v>
      </c>
      <c r="B900" s="15" cm="1">
        <f t="array" ref="B900">COUNTA(_xlfn.UNIQUE(_xlfn._xlws.FILTER(_xlfn._xlws.FILTER(Orders[],Orders[Customer ID]=$A900),{1,0,0,0,0,0,0,0,0,0,0,0,0,0,0,0})))</f>
        <v>1</v>
      </c>
      <c r="C900" s="15" t="str">
        <f>_xlfn.XLOOKUP(A900,Orders[Customer ID],Orders[Loyalty Card],"",0)</f>
        <v>Yes</v>
      </c>
    </row>
    <row r="901" spans="1:3" x14ac:dyDescent="0.25">
      <c r="A901" t="s">
        <v>5677</v>
      </c>
      <c r="B901" s="15" cm="1">
        <f t="array" ref="B901">COUNTA(_xlfn.UNIQUE(_xlfn._xlws.FILTER(_xlfn._xlws.FILTER(Orders[],Orders[Customer ID]=$A901),{1,0,0,0,0,0,0,0,0,0,0,0,0,0,0,0})))</f>
        <v>1</v>
      </c>
      <c r="C901" s="15" t="str">
        <f>_xlfn.XLOOKUP(A901,Orders[Customer ID],Orders[Loyalty Card],"",0)</f>
        <v>No</v>
      </c>
    </row>
    <row r="902" spans="1:3" x14ac:dyDescent="0.25">
      <c r="A902" t="s">
        <v>5688</v>
      </c>
      <c r="B902" s="15" cm="1">
        <f t="array" ref="B902">COUNTA(_xlfn.UNIQUE(_xlfn._xlws.FILTER(_xlfn._xlws.FILTER(Orders[],Orders[Customer ID]=$A902),{1,0,0,0,0,0,0,0,0,0,0,0,0,0,0,0})))</f>
        <v>1</v>
      </c>
      <c r="C902" s="15" t="str">
        <f>_xlfn.XLOOKUP(A902,Orders[Customer ID],Orders[Loyalty Card],"",0)</f>
        <v>Yes</v>
      </c>
    </row>
    <row r="903" spans="1:3" x14ac:dyDescent="0.25">
      <c r="A903" t="s">
        <v>5694</v>
      </c>
      <c r="B903" s="15" cm="1">
        <f t="array" ref="B903">COUNTA(_xlfn.UNIQUE(_xlfn._xlws.FILTER(_xlfn._xlws.FILTER(Orders[],Orders[Customer ID]=$A903),{1,0,0,0,0,0,0,0,0,0,0,0,0,0,0,0})))</f>
        <v>1</v>
      </c>
      <c r="C903" s="15" t="str">
        <f>_xlfn.XLOOKUP(A903,Orders[Customer ID],Orders[Loyalty Card],"",0)</f>
        <v>No</v>
      </c>
    </row>
    <row r="904" spans="1:3" x14ac:dyDescent="0.25">
      <c r="A904" t="s">
        <v>5700</v>
      </c>
      <c r="B904" s="15" cm="1">
        <f t="array" ref="B904">COUNTA(_xlfn.UNIQUE(_xlfn._xlws.FILTER(_xlfn._xlws.FILTER(Orders[],Orders[Customer ID]=$A904),{1,0,0,0,0,0,0,0,0,0,0,0,0,0,0,0})))</f>
        <v>1</v>
      </c>
      <c r="C904" s="15" t="str">
        <f>_xlfn.XLOOKUP(A904,Orders[Customer ID],Orders[Loyalty Card],"",0)</f>
        <v>No</v>
      </c>
    </row>
    <row r="905" spans="1:3" x14ac:dyDescent="0.25">
      <c r="A905" t="s">
        <v>5706</v>
      </c>
      <c r="B905" s="15" cm="1">
        <f t="array" ref="B905">COUNTA(_xlfn.UNIQUE(_xlfn._xlws.FILTER(_xlfn._xlws.FILTER(Orders[],Orders[Customer ID]=$A905),{1,0,0,0,0,0,0,0,0,0,0,0,0,0,0,0})))</f>
        <v>1</v>
      </c>
      <c r="C905" s="15" t="str">
        <f>_xlfn.XLOOKUP(A905,Orders[Customer ID],Orders[Loyalty Card],"",0)</f>
        <v>Yes</v>
      </c>
    </row>
    <row r="906" spans="1:3" x14ac:dyDescent="0.25">
      <c r="A906" t="s">
        <v>5710</v>
      </c>
      <c r="B906" s="15" cm="1">
        <f t="array" ref="B906">COUNTA(_xlfn.UNIQUE(_xlfn._xlws.FILTER(_xlfn._xlws.FILTER(Orders[],Orders[Customer ID]=$A906),{1,0,0,0,0,0,0,0,0,0,0,0,0,0,0,0})))</f>
        <v>1</v>
      </c>
      <c r="C906" s="15" t="str">
        <f>_xlfn.XLOOKUP(A906,Orders[Customer ID],Orders[Loyalty Card],"",0)</f>
        <v>No</v>
      </c>
    </row>
    <row r="907" spans="1:3" x14ac:dyDescent="0.25">
      <c r="A907" t="s">
        <v>5716</v>
      </c>
      <c r="B907" s="15" cm="1">
        <f t="array" ref="B907">COUNTA(_xlfn.UNIQUE(_xlfn._xlws.FILTER(_xlfn._xlws.FILTER(Orders[],Orders[Customer ID]=$A907),{1,0,0,0,0,0,0,0,0,0,0,0,0,0,0,0})))</f>
        <v>1</v>
      </c>
      <c r="C907" s="15" t="str">
        <f>_xlfn.XLOOKUP(A907,Orders[Customer ID],Orders[Loyalty Card],"",0)</f>
        <v>No</v>
      </c>
    </row>
    <row r="908" spans="1:3" x14ac:dyDescent="0.25">
      <c r="A908" t="s">
        <v>5726</v>
      </c>
      <c r="B908" s="15" cm="1">
        <f t="array" ref="B908">COUNTA(_xlfn.UNIQUE(_xlfn._xlws.FILTER(_xlfn._xlws.FILTER(Orders[],Orders[Customer ID]=$A908),{1,0,0,0,0,0,0,0,0,0,0,0,0,0,0,0})))</f>
        <v>1</v>
      </c>
      <c r="C908" s="15" t="str">
        <f>_xlfn.XLOOKUP(A908,Orders[Customer ID],Orders[Loyalty Card],"",0)</f>
        <v>Yes</v>
      </c>
    </row>
    <row r="909" spans="1:3" x14ac:dyDescent="0.25">
      <c r="A909" t="s">
        <v>5732</v>
      </c>
      <c r="B909" s="15" cm="1">
        <f t="array" ref="B909">COUNTA(_xlfn.UNIQUE(_xlfn._xlws.FILTER(_xlfn._xlws.FILTER(Orders[],Orders[Customer ID]=$A909),{1,0,0,0,0,0,0,0,0,0,0,0,0,0,0,0})))</f>
        <v>1</v>
      </c>
      <c r="C909" s="15" t="str">
        <f>_xlfn.XLOOKUP(A909,Orders[Customer ID],Orders[Loyalty Card],"",0)</f>
        <v>No</v>
      </c>
    </row>
    <row r="910" spans="1:3" x14ac:dyDescent="0.25">
      <c r="A910" t="s">
        <v>5738</v>
      </c>
      <c r="B910" s="15" cm="1">
        <f t="array" ref="B910">COUNTA(_xlfn.UNIQUE(_xlfn._xlws.FILTER(_xlfn._xlws.FILTER(Orders[],Orders[Customer ID]=$A910),{1,0,0,0,0,0,0,0,0,0,0,0,0,0,0,0})))</f>
        <v>1</v>
      </c>
      <c r="C910" s="15" t="str">
        <f>_xlfn.XLOOKUP(A910,Orders[Customer ID],Orders[Loyalty Card],"",0)</f>
        <v>Yes</v>
      </c>
    </row>
    <row r="911" spans="1:3" x14ac:dyDescent="0.25">
      <c r="A911" t="s">
        <v>5743</v>
      </c>
      <c r="B911" s="15" cm="1">
        <f t="array" ref="B911">COUNTA(_xlfn.UNIQUE(_xlfn._xlws.FILTER(_xlfn._xlws.FILTER(Orders[],Orders[Customer ID]=$A911),{1,0,0,0,0,0,0,0,0,0,0,0,0,0,0,0})))</f>
        <v>1</v>
      </c>
      <c r="C911" s="15" t="str">
        <f>_xlfn.XLOOKUP(A911,Orders[Customer ID],Orders[Loyalty Card],"",0)</f>
        <v>Yes</v>
      </c>
    </row>
    <row r="912" spans="1:3" x14ac:dyDescent="0.25">
      <c r="A912" t="s">
        <v>5749</v>
      </c>
      <c r="B912" s="15" cm="1">
        <f t="array" ref="B912">COUNTA(_xlfn.UNIQUE(_xlfn._xlws.FILTER(_xlfn._xlws.FILTER(Orders[],Orders[Customer ID]=$A912),{1,0,0,0,0,0,0,0,0,0,0,0,0,0,0,0})))</f>
        <v>1</v>
      </c>
      <c r="C912" s="15" t="str">
        <f>_xlfn.XLOOKUP(A912,Orders[Customer ID],Orders[Loyalty Card],"",0)</f>
        <v>Yes</v>
      </c>
    </row>
    <row r="913" spans="1:3" x14ac:dyDescent="0.25">
      <c r="A913" t="s">
        <v>5754</v>
      </c>
      <c r="B913" s="15" cm="1">
        <f t="array" ref="B913">COUNTA(_xlfn.UNIQUE(_xlfn._xlws.FILTER(_xlfn._xlws.FILTER(Orders[],Orders[Customer ID]=$A913),{1,0,0,0,0,0,0,0,0,0,0,0,0,0,0,0})))</f>
        <v>1</v>
      </c>
      <c r="C913" s="15" t="str">
        <f>_xlfn.XLOOKUP(A913,Orders[Customer ID],Orders[Loyalty Card],"",0)</f>
        <v>Yes</v>
      </c>
    </row>
    <row r="914" spans="1:3" x14ac:dyDescent="0.25">
      <c r="A914" t="s">
        <v>5758</v>
      </c>
      <c r="B914" s="15" cm="1">
        <f t="array" ref="B914">COUNTA(_xlfn.UNIQUE(_xlfn._xlws.FILTER(_xlfn._xlws.FILTER(Orders[],Orders[Customer ID]=$A914),{1,0,0,0,0,0,0,0,0,0,0,0,0,0,0,0})))</f>
        <v>1</v>
      </c>
      <c r="C914" s="15" t="str">
        <f>_xlfn.XLOOKUP(A914,Orders[Customer ID],Orders[Loyalty Card],"",0)</f>
        <v>No</v>
      </c>
    </row>
    <row r="915" spans="1:3" x14ac:dyDescent="0.25">
      <c r="A915" t="s">
        <v>5764</v>
      </c>
      <c r="B915" s="15" cm="1">
        <f t="array" ref="B915">COUNTA(_xlfn.UNIQUE(_xlfn._xlws.FILTER(_xlfn._xlws.FILTER(Orders[],Orders[Customer ID]=$A915),{1,0,0,0,0,0,0,0,0,0,0,0,0,0,0,0})))</f>
        <v>4</v>
      </c>
      <c r="C915" s="15" t="str">
        <f>_xlfn.XLOOKUP(A915,Orders[Customer ID],Orders[Loyalty Card],"",0)</f>
        <v>Yes</v>
      </c>
    </row>
    <row r="916" spans="1:3" x14ac:dyDescent="0.25">
      <c r="A916" t="s">
        <v>5769</v>
      </c>
      <c r="B916" s="15" cm="1">
        <f t="array" ref="B916">COUNTA(_xlfn.UNIQUE(_xlfn._xlws.FILTER(_xlfn._xlws.FILTER(Orders[],Orders[Customer ID]=$A916),{1,0,0,0,0,0,0,0,0,0,0,0,0,0,0,0})))</f>
        <v>1</v>
      </c>
      <c r="C916" s="15" t="str">
        <f>_xlfn.XLOOKUP(A916,Orders[Customer ID],Orders[Loyalty Card],"",0)</f>
        <v>No</v>
      </c>
    </row>
    <row r="917" spans="1:3" x14ac:dyDescent="0.25">
      <c r="A917" t="s">
        <v>5775</v>
      </c>
      <c r="B917" s="15" cm="1">
        <f t="array" ref="B917">COUNTA(_xlfn.UNIQUE(_xlfn._xlws.FILTER(_xlfn._xlws.FILTER(Orders[],Orders[Customer ID]=$A917),{1,0,0,0,0,0,0,0,0,0,0,0,0,0,0,0})))</f>
        <v>1</v>
      </c>
      <c r="C917" s="15" t="str">
        <f>_xlfn.XLOOKUP(A917,Orders[Customer ID],Orders[Loyalty Card],"",0)</f>
        <v>Yes</v>
      </c>
    </row>
    <row r="918" spans="1:3" x14ac:dyDescent="0.25">
      <c r="A918" t="s">
        <v>5781</v>
      </c>
      <c r="B918" s="15" cm="1">
        <f t="array" ref="B918">COUNTA(_xlfn.UNIQUE(_xlfn._xlws.FILTER(_xlfn._xlws.FILTER(Orders[],Orders[Customer ID]=$A918),{1,0,0,0,0,0,0,0,0,0,0,0,0,0,0,0})))</f>
        <v>1</v>
      </c>
      <c r="C918" s="15" t="str">
        <f>_xlfn.XLOOKUP(A918,Orders[Customer ID],Orders[Loyalty Card],"",0)</f>
        <v>Yes</v>
      </c>
    </row>
    <row r="919" spans="1:3" x14ac:dyDescent="0.25">
      <c r="A919" t="s">
        <v>5792</v>
      </c>
      <c r="B919" s="15" cm="1">
        <f t="array" ref="B919">COUNTA(_xlfn.UNIQUE(_xlfn._xlws.FILTER(_xlfn._xlws.FILTER(Orders[],Orders[Customer ID]=$A919),{1,0,0,0,0,0,0,0,0,0,0,0,0,0,0,0})))</f>
        <v>1</v>
      </c>
      <c r="C919" s="15" t="str">
        <f>_xlfn.XLOOKUP(A919,Orders[Customer ID],Orders[Loyalty Card],"",0)</f>
        <v>Yes</v>
      </c>
    </row>
    <row r="920" spans="1:3" x14ac:dyDescent="0.25">
      <c r="A920" t="s">
        <v>5798</v>
      </c>
      <c r="B920" s="15" cm="1">
        <f t="array" ref="B920">COUNTA(_xlfn.UNIQUE(_xlfn._xlws.FILTER(_xlfn._xlws.FILTER(Orders[],Orders[Customer ID]=$A920),{1,0,0,0,0,0,0,0,0,0,0,0,0,0,0,0})))</f>
        <v>1</v>
      </c>
      <c r="C920" s="15" t="str">
        <f>_xlfn.XLOOKUP(A920,Orders[Customer ID],Orders[Loyalty Card],"",0)</f>
        <v>No</v>
      </c>
    </row>
    <row r="921" spans="1:3" x14ac:dyDescent="0.25">
      <c r="A921" t="s">
        <v>5804</v>
      </c>
      <c r="B921" s="15" cm="1">
        <f t="array" ref="B921">COUNTA(_xlfn.UNIQUE(_xlfn._xlws.FILTER(_xlfn._xlws.FILTER(Orders[],Orders[Customer ID]=$A921),{1,0,0,0,0,0,0,0,0,0,0,0,0,0,0,0})))</f>
        <v>1</v>
      </c>
      <c r="C921" s="15" t="str">
        <f>_xlfn.XLOOKUP(A921,Orders[Customer ID],Orders[Loyalty Card],"",0)</f>
        <v>Yes</v>
      </c>
    </row>
    <row r="922" spans="1:3" x14ac:dyDescent="0.25">
      <c r="A922" t="s">
        <v>5810</v>
      </c>
      <c r="B922" s="15" cm="1">
        <f t="array" ref="B922">COUNTA(_xlfn.UNIQUE(_xlfn._xlws.FILTER(_xlfn._xlws.FILTER(Orders[],Orders[Customer ID]=$A922),{1,0,0,0,0,0,0,0,0,0,0,0,0,0,0,0})))</f>
        <v>1</v>
      </c>
      <c r="C922" s="15" t="str">
        <f>_xlfn.XLOOKUP(A922,Orders[Customer ID],Orders[Loyalty Card],"",0)</f>
        <v>Yes</v>
      </c>
    </row>
    <row r="923" spans="1:3" x14ac:dyDescent="0.25">
      <c r="A923" t="s">
        <v>5817</v>
      </c>
      <c r="B923" s="15" cm="1">
        <f t="array" ref="B923">COUNTA(_xlfn.UNIQUE(_xlfn._xlws.FILTER(_xlfn._xlws.FILTER(Orders[],Orders[Customer ID]=$A923),{1,0,0,0,0,0,0,0,0,0,0,0,0,0,0,0})))</f>
        <v>1</v>
      </c>
      <c r="C923" s="15" t="str">
        <f>_xlfn.XLOOKUP(A923,Orders[Customer ID],Orders[Loyalty Card],"",0)</f>
        <v>No</v>
      </c>
    </row>
    <row r="924" spans="1:3" x14ac:dyDescent="0.25">
      <c r="A924" t="s">
        <v>5823</v>
      </c>
      <c r="B924" s="15" cm="1">
        <f t="array" ref="B924">COUNTA(_xlfn.UNIQUE(_xlfn._xlws.FILTER(_xlfn._xlws.FILTER(Orders[],Orders[Customer ID]=$A924),{1,0,0,0,0,0,0,0,0,0,0,0,0,0,0,0})))</f>
        <v>1</v>
      </c>
      <c r="C924" s="15" t="str">
        <f>_xlfn.XLOOKUP(A924,Orders[Customer ID],Orders[Loyalty Card],"",0)</f>
        <v>No</v>
      </c>
    </row>
    <row r="925" spans="1:3" x14ac:dyDescent="0.25">
      <c r="A925" t="s">
        <v>5829</v>
      </c>
      <c r="B925" s="15" cm="1">
        <f t="array" ref="B925">COUNTA(_xlfn.UNIQUE(_xlfn._xlws.FILTER(_xlfn._xlws.FILTER(Orders[],Orders[Customer ID]=$A925),{1,0,0,0,0,0,0,0,0,0,0,0,0,0,0,0})))</f>
        <v>1</v>
      </c>
      <c r="C925" s="15" t="str">
        <f>_xlfn.XLOOKUP(A925,Orders[Customer ID],Orders[Loyalty Card],"",0)</f>
        <v>No</v>
      </c>
    </row>
    <row r="926" spans="1:3" x14ac:dyDescent="0.25">
      <c r="A926" t="s">
        <v>5835</v>
      </c>
      <c r="B926" s="15" cm="1">
        <f t="array" ref="B926">COUNTA(_xlfn.UNIQUE(_xlfn._xlws.FILTER(_xlfn._xlws.FILTER(Orders[],Orders[Customer ID]=$A926),{1,0,0,0,0,0,0,0,0,0,0,0,0,0,0,0})))</f>
        <v>1</v>
      </c>
      <c r="C926" s="15" t="str">
        <f>_xlfn.XLOOKUP(A926,Orders[Customer ID],Orders[Loyalty Card],"",0)</f>
        <v>No</v>
      </c>
    </row>
    <row r="927" spans="1:3" x14ac:dyDescent="0.25">
      <c r="A927" t="s">
        <v>5840</v>
      </c>
      <c r="B927" s="15" cm="1">
        <f t="array" ref="B927">COUNTA(_xlfn.UNIQUE(_xlfn._xlws.FILTER(_xlfn._xlws.FILTER(Orders[],Orders[Customer ID]=$A927),{1,0,0,0,0,0,0,0,0,0,0,0,0,0,0,0})))</f>
        <v>1</v>
      </c>
      <c r="C927" s="15" t="str">
        <f>_xlfn.XLOOKUP(A927,Orders[Customer ID],Orders[Loyalty Card],"",0)</f>
        <v>No</v>
      </c>
    </row>
    <row r="928" spans="1:3" x14ac:dyDescent="0.25">
      <c r="A928" t="s">
        <v>5845</v>
      </c>
      <c r="B928" s="15" cm="1">
        <f t="array" ref="B928">COUNTA(_xlfn.UNIQUE(_xlfn._xlws.FILTER(_xlfn._xlws.FILTER(Orders[],Orders[Customer ID]=$A928),{1,0,0,0,0,0,0,0,0,0,0,0,0,0,0,0})))</f>
        <v>1</v>
      </c>
      <c r="C928" s="15" t="str">
        <f>_xlfn.XLOOKUP(A928,Orders[Customer ID],Orders[Loyalty Card],"",0)</f>
        <v>No</v>
      </c>
    </row>
    <row r="929" spans="1:3" x14ac:dyDescent="0.25">
      <c r="A929" t="s">
        <v>5850</v>
      </c>
      <c r="B929" s="15" cm="1">
        <f t="array" ref="B929">COUNTA(_xlfn.UNIQUE(_xlfn._xlws.FILTER(_xlfn._xlws.FILTER(Orders[],Orders[Customer ID]=$A929),{1,0,0,0,0,0,0,0,0,0,0,0,0,0,0,0})))</f>
        <v>1</v>
      </c>
      <c r="C929" s="15" t="str">
        <f>_xlfn.XLOOKUP(A929,Orders[Customer ID],Orders[Loyalty Card],"",0)</f>
        <v>Yes</v>
      </c>
    </row>
    <row r="930" spans="1:3" x14ac:dyDescent="0.25">
      <c r="A930" t="s">
        <v>5856</v>
      </c>
      <c r="B930" s="15" cm="1">
        <f t="array" ref="B930">COUNTA(_xlfn.UNIQUE(_xlfn._xlws.FILTER(_xlfn._xlws.FILTER(Orders[],Orders[Customer ID]=$A930),{1,0,0,0,0,0,0,0,0,0,0,0,0,0,0,0})))</f>
        <v>1</v>
      </c>
      <c r="C930" s="15" t="str">
        <f>_xlfn.XLOOKUP(A930,Orders[Customer ID],Orders[Loyalty Card],"",0)</f>
        <v>No</v>
      </c>
    </row>
    <row r="931" spans="1:3" x14ac:dyDescent="0.25">
      <c r="A931" t="s">
        <v>5862</v>
      </c>
      <c r="B931" s="15" cm="1">
        <f t="array" ref="B931">COUNTA(_xlfn.UNIQUE(_xlfn._xlws.FILTER(_xlfn._xlws.FILTER(Orders[],Orders[Customer ID]=$A931),{1,0,0,0,0,0,0,0,0,0,0,0,0,0,0,0})))</f>
        <v>1</v>
      </c>
      <c r="C931" s="15" t="str">
        <f>_xlfn.XLOOKUP(A931,Orders[Customer ID],Orders[Loyalty Card],"",0)</f>
        <v>Yes</v>
      </c>
    </row>
    <row r="932" spans="1:3" x14ac:dyDescent="0.25">
      <c r="A932" t="s">
        <v>5867</v>
      </c>
      <c r="B932" s="15" cm="1">
        <f t="array" ref="B932">COUNTA(_xlfn.UNIQUE(_xlfn._xlws.FILTER(_xlfn._xlws.FILTER(Orders[],Orders[Customer ID]=$A932),{1,0,0,0,0,0,0,0,0,0,0,0,0,0,0,0})))</f>
        <v>1</v>
      </c>
      <c r="C932" s="15" t="str">
        <f>_xlfn.XLOOKUP(A932,Orders[Customer ID],Orders[Loyalty Card],"",0)</f>
        <v>No</v>
      </c>
    </row>
    <row r="933" spans="1:3" x14ac:dyDescent="0.25">
      <c r="A933" t="s">
        <v>5873</v>
      </c>
      <c r="B933" s="15" cm="1">
        <f t="array" ref="B933">COUNTA(_xlfn.UNIQUE(_xlfn._xlws.FILTER(_xlfn._xlws.FILTER(Orders[],Orders[Customer ID]=$A933),{1,0,0,0,0,0,0,0,0,0,0,0,0,0,0,0})))</f>
        <v>1</v>
      </c>
      <c r="C933" s="15" t="str">
        <f>_xlfn.XLOOKUP(A933,Orders[Customer ID],Orders[Loyalty Card],"",0)</f>
        <v>Yes</v>
      </c>
    </row>
    <row r="934" spans="1:3" x14ac:dyDescent="0.25">
      <c r="A934" t="s">
        <v>5911</v>
      </c>
      <c r="B934" s="15" cm="1">
        <f t="array" ref="B934">COUNTA(_xlfn.UNIQUE(_xlfn._xlws.FILTER(_xlfn._xlws.FILTER(Orders[],Orders[Customer ID]=$A934),{1,0,0,0,0,0,0,0,0,0,0,0,0,0,0,0})))</f>
        <v>1</v>
      </c>
      <c r="C934" s="15" t="str">
        <f>_xlfn.XLOOKUP(A934,Orders[Customer ID],Orders[Loyalty Card],"",0)</f>
        <v>Yes</v>
      </c>
    </row>
    <row r="935" spans="1:3" x14ac:dyDescent="0.25">
      <c r="A935" t="s">
        <v>5916</v>
      </c>
      <c r="B935" s="15" cm="1">
        <f t="array" ref="B935">COUNTA(_xlfn.UNIQUE(_xlfn._xlws.FILTER(_xlfn._xlws.FILTER(Orders[],Orders[Customer ID]=$A935),{1,0,0,0,0,0,0,0,0,0,0,0,0,0,0,0})))</f>
        <v>1</v>
      </c>
      <c r="C935" s="15" t="str">
        <f>_xlfn.XLOOKUP(A935,Orders[Customer ID],Orders[Loyalty Card],"",0)</f>
        <v>Yes</v>
      </c>
    </row>
    <row r="936" spans="1:3" x14ac:dyDescent="0.25">
      <c r="A936" t="s">
        <v>5922</v>
      </c>
      <c r="B936" s="15" cm="1">
        <f t="array" ref="B936">COUNTA(_xlfn.UNIQUE(_xlfn._xlws.FILTER(_xlfn._xlws.FILTER(Orders[],Orders[Customer ID]=$A936),{1,0,0,0,0,0,0,0,0,0,0,0,0,0,0,0})))</f>
        <v>1</v>
      </c>
      <c r="C936" s="15" t="str">
        <f>_xlfn.XLOOKUP(A936,Orders[Customer ID],Orders[Loyalty Card],"",0)</f>
        <v>Yes</v>
      </c>
    </row>
    <row r="937" spans="1:3" x14ac:dyDescent="0.25">
      <c r="A937" t="s">
        <v>5927</v>
      </c>
      <c r="B937" s="15" cm="1">
        <f t="array" ref="B937">COUNTA(_xlfn.UNIQUE(_xlfn._xlws.FILTER(_xlfn._xlws.FILTER(Orders[],Orders[Customer ID]=$A937),{1,0,0,0,0,0,0,0,0,0,0,0,0,0,0,0})))</f>
        <v>1</v>
      </c>
      <c r="C937" s="15" t="str">
        <f>_xlfn.XLOOKUP(A937,Orders[Customer ID],Orders[Loyalty Card],"",0)</f>
        <v>Yes</v>
      </c>
    </row>
    <row r="938" spans="1:3" x14ac:dyDescent="0.25">
      <c r="A938" t="s">
        <v>5933</v>
      </c>
      <c r="B938" s="15" cm="1">
        <f t="array" ref="B938">COUNTA(_xlfn.UNIQUE(_xlfn._xlws.FILTER(_xlfn._xlws.FILTER(Orders[],Orders[Customer ID]=$A938),{1,0,0,0,0,0,0,0,0,0,0,0,0,0,0,0})))</f>
        <v>1</v>
      </c>
      <c r="C938" s="15" t="str">
        <f>_xlfn.XLOOKUP(A938,Orders[Customer ID],Orders[Loyalty Card],"",0)</f>
        <v>Yes</v>
      </c>
    </row>
    <row r="939" spans="1:3" x14ac:dyDescent="0.25">
      <c r="A939" t="s">
        <v>5939</v>
      </c>
      <c r="B939" s="15" cm="1">
        <f t="array" ref="B939">COUNTA(_xlfn.UNIQUE(_xlfn._xlws.FILTER(_xlfn._xlws.FILTER(Orders[],Orders[Customer ID]=$A939),{1,0,0,0,0,0,0,0,0,0,0,0,0,0,0,0})))</f>
        <v>1</v>
      </c>
      <c r="C939" s="15" t="str">
        <f>_xlfn.XLOOKUP(A939,Orders[Customer ID],Orders[Loyalty Card],"",0)</f>
        <v>No</v>
      </c>
    </row>
    <row r="940" spans="1:3" x14ac:dyDescent="0.25">
      <c r="A940" t="s">
        <v>5945</v>
      </c>
      <c r="B940" s="15" cm="1">
        <f t="array" ref="B940">COUNTA(_xlfn.UNIQUE(_xlfn._xlws.FILTER(_xlfn._xlws.FILTER(Orders[],Orders[Customer ID]=$A940),{1,0,0,0,0,0,0,0,0,0,0,0,0,0,0,0})))</f>
        <v>1</v>
      </c>
      <c r="C940" s="15" t="str">
        <f>_xlfn.XLOOKUP(A940,Orders[Customer ID],Orders[Loyalty Card],"",0)</f>
        <v>Yes</v>
      </c>
    </row>
    <row r="941" spans="1:3" x14ac:dyDescent="0.25">
      <c r="A941" t="s">
        <v>5950</v>
      </c>
      <c r="B941" s="15" cm="1">
        <f t="array" ref="B941">COUNTA(_xlfn.UNIQUE(_xlfn._xlws.FILTER(_xlfn._xlws.FILTER(Orders[],Orders[Customer ID]=$A941),{1,0,0,0,0,0,0,0,0,0,0,0,0,0,0,0})))</f>
        <v>1</v>
      </c>
      <c r="C941" s="15" t="str">
        <f>_xlfn.XLOOKUP(A941,Orders[Customer ID],Orders[Loyalty Card],"",0)</f>
        <v>Yes</v>
      </c>
    </row>
    <row r="942" spans="1:3" x14ac:dyDescent="0.25">
      <c r="A942" t="s">
        <v>5956</v>
      </c>
      <c r="B942" s="15" cm="1">
        <f t="array" ref="B942">COUNTA(_xlfn.UNIQUE(_xlfn._xlws.FILTER(_xlfn._xlws.FILTER(Orders[],Orders[Customer ID]=$A942),{1,0,0,0,0,0,0,0,0,0,0,0,0,0,0,0})))</f>
        <v>1</v>
      </c>
      <c r="C942" s="15" t="str">
        <f>_xlfn.XLOOKUP(A942,Orders[Customer ID],Orders[Loyalty Card],"",0)</f>
        <v>Yes</v>
      </c>
    </row>
    <row r="943" spans="1:3" x14ac:dyDescent="0.25">
      <c r="A943" t="s">
        <v>5962</v>
      </c>
      <c r="B943" s="15" cm="1">
        <f t="array" ref="B943">COUNTA(_xlfn.UNIQUE(_xlfn._xlws.FILTER(_xlfn._xlws.FILTER(Orders[],Orders[Customer ID]=$A943),{1,0,0,0,0,0,0,0,0,0,0,0,0,0,0,0})))</f>
        <v>1</v>
      </c>
      <c r="C943" s="15" t="str">
        <f>_xlfn.XLOOKUP(A943,Orders[Customer ID],Orders[Loyalty Card],"",0)</f>
        <v>No</v>
      </c>
    </row>
    <row r="944" spans="1:3" x14ac:dyDescent="0.25">
      <c r="A944" t="s">
        <v>5968</v>
      </c>
      <c r="B944" s="15" cm="1">
        <f t="array" ref="B944">COUNTA(_xlfn.UNIQUE(_xlfn._xlws.FILTER(_xlfn._xlws.FILTER(Orders[],Orders[Customer ID]=$A944),{1,0,0,0,0,0,0,0,0,0,0,0,0,0,0,0})))</f>
        <v>1</v>
      </c>
      <c r="C944" s="15" t="str">
        <f>_xlfn.XLOOKUP(A944,Orders[Customer ID],Orders[Loyalty Card],"",0)</f>
        <v>Yes</v>
      </c>
    </row>
    <row r="945" spans="1:3" x14ac:dyDescent="0.25">
      <c r="A945" t="s">
        <v>5974</v>
      </c>
      <c r="B945" s="15" cm="1">
        <f t="array" ref="B945">COUNTA(_xlfn.UNIQUE(_xlfn._xlws.FILTER(_xlfn._xlws.FILTER(Orders[],Orders[Customer ID]=$A945),{1,0,0,0,0,0,0,0,0,0,0,0,0,0,0,0})))</f>
        <v>1</v>
      </c>
      <c r="C945" s="15" t="str">
        <f>_xlfn.XLOOKUP(A945,Orders[Customer ID],Orders[Loyalty Card],"",0)</f>
        <v>No</v>
      </c>
    </row>
    <row r="946" spans="1:3" x14ac:dyDescent="0.25">
      <c r="A946" t="s">
        <v>5979</v>
      </c>
      <c r="B946" s="15" cm="1">
        <f t="array" ref="B946">COUNTA(_xlfn.UNIQUE(_xlfn._xlws.FILTER(_xlfn._xlws.FILTER(Orders[],Orders[Customer ID]=$A946),{1,0,0,0,0,0,0,0,0,0,0,0,0,0,0,0})))</f>
        <v>1</v>
      </c>
      <c r="C946" s="15" t="str">
        <f>_xlfn.XLOOKUP(A946,Orders[Customer ID],Orders[Loyalty Card],"",0)</f>
        <v>No</v>
      </c>
    </row>
    <row r="947" spans="1:3" x14ac:dyDescent="0.25">
      <c r="A947" t="s">
        <v>5985</v>
      </c>
      <c r="B947" s="15" cm="1">
        <f t="array" ref="B947">COUNTA(_xlfn.UNIQUE(_xlfn._xlws.FILTER(_xlfn._xlws.FILTER(Orders[],Orders[Customer ID]=$A947),{1,0,0,0,0,0,0,0,0,0,0,0,0,0,0,0})))</f>
        <v>1</v>
      </c>
      <c r="C947" s="15" t="str">
        <f>_xlfn.XLOOKUP(A947,Orders[Customer ID],Orders[Loyalty Card],"",0)</f>
        <v>Yes</v>
      </c>
    </row>
    <row r="948" spans="1:3" x14ac:dyDescent="0.25">
      <c r="A948" t="s">
        <v>5990</v>
      </c>
      <c r="B948" s="15" cm="1">
        <f t="array" ref="B948">COUNTA(_xlfn.UNIQUE(_xlfn._xlws.FILTER(_xlfn._xlws.FILTER(Orders[],Orders[Customer ID]=$A948),{1,0,0,0,0,0,0,0,0,0,0,0,0,0,0,0})))</f>
        <v>2</v>
      </c>
      <c r="C948" s="15" t="str">
        <f>_xlfn.XLOOKUP(A948,Orders[Customer ID],Orders[Loyalty Card],"",0)</f>
        <v>No</v>
      </c>
    </row>
    <row r="949" spans="1:3" x14ac:dyDescent="0.25">
      <c r="A949" t="s">
        <v>5996</v>
      </c>
      <c r="B949" s="15" cm="1">
        <f t="array" ref="B949">COUNTA(_xlfn.UNIQUE(_xlfn._xlws.FILTER(_xlfn._xlws.FILTER(Orders[],Orders[Customer ID]=$A949),{1,0,0,0,0,0,0,0,0,0,0,0,0,0,0,0})))</f>
        <v>1</v>
      </c>
      <c r="C949" s="15" t="str">
        <f>_xlfn.XLOOKUP(A949,Orders[Customer ID],Orders[Loyalty Card],"",0)</f>
        <v>Yes</v>
      </c>
    </row>
    <row r="950" spans="1:3" x14ac:dyDescent="0.25">
      <c r="A950" t="s">
        <v>6002</v>
      </c>
      <c r="B950" s="15" cm="1">
        <f t="array" ref="B950">COUNTA(_xlfn.UNIQUE(_xlfn._xlws.FILTER(_xlfn._xlws.FILTER(Orders[],Orders[Customer ID]=$A950),{1,0,0,0,0,0,0,0,0,0,0,0,0,0,0,0})))</f>
        <v>1</v>
      </c>
      <c r="C950" s="15" t="str">
        <f>_xlfn.XLOOKUP(A950,Orders[Customer ID],Orders[Loyalty Card],"",0)</f>
        <v>Yes</v>
      </c>
    </row>
    <row r="951" spans="1:3" x14ac:dyDescent="0.25">
      <c r="A951" t="s">
        <v>6008</v>
      </c>
      <c r="B951" s="15" cm="1">
        <f t="array" ref="B951">COUNTA(_xlfn.UNIQUE(_xlfn._xlws.FILTER(_xlfn._xlws.FILTER(Orders[],Orders[Customer ID]=$A951),{1,0,0,0,0,0,0,0,0,0,0,0,0,0,0,0})))</f>
        <v>1</v>
      </c>
      <c r="C951" s="15" t="str">
        <f>_xlfn.XLOOKUP(A951,Orders[Customer ID],Orders[Loyalty Card],"",0)</f>
        <v>Yes</v>
      </c>
    </row>
    <row r="952" spans="1:3" x14ac:dyDescent="0.25">
      <c r="A952" t="s">
        <v>6014</v>
      </c>
      <c r="B952" s="15" cm="1">
        <f t="array" ref="B952">COUNTA(_xlfn.UNIQUE(_xlfn._xlws.FILTER(_xlfn._xlws.FILTER(Orders[],Orders[Customer ID]=$A952),{1,0,0,0,0,0,0,0,0,0,0,0,0,0,0,0})))</f>
        <v>1</v>
      </c>
      <c r="C952" s="15" t="str">
        <f>_xlfn.XLOOKUP(A952,Orders[Customer ID],Orders[Loyalty Card],"",0)</f>
        <v>No</v>
      </c>
    </row>
    <row r="953" spans="1:3" x14ac:dyDescent="0.25">
      <c r="A953" t="s">
        <v>6026</v>
      </c>
      <c r="B953" s="15" cm="1">
        <f t="array" ref="B953">COUNTA(_xlfn.UNIQUE(_xlfn._xlws.FILTER(_xlfn._xlws.FILTER(Orders[],Orders[Customer ID]=$A953),{1,0,0,0,0,0,0,0,0,0,0,0,0,0,0,0})))</f>
        <v>1</v>
      </c>
      <c r="C953" s="15" t="str">
        <f>_xlfn.XLOOKUP(A953,Orders[Customer ID],Orders[Loyalty Card],"",0)</f>
        <v>No</v>
      </c>
    </row>
    <row r="954" spans="1:3" x14ac:dyDescent="0.25">
      <c r="A954" t="s">
        <v>6031</v>
      </c>
      <c r="B954" s="15" cm="1">
        <f t="array" ref="B954">COUNTA(_xlfn.UNIQUE(_xlfn._xlws.FILTER(_xlfn._xlws.FILTER(Orders[],Orders[Customer ID]=$A954),{1,0,0,0,0,0,0,0,0,0,0,0,0,0,0,0})))</f>
        <v>1</v>
      </c>
      <c r="C954" s="15" t="str">
        <f>_xlfn.XLOOKUP(A954,Orders[Customer ID],Orders[Loyalty Card],"",0)</f>
        <v>Yes</v>
      </c>
    </row>
    <row r="955" spans="1:3" x14ac:dyDescent="0.25">
      <c r="A955" t="s">
        <v>6036</v>
      </c>
      <c r="B955" s="15" cm="1">
        <f t="array" ref="B955">COUNTA(_xlfn.UNIQUE(_xlfn._xlws.FILTER(_xlfn._xlws.FILTER(Orders[],Orders[Customer ID]=$A955),{1,0,0,0,0,0,0,0,0,0,0,0,0,0,0,0})))</f>
        <v>1</v>
      </c>
      <c r="C955" s="15" t="str">
        <f>_xlfn.XLOOKUP(A955,Orders[Customer ID],Orders[Loyalty Card],"",0)</f>
        <v>Yes</v>
      </c>
    </row>
    <row r="956" spans="1:3" x14ac:dyDescent="0.25">
      <c r="A956" t="s">
        <v>6042</v>
      </c>
      <c r="B956" s="15" cm="1">
        <f t="array" ref="B956">COUNTA(_xlfn.UNIQUE(_xlfn._xlws.FILTER(_xlfn._xlws.FILTER(Orders[],Orders[Customer ID]=$A956),{1,0,0,0,0,0,0,0,0,0,0,0,0,0,0,0})))</f>
        <v>1</v>
      </c>
      <c r="C956" s="15" t="str">
        <f>_xlfn.XLOOKUP(A956,Orders[Customer ID],Orders[Loyalty Card],"",0)</f>
        <v>Yes</v>
      </c>
    </row>
    <row r="957" spans="1:3" x14ac:dyDescent="0.25">
      <c r="A957" t="s">
        <v>6048</v>
      </c>
      <c r="B957" s="15" cm="1">
        <f t="array" ref="B957">COUNTA(_xlfn.UNIQUE(_xlfn._xlws.FILTER(_xlfn._xlws.FILTER(Orders[],Orders[Customer ID]=$A957),{1,0,0,0,0,0,0,0,0,0,0,0,0,0,0,0})))</f>
        <v>1</v>
      </c>
      <c r="C957" s="15" t="str">
        <f>_xlfn.XLOOKUP(A957,Orders[Customer ID],Orders[Loyalty Card],"",0)</f>
        <v>Yes</v>
      </c>
    </row>
    <row r="958" spans="1:3" x14ac:dyDescent="0.25">
      <c r="A958" t="s">
        <v>6054</v>
      </c>
      <c r="B958" s="15" cm="1">
        <f t="array" ref="B958">COUNTA(_xlfn.UNIQUE(_xlfn._xlws.FILTER(_xlfn._xlws.FILTER(Orders[],Orders[Customer ID]=$A958),{1,0,0,0,0,0,0,0,0,0,0,0,0,0,0,0})))</f>
        <v>1</v>
      </c>
      <c r="C958" s="15" t="str">
        <f>_xlfn.XLOOKUP(A958,Orders[Customer ID],Orders[Loyalty Card],"",0)</f>
        <v>Yes</v>
      </c>
    </row>
    <row r="959" spans="1:3" x14ac:dyDescent="0.25">
      <c r="A959" t="s">
        <v>6059</v>
      </c>
      <c r="B959" s="15" cm="1">
        <f t="array" ref="B959">COUNTA(_xlfn.UNIQUE(_xlfn._xlws.FILTER(_xlfn._xlws.FILTER(Orders[],Orders[Customer ID]=$A959),{1,0,0,0,0,0,0,0,0,0,0,0,0,0,0,0})))</f>
        <v>1</v>
      </c>
      <c r="C959" s="15" t="str">
        <f>_xlfn.XLOOKUP(A959,Orders[Customer ID],Orders[Loyalty Card],"",0)</f>
        <v>No</v>
      </c>
    </row>
    <row r="960" spans="1:3" x14ac:dyDescent="0.25">
      <c r="A960" t="s">
        <v>6065</v>
      </c>
      <c r="B960" s="15" cm="1">
        <f t="array" ref="B960">COUNTA(_xlfn.UNIQUE(_xlfn._xlws.FILTER(_xlfn._xlws.FILTER(Orders[],Orders[Customer ID]=$A960),{1,0,0,0,0,0,0,0,0,0,0,0,0,0,0,0})))</f>
        <v>1</v>
      </c>
      <c r="C960" s="15" t="str">
        <f>_xlfn.XLOOKUP(A960,Orders[Customer ID],Orders[Loyalty Card],"",0)</f>
        <v>No</v>
      </c>
    </row>
    <row r="961" spans="1:3" x14ac:dyDescent="0.25">
      <c r="A961" t="s">
        <v>6071</v>
      </c>
      <c r="B961" s="15" cm="1">
        <f t="array" ref="B961">COUNTA(_xlfn.UNIQUE(_xlfn._xlws.FILTER(_xlfn._xlws.FILTER(Orders[],Orders[Customer ID]=$A961),{1,0,0,0,0,0,0,0,0,0,0,0,0,0,0,0})))</f>
        <v>1</v>
      </c>
      <c r="C961" s="15" t="str">
        <f>_xlfn.XLOOKUP(A961,Orders[Customer ID],Orders[Loyalty Card],"",0)</f>
        <v>Yes</v>
      </c>
    </row>
    <row r="962" spans="1:3" x14ac:dyDescent="0.25">
      <c r="A962" t="s">
        <v>6077</v>
      </c>
      <c r="B962" s="15" cm="1">
        <f t="array" ref="B962">COUNTA(_xlfn.UNIQUE(_xlfn._xlws.FILTER(_xlfn._xlws.FILTER(Orders[],Orders[Customer ID]=$A962),{1,0,0,0,0,0,0,0,0,0,0,0,0,0,0,0})))</f>
        <v>1</v>
      </c>
      <c r="C962" s="15" t="str">
        <f>_xlfn.XLOOKUP(A962,Orders[Customer ID],Orders[Loyalty Card],"",0)</f>
        <v>Yes</v>
      </c>
    </row>
    <row r="963" spans="1:3" x14ac:dyDescent="0.25">
      <c r="A963" t="s">
        <v>6082</v>
      </c>
      <c r="B963" s="15" cm="1">
        <f t="array" ref="B963">COUNTA(_xlfn.UNIQUE(_xlfn._xlws.FILTER(_xlfn._xlws.FILTER(Orders[],Orders[Customer ID]=$A963),{1,0,0,0,0,0,0,0,0,0,0,0,0,0,0,0})))</f>
        <v>1</v>
      </c>
      <c r="C963" s="15" t="str">
        <f>_xlfn.XLOOKUP(A963,Orders[Customer ID],Orders[Loyalty Card],"",0)</f>
        <v>Yes</v>
      </c>
    </row>
    <row r="964" spans="1:3" x14ac:dyDescent="0.25">
      <c r="A964" t="s">
        <v>6118</v>
      </c>
      <c r="B964" s="15" cm="1">
        <f t="array" ref="B964">COUNTA(_xlfn.UNIQUE(_xlfn._xlws.FILTER(_xlfn._xlws.FILTER(Orders[],Orders[Customer ID]=$A964),{1,0,0,0,0,0,0,0,0,0,0,0,0,0,0,0})))</f>
        <v>3</v>
      </c>
      <c r="C964" s="15" t="str">
        <f>_xlfn.XLOOKUP(A964,Orders[Customer ID],Orders[Loyalty Card],"",0)</f>
        <v>No</v>
      </c>
    </row>
    <row r="965" spans="1:3" x14ac:dyDescent="0.25">
      <c r="A965" t="s">
        <v>6097</v>
      </c>
      <c r="B965" s="15" cm="1">
        <f t="array" ref="B965">COUNTA(_xlfn.UNIQUE(_xlfn._xlws.FILTER(_xlfn._xlws.FILTER(Orders[],Orders[Customer ID]=$A965),{1,0,0,0,0,0,0,0,0,0,0,0,0,0,0,0})))</f>
        <v>1</v>
      </c>
      <c r="C965" s="15" t="str">
        <f>_xlfn.XLOOKUP(A965,Orders[Customer ID],Orders[Loyalty Card],"",0)</f>
        <v>No</v>
      </c>
    </row>
    <row r="966" spans="1:3" x14ac:dyDescent="0.25">
      <c r="A966" t="s">
        <v>6102</v>
      </c>
      <c r="B966" s="15" cm="1">
        <f t="array" ref="B966">COUNTA(_xlfn.UNIQUE(_xlfn._xlws.FILTER(_xlfn._xlws.FILTER(Orders[],Orders[Customer ID]=$A966),{1,0,0,0,0,0,0,0,0,0,0,0,0,0,0,0})))</f>
        <v>1</v>
      </c>
      <c r="C966" s="15" t="str">
        <f>_xlfn.XLOOKUP(A966,Orders[Customer ID],Orders[Loyalty Card],"",0)</f>
        <v>No</v>
      </c>
    </row>
    <row r="967" spans="1:3" x14ac:dyDescent="0.25">
      <c r="A967" t="s">
        <v>6107</v>
      </c>
      <c r="B967" s="15" cm="1">
        <f t="array" ref="B967">COUNTA(_xlfn.UNIQUE(_xlfn._xlws.FILTER(_xlfn._xlws.FILTER(Orders[],Orders[Customer ID]=$A967),{1,0,0,0,0,0,0,0,0,0,0,0,0,0,0,0})))</f>
        <v>1</v>
      </c>
      <c r="C967" s="15" t="str">
        <f>_xlfn.XLOOKUP(A967,Orders[Customer ID],Orders[Loyalty Card],"",0)</f>
        <v>No</v>
      </c>
    </row>
    <row r="968" spans="1:3" x14ac:dyDescent="0.25">
      <c r="A968" t="s">
        <v>6112</v>
      </c>
      <c r="B968" s="15" cm="1">
        <f t="array" ref="B968">COUNTA(_xlfn.UNIQUE(_xlfn._xlws.FILTER(_xlfn._xlws.FILTER(Orders[],Orders[Customer ID]=$A968),{1,0,0,0,0,0,0,0,0,0,0,0,0,0,0,0})))</f>
        <v>1</v>
      </c>
      <c r="C968" s="15" t="str">
        <f>_xlfn.XLOOKUP(A968,Orders[Customer ID],Orders[Loyalty Card],"",0)</f>
        <v>No</v>
      </c>
    </row>
    <row r="969" spans="1:3" x14ac:dyDescent="0.25">
      <c r="A969" t="s">
        <v>6128</v>
      </c>
      <c r="B969" s="15" cm="1">
        <f t="array" ref="B969">COUNTA(_xlfn.UNIQUE(_xlfn._xlws.FILTER(_xlfn._xlws.FILTER(Orders[],Orders[Customer ID]=$A969),{1,0,0,0,0,0,0,0,0,0,0,0,0,0,0,0})))</f>
        <v>1</v>
      </c>
      <c r="C969" s="15" t="str">
        <f>_xlfn.XLOOKUP(A969,Orders[Customer ID],Orders[Loyalty Card],"",0)</f>
        <v>No</v>
      </c>
    </row>
    <row r="970" spans="1:3" x14ac:dyDescent="0.25">
      <c r="A970" t="s">
        <v>6134</v>
      </c>
      <c r="B970" s="15" cm="1">
        <f t="array" ref="B970">COUNTA(_xlfn.UNIQUE(_xlfn._xlws.FILTER(_xlfn._xlws.FILTER(Orders[],Orders[Customer ID]=$A970),{1,0,0,0,0,0,0,0,0,0,0,0,0,0,0,0})))</f>
        <v>1</v>
      </c>
      <c r="C970" s="15" t="str">
        <f>_xlfn.XLOOKUP(A970,Orders[Customer ID],Orders[Loyalty Card],"",0)</f>
        <v>Yes</v>
      </c>
    </row>
  </sheetData>
  <pageMargins left="0.7" right="0.7" top="0.75" bottom="0.75" header="0.3" footer="0.3"/>
  <pageSetup paperSize="9" orientation="portrait" horizontalDpi="0" verticalDpi="0"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151FD-B1B0-4919-9186-3F0D2D49A020}">
  <dimension ref="A3:F8"/>
  <sheetViews>
    <sheetView workbookViewId="0">
      <selection activeCell="A5" sqref="A5"/>
    </sheetView>
  </sheetViews>
  <sheetFormatPr defaultRowHeight="15" x14ac:dyDescent="0.25"/>
  <cols>
    <col min="1" max="2" width="13" bestFit="1" customWidth="1"/>
    <col min="3" max="3" width="20" bestFit="1" customWidth="1"/>
    <col min="4" max="6" width="9.140625" bestFit="1" customWidth="1"/>
  </cols>
  <sheetData>
    <row r="3" spans="1:6" x14ac:dyDescent="0.25">
      <c r="A3" s="7" t="s">
        <v>6207</v>
      </c>
      <c r="C3" s="7" t="s">
        <v>6196</v>
      </c>
    </row>
    <row r="4" spans="1:6" x14ac:dyDescent="0.25">
      <c r="A4" s="7" t="s">
        <v>6202</v>
      </c>
      <c r="B4" s="7" t="s">
        <v>1</v>
      </c>
      <c r="C4" t="s">
        <v>6203</v>
      </c>
      <c r="D4" t="s">
        <v>6204</v>
      </c>
      <c r="E4" t="s">
        <v>6205</v>
      </c>
      <c r="F4" t="s">
        <v>6206</v>
      </c>
    </row>
    <row r="5" spans="1:6" x14ac:dyDescent="0.25">
      <c r="A5" t="s">
        <v>6198</v>
      </c>
      <c r="C5" s="14">
        <v>1686.1</v>
      </c>
      <c r="D5" s="14">
        <v>1779.9099999999999</v>
      </c>
      <c r="E5" s="14">
        <v>1897.8699999999997</v>
      </c>
      <c r="F5" s="14">
        <v>927.73000000000013</v>
      </c>
    </row>
    <row r="6" spans="1:6" x14ac:dyDescent="0.25">
      <c r="A6" t="s">
        <v>6199</v>
      </c>
      <c r="C6" s="14">
        <v>1707.4299999999996</v>
      </c>
      <c r="D6" s="14">
        <v>1883.9700000000003</v>
      </c>
      <c r="E6" s="14">
        <v>1163.4349999999999</v>
      </c>
      <c r="F6" s="14">
        <v>1664.0649999999998</v>
      </c>
    </row>
    <row r="7" spans="1:6" x14ac:dyDescent="0.25">
      <c r="A7" t="s">
        <v>6200</v>
      </c>
      <c r="C7" s="14">
        <v>2358.8349999999996</v>
      </c>
      <c r="D7" s="14">
        <v>1711.69</v>
      </c>
      <c r="E7" s="14">
        <v>2512.7599999999993</v>
      </c>
      <c r="F7" s="14">
        <v>1342.8749999999995</v>
      </c>
    </row>
    <row r="8" spans="1:6" x14ac:dyDescent="0.25">
      <c r="A8" t="s">
        <v>6201</v>
      </c>
      <c r="C8" s="14">
        <v>617.16</v>
      </c>
      <c r="D8" s="14">
        <v>806.69499999999982</v>
      </c>
      <c r="E8" s="14">
        <v>1241.9200000000003</v>
      </c>
      <c r="F8" s="14">
        <v>913.95999999999992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AF63-B41A-469F-BD32-73DBFCD2B48B}">
  <dimension ref="A3:B6"/>
  <sheetViews>
    <sheetView workbookViewId="0">
      <selection activeCell="C8" sqref="C8"/>
    </sheetView>
  </sheetViews>
  <sheetFormatPr defaultRowHeight="15" x14ac:dyDescent="0.25"/>
  <cols>
    <col min="1" max="1" width="15.42578125" bestFit="1" customWidth="1"/>
    <col min="2" max="3" width="12.140625" bestFit="1" customWidth="1"/>
    <col min="4" max="4" width="7.42578125" bestFit="1" customWidth="1"/>
    <col min="5" max="9" width="20" bestFit="1" customWidth="1"/>
  </cols>
  <sheetData>
    <row r="3" spans="1:2" x14ac:dyDescent="0.25">
      <c r="A3" s="7" t="s">
        <v>7</v>
      </c>
      <c r="B3" t="s">
        <v>6207</v>
      </c>
    </row>
    <row r="4" spans="1:2" x14ac:dyDescent="0.25">
      <c r="A4" t="s">
        <v>28</v>
      </c>
      <c r="B4" s="9">
        <v>1912.385</v>
      </c>
    </row>
    <row r="5" spans="1:2" x14ac:dyDescent="0.25">
      <c r="A5" t="s">
        <v>318</v>
      </c>
      <c r="B5" s="9">
        <v>3129.9249999999993</v>
      </c>
    </row>
    <row r="6" spans="1:2" x14ac:dyDescent="0.25">
      <c r="A6" t="s">
        <v>19</v>
      </c>
      <c r="B6" s="9">
        <v>19174.094999999994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6847-8A62-4C23-9767-14AD4C16D006}">
  <dimension ref="A3:B8"/>
  <sheetViews>
    <sheetView workbookViewId="0">
      <selection activeCell="A9" sqref="A9"/>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10" width="20" bestFit="1" customWidth="1"/>
  </cols>
  <sheetData>
    <row r="3" spans="1:2" x14ac:dyDescent="0.25">
      <c r="A3" s="7" t="s">
        <v>4</v>
      </c>
      <c r="B3" t="s">
        <v>6207</v>
      </c>
    </row>
    <row r="4" spans="1:2" x14ac:dyDescent="0.25">
      <c r="A4" t="s">
        <v>5555</v>
      </c>
      <c r="B4" s="9">
        <v>251.12499999999997</v>
      </c>
    </row>
    <row r="5" spans="1:2" x14ac:dyDescent="0.25">
      <c r="A5" t="s">
        <v>3753</v>
      </c>
      <c r="B5" s="9">
        <v>278.01</v>
      </c>
    </row>
    <row r="6" spans="1:2" x14ac:dyDescent="0.25">
      <c r="A6" t="s">
        <v>1598</v>
      </c>
      <c r="B6" s="9">
        <v>281.67499999999995</v>
      </c>
    </row>
    <row r="7" spans="1:2" x14ac:dyDescent="0.25">
      <c r="A7" t="s">
        <v>2587</v>
      </c>
      <c r="B7" s="9">
        <v>289.11</v>
      </c>
    </row>
    <row r="8" spans="1:2" x14ac:dyDescent="0.25">
      <c r="A8" t="s">
        <v>5114</v>
      </c>
      <c r="B8" s="9">
        <v>317.06999999999994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2247-E448-48F1-B8A4-CFFC384CF007}">
  <dimension ref="A1"/>
  <sheetViews>
    <sheetView showGridLines="0" tabSelected="1" zoomScaleNormal="100" workbookViewId="0">
      <selection activeCell="S13" sqref="S13"/>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orders</vt:lpstr>
      <vt:lpstr>customers</vt:lpstr>
      <vt:lpstr>products</vt:lpstr>
      <vt:lpstr>Working sheet</vt:lpstr>
      <vt:lpstr>EDA</vt:lpstr>
      <vt:lpstr>TotalSales</vt:lpstr>
      <vt:lpstr>CountrBarChart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Humberto</dc:creator>
  <cp:keywords/>
  <dc:description/>
  <cp:lastModifiedBy>Humberto</cp:lastModifiedBy>
  <cp:revision/>
  <dcterms:created xsi:type="dcterms:W3CDTF">2022-11-26T09:51:45Z</dcterms:created>
  <dcterms:modified xsi:type="dcterms:W3CDTF">2024-06-20T01:23:14Z</dcterms:modified>
  <cp:category/>
  <cp:contentStatus/>
</cp:coreProperties>
</file>