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CURSO EXCEL EDUTIN ACADEMY\Alex the Analyst Course Excel\Chandoo\Advanced Excel\"/>
    </mc:Choice>
  </mc:AlternateContent>
  <xr:revisionPtr revIDLastSave="0" documentId="13_ncr:1_{C1A2BC65-0A98-463F-A598-37C8BFACD0D9}" xr6:coauthVersionLast="47" xr6:coauthVersionMax="47" xr10:uidLastSave="{00000000-0000-0000-0000-000000000000}"/>
  <bookViews>
    <workbookView xWindow="-120" yWindow="330" windowWidth="20730" windowHeight="11310" xr2:uid="{26D4546B-D2A1-4444-8EAF-A6228F96F0C1}"/>
  </bookViews>
  <sheets>
    <sheet name="Data" sheetId="1" r:id="rId1"/>
    <sheet name="India Staff" sheetId="2" r:id="rId2"/>
    <sheet name="All Staff" sheetId="4" r:id="rId3"/>
    <sheet name="Salary-Rating relation" sheetId="7" r:id="rId4"/>
    <sheet name="Growing company" sheetId="8" r:id="rId5"/>
    <sheet name="Male vs Female" sheetId="5" r:id="rId6"/>
  </sheets>
  <definedNames>
    <definedName name="_xlnm._FilterDatabase" localSheetId="0" hidden="1">Data!$C$5:$I$105</definedName>
    <definedName name="_xlnm._FilterDatabase" localSheetId="1" hidden="1">'India Staff'!$B$2:$H$114</definedName>
    <definedName name="_xlcn.WorksheetConnection_blankdatafile.xlsxStaff" hidden="1">Staff[]</definedName>
    <definedName name="ExternalData_1" localSheetId="2" hidden="1">'All Staff'!$A$1:$H$184</definedName>
    <definedName name="Slicer_Country">#N/A</definedName>
  </definedNames>
  <calcPr calcId="191029"/>
  <pivotCaches>
    <pivotCache cacheId="178" r:id="rId7"/>
    <pivotCache cacheId="179" r:id="rId8"/>
    <pivotCache cacheId="180" r:id="rId9"/>
  </pivotCaches>
  <extLst>
    <ext xmlns:x14="http://schemas.microsoft.com/office/spreadsheetml/2009/9/main" uri="{876F7934-8845-4945-9796-88D515C7AA90}">
      <x14:pivotCaches>
        <pivotCache cacheId="183" r:id="rId10"/>
      </x14:pivotCaches>
    </ex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8" i="8" l="1"/>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27" i="8"/>
  <c r="G26" i="8"/>
  <c r="G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25" i="8"/>
  <c r="E25" i="8" a="1"/>
  <c r="E25" i="8" s="1"/>
  <c r="D25" i="8" a="1"/>
  <c r="D25" i="8" s="1"/>
  <c r="K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P3" i="4"/>
  <c r="N9" i="4"/>
  <c r="N8" i="4"/>
  <c r="N11" i="4"/>
  <c r="I2" i="4"/>
  <c r="J2" i="4" s="1"/>
  <c r="I3" i="4"/>
  <c r="J3" i="4" s="1"/>
  <c r="I4" i="4"/>
  <c r="J4" i="4" s="1"/>
  <c r="I5" i="4"/>
  <c r="J5" i="4" s="1"/>
  <c r="I6" i="4"/>
  <c r="J6" i="4" s="1"/>
  <c r="I7" i="4"/>
  <c r="J7" i="4" s="1"/>
  <c r="I8" i="4"/>
  <c r="J8" i="4" s="1"/>
  <c r="I9" i="4"/>
  <c r="J9" i="4" s="1"/>
  <c r="I10" i="4"/>
  <c r="J10" i="4" s="1"/>
  <c r="I11" i="4"/>
  <c r="J11" i="4" s="1"/>
  <c r="I12" i="4"/>
  <c r="J12" i="4" s="1"/>
  <c r="I13" i="4"/>
  <c r="J13" i="4" s="1"/>
  <c r="I14" i="4"/>
  <c r="J14" i="4" s="1"/>
  <c r="I15" i="4"/>
  <c r="J15" i="4" s="1"/>
  <c r="I16" i="4"/>
  <c r="J16" i="4" s="1"/>
  <c r="I17" i="4"/>
  <c r="J17" i="4" s="1"/>
  <c r="I18" i="4"/>
  <c r="J18" i="4" s="1"/>
  <c r="I19" i="4"/>
  <c r="J19" i="4" s="1"/>
  <c r="I20" i="4"/>
  <c r="J20" i="4" s="1"/>
  <c r="I21" i="4"/>
  <c r="J21" i="4" s="1"/>
  <c r="I22" i="4"/>
  <c r="J22" i="4" s="1"/>
  <c r="I23" i="4"/>
  <c r="J23" i="4" s="1"/>
  <c r="I24" i="4"/>
  <c r="J24" i="4" s="1"/>
  <c r="I25" i="4"/>
  <c r="J25" i="4" s="1"/>
  <c r="I26" i="4"/>
  <c r="J26" i="4" s="1"/>
  <c r="I27" i="4"/>
  <c r="J27" i="4" s="1"/>
  <c r="I28" i="4"/>
  <c r="J28" i="4" s="1"/>
  <c r="I29" i="4"/>
  <c r="J29" i="4" s="1"/>
  <c r="I30" i="4"/>
  <c r="J30" i="4" s="1"/>
  <c r="I31" i="4"/>
  <c r="J31" i="4" s="1"/>
  <c r="I32" i="4"/>
  <c r="J32" i="4" s="1"/>
  <c r="I33" i="4"/>
  <c r="J33" i="4" s="1"/>
  <c r="I34" i="4"/>
  <c r="J34" i="4" s="1"/>
  <c r="I35" i="4"/>
  <c r="J35" i="4" s="1"/>
  <c r="I36" i="4"/>
  <c r="J36" i="4" s="1"/>
  <c r="I37" i="4"/>
  <c r="J37" i="4" s="1"/>
  <c r="I38" i="4"/>
  <c r="J38" i="4" s="1"/>
  <c r="I39" i="4"/>
  <c r="J39" i="4" s="1"/>
  <c r="I40" i="4"/>
  <c r="J40" i="4" s="1"/>
  <c r="I41" i="4"/>
  <c r="J41" i="4" s="1"/>
  <c r="I42" i="4"/>
  <c r="J42" i="4" s="1"/>
  <c r="I43" i="4"/>
  <c r="J43" i="4" s="1"/>
  <c r="I44" i="4"/>
  <c r="J44" i="4" s="1"/>
  <c r="I45" i="4"/>
  <c r="J45" i="4" s="1"/>
  <c r="I46" i="4"/>
  <c r="J46" i="4" s="1"/>
  <c r="I47" i="4"/>
  <c r="J47" i="4" s="1"/>
  <c r="I48" i="4"/>
  <c r="J48" i="4" s="1"/>
  <c r="I49" i="4"/>
  <c r="J49" i="4" s="1"/>
  <c r="I50" i="4"/>
  <c r="J50" i="4" s="1"/>
  <c r="I51" i="4"/>
  <c r="J51" i="4" s="1"/>
  <c r="I52" i="4"/>
  <c r="J52" i="4" s="1"/>
  <c r="I53" i="4"/>
  <c r="J53" i="4" s="1"/>
  <c r="I54" i="4"/>
  <c r="J54" i="4" s="1"/>
  <c r="I55" i="4"/>
  <c r="J55" i="4" s="1"/>
  <c r="I56" i="4"/>
  <c r="J56" i="4" s="1"/>
  <c r="I57" i="4"/>
  <c r="J57" i="4" s="1"/>
  <c r="I58" i="4"/>
  <c r="J58" i="4" s="1"/>
  <c r="I59" i="4"/>
  <c r="J59" i="4" s="1"/>
  <c r="I60" i="4"/>
  <c r="J60" i="4" s="1"/>
  <c r="I61" i="4"/>
  <c r="J61" i="4" s="1"/>
  <c r="I62" i="4"/>
  <c r="J62" i="4" s="1"/>
  <c r="I63" i="4"/>
  <c r="J63" i="4" s="1"/>
  <c r="I64" i="4"/>
  <c r="J64" i="4" s="1"/>
  <c r="I65" i="4"/>
  <c r="J65" i="4" s="1"/>
  <c r="I66" i="4"/>
  <c r="J66" i="4" s="1"/>
  <c r="I67" i="4"/>
  <c r="J67" i="4" s="1"/>
  <c r="I68" i="4"/>
  <c r="J68" i="4" s="1"/>
  <c r="I69" i="4"/>
  <c r="J69" i="4" s="1"/>
  <c r="I70" i="4"/>
  <c r="J70" i="4" s="1"/>
  <c r="I71" i="4"/>
  <c r="J71" i="4" s="1"/>
  <c r="I72" i="4"/>
  <c r="J72" i="4" s="1"/>
  <c r="I73" i="4"/>
  <c r="J73" i="4" s="1"/>
  <c r="I74" i="4"/>
  <c r="J74" i="4" s="1"/>
  <c r="I75" i="4"/>
  <c r="J75" i="4" s="1"/>
  <c r="I76" i="4"/>
  <c r="J76" i="4" s="1"/>
  <c r="I77" i="4"/>
  <c r="J77" i="4" s="1"/>
  <c r="I78" i="4"/>
  <c r="J78" i="4" s="1"/>
  <c r="I79" i="4"/>
  <c r="J79" i="4" s="1"/>
  <c r="I80" i="4"/>
  <c r="J80" i="4" s="1"/>
  <c r="I81" i="4"/>
  <c r="J81" i="4" s="1"/>
  <c r="I82" i="4"/>
  <c r="J82" i="4" s="1"/>
  <c r="I83" i="4"/>
  <c r="J83" i="4" s="1"/>
  <c r="I84" i="4"/>
  <c r="J84" i="4" s="1"/>
  <c r="I85" i="4"/>
  <c r="J85" i="4" s="1"/>
  <c r="I86" i="4"/>
  <c r="J86" i="4" s="1"/>
  <c r="I87" i="4"/>
  <c r="J87" i="4" s="1"/>
  <c r="I88" i="4"/>
  <c r="J88" i="4" s="1"/>
  <c r="I89" i="4"/>
  <c r="J89" i="4" s="1"/>
  <c r="I90" i="4"/>
  <c r="J90" i="4" s="1"/>
  <c r="I91" i="4"/>
  <c r="J91" i="4" s="1"/>
  <c r="I92" i="4"/>
  <c r="J92" i="4" s="1"/>
  <c r="I93" i="4"/>
  <c r="J93" i="4" s="1"/>
  <c r="I94" i="4"/>
  <c r="J94" i="4" s="1"/>
  <c r="I95" i="4"/>
  <c r="J95" i="4" s="1"/>
  <c r="I96" i="4"/>
  <c r="J96" i="4" s="1"/>
  <c r="I97" i="4"/>
  <c r="J97" i="4" s="1"/>
  <c r="I98" i="4"/>
  <c r="J98" i="4" s="1"/>
  <c r="I99" i="4"/>
  <c r="J99" i="4" s="1"/>
  <c r="I100" i="4"/>
  <c r="J100" i="4" s="1"/>
  <c r="I101" i="4"/>
  <c r="J101" i="4" s="1"/>
  <c r="I102" i="4"/>
  <c r="J102" i="4" s="1"/>
  <c r="I103" i="4"/>
  <c r="J103" i="4" s="1"/>
  <c r="I104" i="4"/>
  <c r="J104" i="4" s="1"/>
  <c r="I105" i="4"/>
  <c r="J105" i="4" s="1"/>
  <c r="I106" i="4"/>
  <c r="J106" i="4" s="1"/>
  <c r="I107" i="4"/>
  <c r="J107" i="4" s="1"/>
  <c r="I108" i="4"/>
  <c r="J108" i="4" s="1"/>
  <c r="I109" i="4"/>
  <c r="J109" i="4" s="1"/>
  <c r="I110" i="4"/>
  <c r="J110" i="4" s="1"/>
  <c r="I111" i="4"/>
  <c r="J111" i="4" s="1"/>
  <c r="I112" i="4"/>
  <c r="J112" i="4" s="1"/>
  <c r="I113" i="4"/>
  <c r="J113" i="4" s="1"/>
  <c r="I114" i="4"/>
  <c r="J114" i="4" s="1"/>
  <c r="I115" i="4"/>
  <c r="J115" i="4" s="1"/>
  <c r="I116" i="4"/>
  <c r="J116" i="4" s="1"/>
  <c r="I117" i="4"/>
  <c r="J117" i="4" s="1"/>
  <c r="I118" i="4"/>
  <c r="J118" i="4" s="1"/>
  <c r="I119" i="4"/>
  <c r="J119" i="4" s="1"/>
  <c r="I120" i="4"/>
  <c r="J120" i="4" s="1"/>
  <c r="I121" i="4"/>
  <c r="J121" i="4" s="1"/>
  <c r="I122" i="4"/>
  <c r="J122" i="4" s="1"/>
  <c r="I123" i="4"/>
  <c r="J123" i="4" s="1"/>
  <c r="I124" i="4"/>
  <c r="J124" i="4" s="1"/>
  <c r="I125" i="4"/>
  <c r="J125" i="4" s="1"/>
  <c r="I126" i="4"/>
  <c r="J126" i="4" s="1"/>
  <c r="I127" i="4"/>
  <c r="J127" i="4" s="1"/>
  <c r="I128" i="4"/>
  <c r="J128" i="4" s="1"/>
  <c r="I129" i="4"/>
  <c r="J129" i="4" s="1"/>
  <c r="I130" i="4"/>
  <c r="J130" i="4" s="1"/>
  <c r="I131" i="4"/>
  <c r="J131" i="4" s="1"/>
  <c r="I132" i="4"/>
  <c r="J132" i="4" s="1"/>
  <c r="I133" i="4"/>
  <c r="J133" i="4" s="1"/>
  <c r="I134" i="4"/>
  <c r="J134" i="4" s="1"/>
  <c r="I135" i="4"/>
  <c r="J135" i="4" s="1"/>
  <c r="I136" i="4"/>
  <c r="J136" i="4" s="1"/>
  <c r="I137" i="4"/>
  <c r="J137" i="4" s="1"/>
  <c r="I138" i="4"/>
  <c r="J138" i="4" s="1"/>
  <c r="I139" i="4"/>
  <c r="J139" i="4" s="1"/>
  <c r="I140" i="4"/>
  <c r="J140" i="4" s="1"/>
  <c r="I141" i="4"/>
  <c r="J141" i="4" s="1"/>
  <c r="I142" i="4"/>
  <c r="J142" i="4" s="1"/>
  <c r="I143" i="4"/>
  <c r="J143" i="4" s="1"/>
  <c r="I144" i="4"/>
  <c r="J144" i="4" s="1"/>
  <c r="I145" i="4"/>
  <c r="J145" i="4" s="1"/>
  <c r="I146" i="4"/>
  <c r="J146" i="4" s="1"/>
  <c r="I147" i="4"/>
  <c r="J147" i="4" s="1"/>
  <c r="I148" i="4"/>
  <c r="J148" i="4" s="1"/>
  <c r="I149" i="4"/>
  <c r="J149" i="4" s="1"/>
  <c r="I150" i="4"/>
  <c r="J150" i="4" s="1"/>
  <c r="I151" i="4"/>
  <c r="J151" i="4" s="1"/>
  <c r="I152" i="4"/>
  <c r="J152" i="4" s="1"/>
  <c r="I153" i="4"/>
  <c r="J153" i="4" s="1"/>
  <c r="I154" i="4"/>
  <c r="J154" i="4" s="1"/>
  <c r="I155" i="4"/>
  <c r="J155" i="4" s="1"/>
  <c r="I156" i="4"/>
  <c r="J156" i="4" s="1"/>
  <c r="I157" i="4"/>
  <c r="J157" i="4" s="1"/>
  <c r="I158" i="4"/>
  <c r="J158" i="4" s="1"/>
  <c r="I159" i="4"/>
  <c r="J159" i="4" s="1"/>
  <c r="I160" i="4"/>
  <c r="J160" i="4" s="1"/>
  <c r="I161" i="4"/>
  <c r="J161" i="4" s="1"/>
  <c r="I162" i="4"/>
  <c r="J162" i="4" s="1"/>
  <c r="I163" i="4"/>
  <c r="J163" i="4" s="1"/>
  <c r="I164" i="4"/>
  <c r="J164" i="4" s="1"/>
  <c r="I165" i="4"/>
  <c r="J165" i="4" s="1"/>
  <c r="I166" i="4"/>
  <c r="J166" i="4" s="1"/>
  <c r="I167" i="4"/>
  <c r="J167" i="4" s="1"/>
  <c r="I168" i="4"/>
  <c r="J168" i="4" s="1"/>
  <c r="I169" i="4"/>
  <c r="J169" i="4" s="1"/>
  <c r="I170" i="4"/>
  <c r="J170" i="4" s="1"/>
  <c r="I171" i="4"/>
  <c r="J171" i="4" s="1"/>
  <c r="I172" i="4"/>
  <c r="J172" i="4" s="1"/>
  <c r="I173" i="4"/>
  <c r="J173" i="4" s="1"/>
  <c r="I174" i="4"/>
  <c r="J174" i="4" s="1"/>
  <c r="I175" i="4"/>
  <c r="J175" i="4" s="1"/>
  <c r="I176" i="4"/>
  <c r="J176" i="4" s="1"/>
  <c r="I177" i="4"/>
  <c r="J177" i="4" s="1"/>
  <c r="I178" i="4"/>
  <c r="J178" i="4" s="1"/>
  <c r="I179" i="4"/>
  <c r="J179" i="4" s="1"/>
  <c r="I180" i="4"/>
  <c r="J180" i="4" s="1"/>
  <c r="I181" i="4"/>
  <c r="J181" i="4" s="1"/>
  <c r="I182" i="4"/>
  <c r="J182" i="4" s="1"/>
  <c r="I183" i="4"/>
  <c r="J183" i="4" s="1"/>
  <c r="I184" i="4"/>
  <c r="J184" i="4" s="1"/>
  <c r="N3" i="4"/>
  <c r="N7" i="4" s="1"/>
  <c r="N4" i="4"/>
  <c r="N5" i="4"/>
  <c r="H106" i="1"/>
  <c r="I106" i="1"/>
  <c r="N12" i="4" l="1"/>
  <c r="N6"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905B49E-7BE2-4919-A460-280A465EB970}"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B8CCB979-0975-4CC7-A10F-540A566FABD0}"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FA823DAB-6E06-40FB-BEBA-994575FAD2A5}" keepAlive="1" name="Query - Staff" description="Connection to the 'Staff' query in the workbook." type="5" refreshedVersion="7" background="1" saveData="1">
    <dbPr connection="Provider=Microsoft.Mashup.OleDb.1;Data Source=$Workbook$;Location=Staff;Extended Properties=&quot;&quot;" command="SELECT * FROM [Staff]"/>
  </connection>
  <connection id="4" xr16:uid="{4F135639-0E17-495E-BB10-585BFC343293}"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0ECCE1E5-7FE8-40DC-A1D0-57B226A0169A}" name="WorksheetConnection_blank-data-file.xlsx!Staff" type="102" refreshedVersion="7" minRefreshableVersion="5">
    <extLst>
      <ext xmlns:x15="http://schemas.microsoft.com/office/spreadsheetml/2010/11/main" uri="{DE250136-89BD-433C-8126-D09CA5730AF9}">
        <x15:connection id="Staff" autoDelete="1">
          <x15:rangePr sourceName="_xlcn.WorksheetConnection_blankdatafile.xlsxStaff"/>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<sst xmlns="http://schemas.openxmlformats.org/spreadsheetml/2006/main" count="1857" uniqueCount="253">
  <si>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</si>
  <si>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</si>
  <si>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</si>
  <si>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</si>
  <si>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</si>
  <si>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</si>
  <si>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</si>
  <si>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</si>
  <si>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</si>
  <si>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</si>
  <si>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</si>
  <si>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</si>
  <si>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</si>
  <si>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</si>
  <si>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</si>
  <si>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</si>
  <si>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</si>
  <si>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</si>
  <si>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</si>
  <si>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</si>
  <si>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</si>
  <si>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</si>
  <si>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</si>
  <si>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</si>
  <si>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</si>
  <si>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</si>
  <si>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</si>
  <si>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</si>
  <si>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</si>
  <si>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</si>
  <si>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</si>
  <si>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</si>
  <si>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</si>
  <si>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</si>
  <si>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</si>
  <si>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</si>
  <si>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</si>
  <si>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</si>
  <si>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</si>
  <si>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</si>
  <si>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</si>
  <si>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</si>
  <si>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</si>
  <si>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</si>
  <si>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</si>
  <si>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</si>
  <si>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</si>
  <si>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</si>
  <si>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</si>
  <si>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</si>
  <si>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</si>
  <si>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</si>
  <si>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</si>
  <si>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</si>
  <si>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</si>
  <si>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</si>
  <si>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</si>
  <si>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</si>
  <si>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</si>
  <si>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</si>
  <si>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</si>
  <si>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</si>
  <si>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</si>
  <si>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</si>
  <si>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</si>
  <si>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</si>
  <si>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</si>
  <si>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</si>
  <si>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</si>
  <si>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</si>
  <si>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</si>
  <si>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</si>
  <si>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</si>
  <si>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</si>
  <si>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</si>
  <si>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</si>
  <si>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</si>
  <si>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</si>
  <si>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</si>
  <si>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</si>
  <si>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</si>
  <si>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</si>
  <si>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</si>
  <si>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</si>
  <si>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</si>
  <si>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</si>
  <si>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</si>
  <si>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</si>
  <si>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</si>
  <si>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</si>
  <si>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</si>
  <si>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</si>
  <si>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</si>
  <si>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</si>
  <si>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</si>
  <si>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</si>
  <si>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</si>
  <si>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</si>
  <si>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</si>
  <si>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</si>
  <si>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</si>
  <si>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</si>
  <si>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</si>
  <si>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</si>
  <si>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</si>
  <si>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</si>
  <si>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</si>
  <si>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</si>
  <si>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</si>
  <si>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</si>
  <si>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</si>
  <si>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</si>
  <si>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</si>
  <si>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</si>
  <si>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</si>
  <si>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</si>
  <si>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</si>
  <si>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</si>
  <si>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</si>
  <si>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</si>
  <si>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</si>
  <si>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</si>
  <si>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</si>
  <si>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</si>
  <si>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</si>
  <si>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</si>
  <si>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</si>
  <si>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</si>
  <si>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</si>
  <si>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</si>
  <si>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</si>
  <si>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</si>
  <si>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</si>
  <si>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</si>
  <si>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</si>
  <si>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</si>
  <si>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</si>
  <si>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</si>
  <si>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</si>
  <si>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</si>
  <si>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</si>
  <si>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</si>
  <si>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</si>
  <si>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</si>
  <si>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</si>
  <si>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</si>
  <si>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</si>
  <si>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</si>
  <si>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</si>
  <si>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</si>
  <si>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</si>
  <si>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</si>
  <si>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</si>
  <si>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</si>
  <si>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</si>
  <si>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</si>
  <si>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</si>
  <si>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</si>
  <si>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</si>
  <si>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</si>
  <si>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</si>
  <si>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</si>
  <si>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</si>
  <si>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</si>
  <si>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</si>
  <si>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</si>
  <si>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</si>
  <si>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</si>
  <si>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</si>
  <si>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</si>
  <si>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</si>
  <si>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</si>
  <si>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</si>
  <si>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</si>
  <si>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</si>
  <si>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</si>
  <si>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</si>
  <si>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</si>
  <si>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</si>
  <si>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</si>
  <si>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</si>
  <si>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</si>
  <si>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</si>
  <si>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</si>
  <si>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</si>
  <si>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</si>
  <si>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</si>
  <si>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</si>
  <si>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</si>
  <si>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</si>
  <si>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</si>
  <si>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</si>
  <si>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</si>
  <si>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</si>
  <si>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</si>
  <si>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</si>
  <si>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</si>
  <si>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</si>
  <si>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</si>
  <si>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</si>
  <si>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</si>
  <si>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</si>
  <si>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</si>
  <si>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</si>
  <si>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</si>
  <si>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</si>
  <si>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</si>
  <si>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</si>
  <si>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employees</t>
  </si>
  <si>
    <t>Average salary</t>
  </si>
  <si>
    <t>Average age</t>
  </si>
  <si>
    <t>Median salary</t>
  </si>
  <si>
    <t>Median age</t>
  </si>
  <si>
    <t>Tenure</t>
  </si>
  <si>
    <t>Average tenure</t>
  </si>
  <si>
    <t>Female ratio %</t>
  </si>
  <si>
    <t>% of the staff is more  than 90000 salary</t>
  </si>
  <si>
    <t>(1) Staff with more than 90000</t>
  </si>
  <si>
    <t>Perecent that represents (1) from the total</t>
  </si>
  <si>
    <t>Exercise 4 Male vs Female</t>
  </si>
  <si>
    <t>Column Labels</t>
  </si>
  <si>
    <t>Grand Total</t>
  </si>
  <si>
    <t>Count of Name</t>
  </si>
  <si>
    <t>Average of Age</t>
  </si>
  <si>
    <t>Row Labels</t>
  </si>
  <si>
    <t>Average of Salary</t>
  </si>
  <si>
    <t>Average of Tenure</t>
  </si>
  <si>
    <t>Values</t>
  </si>
  <si>
    <t>Bonus</t>
  </si>
  <si>
    <t>Mapping table</t>
  </si>
  <si>
    <t>Rating as number</t>
  </si>
  <si>
    <t>2020</t>
  </si>
  <si>
    <t>may</t>
  </si>
  <si>
    <t>jun</t>
  </si>
  <si>
    <t>jul</t>
  </si>
  <si>
    <t>ago</t>
  </si>
  <si>
    <t>sep</t>
  </si>
  <si>
    <t>oct</t>
  </si>
  <si>
    <t>nov</t>
  </si>
  <si>
    <t>dic</t>
  </si>
  <si>
    <t>2021</t>
  </si>
  <si>
    <t>ene</t>
  </si>
  <si>
    <t>feb</t>
  </si>
  <si>
    <t>mar</t>
  </si>
  <si>
    <t>abr</t>
  </si>
  <si>
    <t>2022</t>
  </si>
  <si>
    <t>2023</t>
  </si>
  <si>
    <t>Month</t>
  </si>
  <si>
    <t>Headcount</t>
  </si>
  <si>
    <t>Running Total(Accumulator)</t>
  </si>
  <si>
    <t xml:space="preserve">The graph shows that starting on sept 2022 the company </t>
  </si>
  <si>
    <t>has mantained a constat and uniform hiring of employees</t>
  </si>
  <si>
    <t>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</si>
</sst>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164" formatCode="0.0"/>
    <numFmt numFmtId="165" formatCode="&quot;$&quot;#,##0"/>
    <numFmt numFmtId="166" formatCode="_(&quot;$&quot;* #,##0_);_(&quot;$&quot;* \(#,##0\);_(&quot;$&quot;* &quot;-&quot;??_);_(@_)"/>
    <numFmt numFmtId="167" formatCode="[$-409]mmm\-yy;@"/>
  </numFmts>
  <fonts count="6" x14ac:knownFonts="1">
    <font>
      <sz val="11"/>
      <color theme="1"/>
      <name val="Calibri"/>
      <family val="2"/>
      <scheme val="minor"/>
    </font>
    <font>
      <sz val="28"/>
      <color theme="1"/>
      <name val="Segoe UI Light"/>
      <family val="2"/>
    </font>
    <font>
      <sz val="11"/>
      <color theme="1"/>
      <name val="Calibri"/>
      <family val="2"/>
      <scheme val="minor"/>
    </font>
    <font>
      <b/>
      <sz val="11"/>
      <color theme="1"/>
      <name val="Calibri"/>
      <family val="2"/>
      <scheme val="minor"/>
    </font>
    <font>
      <sz val="14"/>
      <color theme="1"/>
      <name val="Calibri"/>
      <family val="2"/>
      <scheme val="minor"/>
    </font>
    <font>
      <sz val="16"/>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2"/>
        <bgColor indexed="64"/>
      </patternFill>
    </fill>
  </fills>
  <borders count="1">
    <border>
      <left/>
      <right/>
      <top/>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26">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8" fontId="0" fillId="0" borderId="0" xfId="0" applyNumberFormat="1"/>
    <xf numFmtId="8" fontId="0" fillId="3" borderId="0" xfId="0" applyNumberFormat="1" applyFill="1"/>
    <xf numFmtId="14" fontId="0" fillId="0" borderId="0" xfId="0" applyNumberFormat="1"/>
    <xf numFmtId="1" fontId="0" fillId="0" borderId="0" xfId="0" applyNumberFormat="1"/>
    <xf numFmtId="0" fontId="3" fillId="0" borderId="0" xfId="0" applyFont="1"/>
    <xf numFmtId="44" fontId="0" fillId="0" borderId="0" xfId="1" applyFont="1"/>
    <xf numFmtId="2" fontId="0" fillId="0" borderId="0" xfId="0" applyNumberFormat="1"/>
    <xf numFmtId="164" fontId="0" fillId="0" borderId="0" xfId="0" applyNumberFormat="1"/>
    <xf numFmtId="0" fontId="0" fillId="0" borderId="0" xfId="0" applyNumberFormat="1"/>
    <xf numFmtId="9" fontId="0" fillId="0" borderId="0" xfId="2" applyFont="1"/>
    <xf numFmtId="0" fontId="0" fillId="0" borderId="0" xfId="0" applyAlignment="1">
      <alignment horizontal="center"/>
    </xf>
    <xf numFmtId="0" fontId="4" fillId="0" borderId="0" xfId="0" applyFont="1"/>
    <xf numFmtId="0" fontId="5" fillId="0" borderId="0" xfId="0" applyFont="1"/>
    <xf numFmtId="1" fontId="3" fillId="0" borderId="0" xfId="0"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165" fontId="0" fillId="0" borderId="0" xfId="0" applyNumberFormat="1"/>
    <xf numFmtId="166" fontId="0" fillId="0" borderId="0" xfId="1" applyNumberFormat="1" applyFont="1"/>
    <xf numFmtId="0" fontId="3" fillId="0" borderId="0" xfId="0" applyFont="1" applyAlignment="1">
      <alignment horizontal="left"/>
    </xf>
    <xf numFmtId="167" fontId="0" fillId="0" borderId="0" xfId="0" applyNumberFormat="1"/>
  </cellXfs>
  <cellStyles count="3">
    <cellStyle name="Currency" xfId="1" builtinId="4"/>
    <cellStyle name="Normal" xfId="0" builtinId="0"/>
    <cellStyle name="Percent" xfId="2" builtinId="5"/>
  </cellStyles>
  <dxfs count="11">
    <dxf>
      <numFmt numFmtId="0" formatCode="General"/>
    </dxf>
    <dxf>
      <numFmt numFmtId="166" formatCode="_(&quot;$&quot;* #,##0_);_(&quot;$&quot;* \(#,##0\);_(&quot;$&quot;* &quot;-&quot;??_);_(@_)"/>
    </dxf>
    <dxf>
      <numFmt numFmtId="0" formatCode="General"/>
    </dxf>
    <dxf>
      <numFmt numFmtId="2" formatCode="0.00"/>
    </dxf>
    <dxf>
      <numFmt numFmtId="0" formatCode="General"/>
    </dxf>
    <dxf>
      <numFmt numFmtId="166" formatCode="_(&quot;$&quot;* #,##0_);_(&quot;$&quot;* \(#,##0\);_(&quot;$&quot;* &quot;-&quot;??_);_(@_)"/>
    </dxf>
    <dxf>
      <numFmt numFmtId="19" formatCode="m/d/yyyy"/>
    </dxf>
    <dxf>
      <numFmt numFmtId="20" formatCode="d\-mmm\-yy"/>
    </dxf>
    <dxf>
      <numFmt numFmtId="12" formatCode="&quot;$&quot;#,##0.00_);[Red]\(&quot;$&quot;#,##0.00\)"/>
    </dxf>
    <dxf>
      <numFmt numFmtId="12" formatCode="&quot;$&quot;#,##0.00_);[Red]\(&quot;$&quot;#,##0.0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4.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US"/>
        </a:p>
      </c:txPr>
    </c:title>
    <c:autoTitleDeleted val="0"/>
    <c:plotArea>
      <c:layout/>
      <c:scatterChart>
        <c:scatterStyle val="lineMarker"/>
        <c:varyColors val="0"/>
        <c:ser>
          <c:idx val="0"/>
          <c:order val="0"/>
          <c:tx>
            <c:strRef>
              <c:f>'All Staff'!$K$1</c:f>
              <c:strCache>
                <c:ptCount val="1"/>
                <c:pt idx="0">
                  <c:v>Rating as number</c:v>
                </c:pt>
              </c:strCache>
            </c:strRef>
          </c:tx>
          <c:spPr>
            <a:ln w="25400" cap="rnd">
              <a:noFill/>
              <a:round/>
            </a:ln>
            <a:effectLst/>
          </c:spPr>
          <c:marker>
            <c:symbol val="circle"/>
            <c:size val="5"/>
            <c:spPr>
              <a:solidFill>
                <a:schemeClr val="accent1"/>
              </a:solidFill>
              <a:ln w="9525">
                <a:solidFill>
                  <a:schemeClr val="accent1"/>
                </a:solidFill>
              </a:ln>
              <a:effectLst/>
            </c:spPr>
          </c:marker>
          <c:xVal>
            <c:numRef>
              <c:f>'All Staff'!$G$2:$G$190</c:f>
              <c:numCache>
                <c:formatCode>_("$"* #,##0_);_("$"* \(#,##0\);_("$"* "-"??_);_(@_)</c:formatCode>
                <c:ptCount val="189"/>
                <c:pt idx="0">
                  <c:v>112650</c:v>
                </c:pt>
                <c:pt idx="1">
                  <c:v>43840</c:v>
                </c:pt>
                <c:pt idx="2">
                  <c:v>103550</c:v>
                </c:pt>
                <c:pt idx="3">
                  <c:v>45510</c:v>
                </c:pt>
                <c:pt idx="4">
                  <c:v>115440</c:v>
                </c:pt>
                <c:pt idx="5">
                  <c:v>56870</c:v>
                </c:pt>
                <c:pt idx="6">
                  <c:v>92700</c:v>
                </c:pt>
                <c:pt idx="7">
                  <c:v>91310</c:v>
                </c:pt>
                <c:pt idx="8">
                  <c:v>74550</c:v>
                </c:pt>
                <c:pt idx="9">
                  <c:v>109190</c:v>
                </c:pt>
                <c:pt idx="10">
                  <c:v>104410</c:v>
                </c:pt>
                <c:pt idx="11">
                  <c:v>96800</c:v>
                </c:pt>
                <c:pt idx="12">
                  <c:v>48170</c:v>
                </c:pt>
                <c:pt idx="13">
                  <c:v>37920</c:v>
                </c:pt>
                <c:pt idx="14">
                  <c:v>112650</c:v>
                </c:pt>
                <c:pt idx="15">
                  <c:v>49630</c:v>
                </c:pt>
                <c:pt idx="16">
                  <c:v>118840</c:v>
                </c:pt>
                <c:pt idx="17">
                  <c:v>69710</c:v>
                </c:pt>
                <c:pt idx="18">
                  <c:v>79570</c:v>
                </c:pt>
                <c:pt idx="19">
                  <c:v>76900</c:v>
                </c:pt>
                <c:pt idx="20">
                  <c:v>54970</c:v>
                </c:pt>
                <c:pt idx="21">
                  <c:v>88050</c:v>
                </c:pt>
                <c:pt idx="22">
                  <c:v>36040</c:v>
                </c:pt>
                <c:pt idx="23">
                  <c:v>75000</c:v>
                </c:pt>
                <c:pt idx="24">
                  <c:v>40400</c:v>
                </c:pt>
                <c:pt idx="25">
                  <c:v>100420</c:v>
                </c:pt>
                <c:pt idx="26">
                  <c:v>58100</c:v>
                </c:pt>
                <c:pt idx="27">
                  <c:v>114870</c:v>
                </c:pt>
                <c:pt idx="28">
                  <c:v>41570</c:v>
                </c:pt>
                <c:pt idx="29">
                  <c:v>112570</c:v>
                </c:pt>
                <c:pt idx="30">
                  <c:v>47360</c:v>
                </c:pt>
                <c:pt idx="31">
                  <c:v>65920</c:v>
                </c:pt>
                <c:pt idx="32">
                  <c:v>99970</c:v>
                </c:pt>
                <c:pt idx="33">
                  <c:v>80700</c:v>
                </c:pt>
                <c:pt idx="34">
                  <c:v>52610</c:v>
                </c:pt>
                <c:pt idx="35">
                  <c:v>112110</c:v>
                </c:pt>
                <c:pt idx="36">
                  <c:v>119110</c:v>
                </c:pt>
                <c:pt idx="37">
                  <c:v>112780</c:v>
                </c:pt>
                <c:pt idx="38">
                  <c:v>114890</c:v>
                </c:pt>
                <c:pt idx="39">
                  <c:v>48980</c:v>
                </c:pt>
                <c:pt idx="40">
                  <c:v>75880</c:v>
                </c:pt>
                <c:pt idx="41">
                  <c:v>53240</c:v>
                </c:pt>
                <c:pt idx="42">
                  <c:v>85000</c:v>
                </c:pt>
                <c:pt idx="43">
                  <c:v>33920</c:v>
                </c:pt>
                <c:pt idx="44">
                  <c:v>75280</c:v>
                </c:pt>
                <c:pt idx="45">
                  <c:v>58940</c:v>
                </c:pt>
                <c:pt idx="46">
                  <c:v>104770</c:v>
                </c:pt>
                <c:pt idx="47">
                  <c:v>57090</c:v>
                </c:pt>
                <c:pt idx="48">
                  <c:v>91650</c:v>
                </c:pt>
                <c:pt idx="49">
                  <c:v>70270</c:v>
                </c:pt>
                <c:pt idx="50">
                  <c:v>75970</c:v>
                </c:pt>
                <c:pt idx="51">
                  <c:v>90700</c:v>
                </c:pt>
                <c:pt idx="52">
                  <c:v>60570</c:v>
                </c:pt>
                <c:pt idx="53">
                  <c:v>115920</c:v>
                </c:pt>
                <c:pt idx="54">
                  <c:v>65360</c:v>
                </c:pt>
                <c:pt idx="55">
                  <c:v>64000</c:v>
                </c:pt>
                <c:pt idx="56">
                  <c:v>92450</c:v>
                </c:pt>
                <c:pt idx="57">
                  <c:v>48950</c:v>
                </c:pt>
                <c:pt idx="58">
                  <c:v>83750</c:v>
                </c:pt>
                <c:pt idx="59">
                  <c:v>87620</c:v>
                </c:pt>
                <c:pt idx="60">
                  <c:v>68900</c:v>
                </c:pt>
                <c:pt idx="61">
                  <c:v>53540</c:v>
                </c:pt>
                <c:pt idx="62">
                  <c:v>43510</c:v>
                </c:pt>
                <c:pt idx="63">
                  <c:v>109160</c:v>
                </c:pt>
                <c:pt idx="64">
                  <c:v>99750</c:v>
                </c:pt>
                <c:pt idx="65">
                  <c:v>41980</c:v>
                </c:pt>
                <c:pt idx="66">
                  <c:v>71380</c:v>
                </c:pt>
                <c:pt idx="67">
                  <c:v>113280</c:v>
                </c:pt>
                <c:pt idx="68">
                  <c:v>86570</c:v>
                </c:pt>
                <c:pt idx="69">
                  <c:v>53540</c:v>
                </c:pt>
                <c:pt idx="70">
                  <c:v>69070</c:v>
                </c:pt>
                <c:pt idx="71">
                  <c:v>67910</c:v>
                </c:pt>
                <c:pt idx="72">
                  <c:v>69120</c:v>
                </c:pt>
                <c:pt idx="73">
                  <c:v>60130</c:v>
                </c:pt>
                <c:pt idx="74">
                  <c:v>106460</c:v>
                </c:pt>
                <c:pt idx="75">
                  <c:v>118100</c:v>
                </c:pt>
                <c:pt idx="76">
                  <c:v>78390</c:v>
                </c:pt>
                <c:pt idx="77">
                  <c:v>114180</c:v>
                </c:pt>
                <c:pt idx="78">
                  <c:v>104120</c:v>
                </c:pt>
                <c:pt idx="79">
                  <c:v>67950</c:v>
                </c:pt>
                <c:pt idx="80">
                  <c:v>34980</c:v>
                </c:pt>
                <c:pt idx="81">
                  <c:v>62780</c:v>
                </c:pt>
                <c:pt idx="82">
                  <c:v>107700</c:v>
                </c:pt>
                <c:pt idx="83">
                  <c:v>65700</c:v>
                </c:pt>
                <c:pt idx="84">
                  <c:v>75480</c:v>
                </c:pt>
                <c:pt idx="85">
                  <c:v>53870</c:v>
                </c:pt>
                <c:pt idx="86">
                  <c:v>78540</c:v>
                </c:pt>
                <c:pt idx="87">
                  <c:v>58960</c:v>
                </c:pt>
                <c:pt idx="88">
                  <c:v>70610</c:v>
                </c:pt>
                <c:pt idx="89">
                  <c:v>59430</c:v>
                </c:pt>
                <c:pt idx="90">
                  <c:v>48530</c:v>
                </c:pt>
                <c:pt idx="91">
                  <c:v>96140</c:v>
                </c:pt>
                <c:pt idx="92">
                  <c:v>112780</c:v>
                </c:pt>
                <c:pt idx="93">
                  <c:v>70610</c:v>
                </c:pt>
                <c:pt idx="94">
                  <c:v>53240</c:v>
                </c:pt>
                <c:pt idx="95">
                  <c:v>115440</c:v>
                </c:pt>
                <c:pt idx="96">
                  <c:v>53540</c:v>
                </c:pt>
                <c:pt idx="97">
                  <c:v>112570</c:v>
                </c:pt>
                <c:pt idx="98">
                  <c:v>48530</c:v>
                </c:pt>
                <c:pt idx="99">
                  <c:v>62780</c:v>
                </c:pt>
                <c:pt idx="100">
                  <c:v>53870</c:v>
                </c:pt>
                <c:pt idx="101">
                  <c:v>119110</c:v>
                </c:pt>
                <c:pt idx="102">
                  <c:v>112110</c:v>
                </c:pt>
                <c:pt idx="103">
                  <c:v>65700</c:v>
                </c:pt>
                <c:pt idx="104">
                  <c:v>69070</c:v>
                </c:pt>
                <c:pt idx="105">
                  <c:v>107700</c:v>
                </c:pt>
                <c:pt idx="106">
                  <c:v>43840</c:v>
                </c:pt>
                <c:pt idx="107">
                  <c:v>99750</c:v>
                </c:pt>
                <c:pt idx="108">
                  <c:v>37920</c:v>
                </c:pt>
                <c:pt idx="109">
                  <c:v>57090</c:v>
                </c:pt>
                <c:pt idx="110">
                  <c:v>41980</c:v>
                </c:pt>
                <c:pt idx="111">
                  <c:v>75880</c:v>
                </c:pt>
                <c:pt idx="112">
                  <c:v>58940</c:v>
                </c:pt>
                <c:pt idx="113">
                  <c:v>67910</c:v>
                </c:pt>
                <c:pt idx="114">
                  <c:v>58100</c:v>
                </c:pt>
                <c:pt idx="115">
                  <c:v>48980</c:v>
                </c:pt>
                <c:pt idx="116">
                  <c:v>64000</c:v>
                </c:pt>
                <c:pt idx="117">
                  <c:v>75000</c:v>
                </c:pt>
                <c:pt idx="118">
                  <c:v>87620</c:v>
                </c:pt>
                <c:pt idx="119">
                  <c:v>34980</c:v>
                </c:pt>
                <c:pt idx="120">
                  <c:v>75970</c:v>
                </c:pt>
                <c:pt idx="121">
                  <c:v>60130</c:v>
                </c:pt>
                <c:pt idx="122">
                  <c:v>75480</c:v>
                </c:pt>
                <c:pt idx="123">
                  <c:v>115920</c:v>
                </c:pt>
                <c:pt idx="124">
                  <c:v>78540</c:v>
                </c:pt>
                <c:pt idx="125">
                  <c:v>109190</c:v>
                </c:pt>
                <c:pt idx="126">
                  <c:v>49630</c:v>
                </c:pt>
                <c:pt idx="127">
                  <c:v>99970</c:v>
                </c:pt>
                <c:pt idx="128">
                  <c:v>96140</c:v>
                </c:pt>
                <c:pt idx="129">
                  <c:v>103550</c:v>
                </c:pt>
                <c:pt idx="130">
                  <c:v>48950</c:v>
                </c:pt>
                <c:pt idx="131">
                  <c:v>52610</c:v>
                </c:pt>
                <c:pt idx="132">
                  <c:v>78390</c:v>
                </c:pt>
                <c:pt idx="133">
                  <c:v>86570</c:v>
                </c:pt>
                <c:pt idx="134">
                  <c:v>83750</c:v>
                </c:pt>
                <c:pt idx="135">
                  <c:v>92450</c:v>
                </c:pt>
                <c:pt idx="136">
                  <c:v>112650</c:v>
                </c:pt>
                <c:pt idx="137">
                  <c:v>79570</c:v>
                </c:pt>
                <c:pt idx="138">
                  <c:v>68900</c:v>
                </c:pt>
                <c:pt idx="139">
                  <c:v>80700</c:v>
                </c:pt>
                <c:pt idx="140">
                  <c:v>58960</c:v>
                </c:pt>
                <c:pt idx="141">
                  <c:v>118840</c:v>
                </c:pt>
                <c:pt idx="142">
                  <c:v>48170</c:v>
                </c:pt>
                <c:pt idx="143">
                  <c:v>45510</c:v>
                </c:pt>
                <c:pt idx="144">
                  <c:v>114890</c:v>
                </c:pt>
                <c:pt idx="145">
                  <c:v>69710</c:v>
                </c:pt>
                <c:pt idx="146">
                  <c:v>71380</c:v>
                </c:pt>
                <c:pt idx="147">
                  <c:v>109160</c:v>
                </c:pt>
                <c:pt idx="148">
                  <c:v>113280</c:v>
                </c:pt>
                <c:pt idx="149">
                  <c:v>69120</c:v>
                </c:pt>
                <c:pt idx="150">
                  <c:v>118100</c:v>
                </c:pt>
                <c:pt idx="151">
                  <c:v>76900</c:v>
                </c:pt>
                <c:pt idx="152">
                  <c:v>114870</c:v>
                </c:pt>
                <c:pt idx="153">
                  <c:v>91310</c:v>
                </c:pt>
                <c:pt idx="154">
                  <c:v>104770</c:v>
                </c:pt>
                <c:pt idx="155">
                  <c:v>54970</c:v>
                </c:pt>
                <c:pt idx="156">
                  <c:v>90700</c:v>
                </c:pt>
                <c:pt idx="157">
                  <c:v>56870</c:v>
                </c:pt>
                <c:pt idx="158">
                  <c:v>92700</c:v>
                </c:pt>
                <c:pt idx="159">
                  <c:v>65920</c:v>
                </c:pt>
                <c:pt idx="160">
                  <c:v>47360</c:v>
                </c:pt>
                <c:pt idx="161">
                  <c:v>60570</c:v>
                </c:pt>
                <c:pt idx="162">
                  <c:v>104120</c:v>
                </c:pt>
                <c:pt idx="163">
                  <c:v>88050</c:v>
                </c:pt>
                <c:pt idx="164">
                  <c:v>100420</c:v>
                </c:pt>
                <c:pt idx="165">
                  <c:v>114180</c:v>
                </c:pt>
                <c:pt idx="166">
                  <c:v>33920</c:v>
                </c:pt>
                <c:pt idx="167">
                  <c:v>106460</c:v>
                </c:pt>
                <c:pt idx="168">
                  <c:v>40400</c:v>
                </c:pt>
                <c:pt idx="169">
                  <c:v>91650</c:v>
                </c:pt>
                <c:pt idx="170">
                  <c:v>36040</c:v>
                </c:pt>
                <c:pt idx="171">
                  <c:v>104410</c:v>
                </c:pt>
                <c:pt idx="172">
                  <c:v>96800</c:v>
                </c:pt>
                <c:pt idx="173">
                  <c:v>85000</c:v>
                </c:pt>
                <c:pt idx="174">
                  <c:v>43510</c:v>
                </c:pt>
                <c:pt idx="175">
                  <c:v>59430</c:v>
                </c:pt>
                <c:pt idx="176">
                  <c:v>65360</c:v>
                </c:pt>
                <c:pt idx="177">
                  <c:v>41570</c:v>
                </c:pt>
                <c:pt idx="178">
                  <c:v>75280</c:v>
                </c:pt>
                <c:pt idx="179">
                  <c:v>74550</c:v>
                </c:pt>
                <c:pt idx="180">
                  <c:v>67950</c:v>
                </c:pt>
                <c:pt idx="181">
                  <c:v>70270</c:v>
                </c:pt>
                <c:pt idx="182">
                  <c:v>53540</c:v>
                </c:pt>
              </c:numCache>
            </c:numRef>
          </c:xVal>
          <c:yVal>
            <c:numRef>
              <c:f>'All Staff'!$K$2:$K$190</c:f>
              <c:numCache>
                <c:formatCode>General</c:formatCode>
                <c:ptCount val="189"/>
                <c:pt idx="0">
                  <c:v>3</c:v>
                </c:pt>
                <c:pt idx="1">
                  <c:v>4</c:v>
                </c:pt>
                <c:pt idx="2">
                  <c:v>3</c:v>
                </c:pt>
                <c:pt idx="3">
                  <c:v>3</c:v>
                </c:pt>
                <c:pt idx="4">
                  <c:v>2</c:v>
                </c:pt>
                <c:pt idx="5">
                  <c:v>4</c:v>
                </c:pt>
                <c:pt idx="6">
                  <c:v>3</c:v>
                </c:pt>
                <c:pt idx="7">
                  <c:v>3</c:v>
                </c:pt>
                <c:pt idx="8">
                  <c:v>3</c:v>
                </c:pt>
                <c:pt idx="9">
                  <c:v>4</c:v>
                </c:pt>
                <c:pt idx="10">
                  <c:v>3</c:v>
                </c:pt>
                <c:pt idx="11">
                  <c:v>3</c:v>
                </c:pt>
                <c:pt idx="12">
                  <c:v>4</c:v>
                </c:pt>
                <c:pt idx="13">
                  <c:v>3</c:v>
                </c:pt>
                <c:pt idx="14">
                  <c:v>3</c:v>
                </c:pt>
                <c:pt idx="15">
                  <c:v>2</c:v>
                </c:pt>
                <c:pt idx="16">
                  <c:v>3</c:v>
                </c:pt>
                <c:pt idx="17">
                  <c:v>3</c:v>
                </c:pt>
                <c:pt idx="18">
                  <c:v>3</c:v>
                </c:pt>
                <c:pt idx="19">
                  <c:v>4</c:v>
                </c:pt>
                <c:pt idx="20">
                  <c:v>3</c:v>
                </c:pt>
                <c:pt idx="21">
                  <c:v>2</c:v>
                </c:pt>
                <c:pt idx="22">
                  <c:v>3</c:v>
                </c:pt>
                <c:pt idx="23">
                  <c:v>5</c:v>
                </c:pt>
                <c:pt idx="24">
                  <c:v>3</c:v>
                </c:pt>
                <c:pt idx="25">
                  <c:v>3</c:v>
                </c:pt>
                <c:pt idx="26">
                  <c:v>3</c:v>
                </c:pt>
                <c:pt idx="27">
                  <c:v>3</c:v>
                </c:pt>
                <c:pt idx="28">
                  <c:v>3</c:v>
                </c:pt>
                <c:pt idx="29">
                  <c:v>3</c:v>
                </c:pt>
                <c:pt idx="30">
                  <c:v>3</c:v>
                </c:pt>
                <c:pt idx="31">
                  <c:v>3</c:v>
                </c:pt>
                <c:pt idx="32">
                  <c:v>3</c:v>
                </c:pt>
                <c:pt idx="33">
                  <c:v>4</c:v>
                </c:pt>
                <c:pt idx="34">
                  <c:v>2</c:v>
                </c:pt>
                <c:pt idx="35">
                  <c:v>2</c:v>
                </c:pt>
                <c:pt idx="36">
                  <c:v>3</c:v>
                </c:pt>
                <c:pt idx="37">
                  <c:v>4</c:v>
                </c:pt>
                <c:pt idx="38">
                  <c:v>3</c:v>
                </c:pt>
                <c:pt idx="39">
                  <c:v>3</c:v>
                </c:pt>
                <c:pt idx="40">
                  <c:v>3</c:v>
                </c:pt>
                <c:pt idx="41">
                  <c:v>3</c:v>
                </c:pt>
                <c:pt idx="42">
                  <c:v>3</c:v>
                </c:pt>
                <c:pt idx="43">
                  <c:v>3</c:v>
                </c:pt>
                <c:pt idx="44">
                  <c:v>3</c:v>
                </c:pt>
                <c:pt idx="45">
                  <c:v>3</c:v>
                </c:pt>
                <c:pt idx="46">
                  <c:v>3</c:v>
                </c:pt>
                <c:pt idx="47">
                  <c:v>3</c:v>
                </c:pt>
                <c:pt idx="48">
                  <c:v>4</c:v>
                </c:pt>
                <c:pt idx="49">
                  <c:v>2</c:v>
                </c:pt>
                <c:pt idx="50">
                  <c:v>3</c:v>
                </c:pt>
                <c:pt idx="51">
                  <c:v>4</c:v>
                </c:pt>
                <c:pt idx="52">
                  <c:v>3</c:v>
                </c:pt>
                <c:pt idx="53">
                  <c:v>3</c:v>
                </c:pt>
                <c:pt idx="54">
                  <c:v>3</c:v>
                </c:pt>
                <c:pt idx="55">
                  <c:v>3</c:v>
                </c:pt>
                <c:pt idx="56">
                  <c:v>3</c:v>
                </c:pt>
                <c:pt idx="57">
                  <c:v>3</c:v>
                </c:pt>
                <c:pt idx="58">
                  <c:v>3</c:v>
                </c:pt>
                <c:pt idx="59">
                  <c:v>3</c:v>
                </c:pt>
                <c:pt idx="60">
                  <c:v>2</c:v>
                </c:pt>
                <c:pt idx="61">
                  <c:v>3</c:v>
                </c:pt>
                <c:pt idx="62">
                  <c:v>1</c:v>
                </c:pt>
                <c:pt idx="63">
                  <c:v>5</c:v>
                </c:pt>
                <c:pt idx="64">
                  <c:v>3</c:v>
                </c:pt>
                <c:pt idx="65">
                  <c:v>3</c:v>
                </c:pt>
                <c:pt idx="66">
                  <c:v>3</c:v>
                </c:pt>
                <c:pt idx="67">
                  <c:v>1</c:v>
                </c:pt>
                <c:pt idx="68">
                  <c:v>3</c:v>
                </c:pt>
                <c:pt idx="69">
                  <c:v>3</c:v>
                </c:pt>
                <c:pt idx="70">
                  <c:v>3</c:v>
                </c:pt>
                <c:pt idx="71">
                  <c:v>2</c:v>
                </c:pt>
                <c:pt idx="72">
                  <c:v>3</c:v>
                </c:pt>
                <c:pt idx="73">
                  <c:v>3</c:v>
                </c:pt>
                <c:pt idx="74">
                  <c:v>3</c:v>
                </c:pt>
                <c:pt idx="75">
                  <c:v>3</c:v>
                </c:pt>
                <c:pt idx="76">
                  <c:v>3</c:v>
                </c:pt>
                <c:pt idx="77">
                  <c:v>3</c:v>
                </c:pt>
                <c:pt idx="78">
                  <c:v>3</c:v>
                </c:pt>
                <c:pt idx="79">
                  <c:v>3</c:v>
                </c:pt>
                <c:pt idx="80">
                  <c:v>3</c:v>
                </c:pt>
                <c:pt idx="81">
                  <c:v>3</c:v>
                </c:pt>
                <c:pt idx="82">
                  <c:v>3</c:v>
                </c:pt>
                <c:pt idx="83">
                  <c:v>3</c:v>
                </c:pt>
                <c:pt idx="84">
                  <c:v>1</c:v>
                </c:pt>
                <c:pt idx="85">
                  <c:v>3</c:v>
                </c:pt>
                <c:pt idx="86">
                  <c:v>3</c:v>
                </c:pt>
                <c:pt idx="87">
                  <c:v>3</c:v>
                </c:pt>
                <c:pt idx="88">
                  <c:v>3</c:v>
                </c:pt>
                <c:pt idx="89">
                  <c:v>3</c:v>
                </c:pt>
                <c:pt idx="90">
                  <c:v>4</c:v>
                </c:pt>
                <c:pt idx="91">
                  <c:v>3</c:v>
                </c:pt>
                <c:pt idx="92">
                  <c:v>4</c:v>
                </c:pt>
                <c:pt idx="93">
                  <c:v>3</c:v>
                </c:pt>
                <c:pt idx="94">
                  <c:v>3</c:v>
                </c:pt>
                <c:pt idx="95">
                  <c:v>2</c:v>
                </c:pt>
                <c:pt idx="96">
                  <c:v>3</c:v>
                </c:pt>
                <c:pt idx="97">
                  <c:v>3</c:v>
                </c:pt>
                <c:pt idx="98">
                  <c:v>4</c:v>
                </c:pt>
                <c:pt idx="99">
                  <c:v>3</c:v>
                </c:pt>
                <c:pt idx="100">
                  <c:v>3</c:v>
                </c:pt>
                <c:pt idx="101">
                  <c:v>3</c:v>
                </c:pt>
                <c:pt idx="102">
                  <c:v>2</c:v>
                </c:pt>
                <c:pt idx="103">
                  <c:v>3</c:v>
                </c:pt>
                <c:pt idx="104">
                  <c:v>3</c:v>
                </c:pt>
                <c:pt idx="105">
                  <c:v>3</c:v>
                </c:pt>
                <c:pt idx="106">
                  <c:v>4</c:v>
                </c:pt>
                <c:pt idx="107">
                  <c:v>3</c:v>
                </c:pt>
                <c:pt idx="108">
                  <c:v>3</c:v>
                </c:pt>
                <c:pt idx="109">
                  <c:v>3</c:v>
                </c:pt>
                <c:pt idx="110">
                  <c:v>3</c:v>
                </c:pt>
                <c:pt idx="111">
                  <c:v>3</c:v>
                </c:pt>
                <c:pt idx="112">
                  <c:v>3</c:v>
                </c:pt>
                <c:pt idx="113">
                  <c:v>2</c:v>
                </c:pt>
                <c:pt idx="114">
                  <c:v>3</c:v>
                </c:pt>
                <c:pt idx="115">
                  <c:v>3</c:v>
                </c:pt>
                <c:pt idx="116">
                  <c:v>3</c:v>
                </c:pt>
                <c:pt idx="117">
                  <c:v>5</c:v>
                </c:pt>
                <c:pt idx="118">
                  <c:v>3</c:v>
                </c:pt>
                <c:pt idx="119">
                  <c:v>3</c:v>
                </c:pt>
                <c:pt idx="120">
                  <c:v>3</c:v>
                </c:pt>
                <c:pt idx="121">
                  <c:v>3</c:v>
                </c:pt>
                <c:pt idx="122">
                  <c:v>1</c:v>
                </c:pt>
                <c:pt idx="123">
                  <c:v>3</c:v>
                </c:pt>
                <c:pt idx="124">
                  <c:v>3</c:v>
                </c:pt>
                <c:pt idx="125">
                  <c:v>4</c:v>
                </c:pt>
                <c:pt idx="126">
                  <c:v>2</c:v>
                </c:pt>
                <c:pt idx="127">
                  <c:v>3</c:v>
                </c:pt>
                <c:pt idx="128">
                  <c:v>3</c:v>
                </c:pt>
                <c:pt idx="129">
                  <c:v>3</c:v>
                </c:pt>
                <c:pt idx="130">
                  <c:v>3</c:v>
                </c:pt>
                <c:pt idx="131">
                  <c:v>2</c:v>
                </c:pt>
                <c:pt idx="132">
                  <c:v>3</c:v>
                </c:pt>
                <c:pt idx="133">
                  <c:v>3</c:v>
                </c:pt>
                <c:pt idx="134">
                  <c:v>3</c:v>
                </c:pt>
                <c:pt idx="135">
                  <c:v>3</c:v>
                </c:pt>
                <c:pt idx="136">
                  <c:v>3</c:v>
                </c:pt>
                <c:pt idx="137">
                  <c:v>3</c:v>
                </c:pt>
                <c:pt idx="138">
                  <c:v>2</c:v>
                </c:pt>
                <c:pt idx="139">
                  <c:v>4</c:v>
                </c:pt>
                <c:pt idx="140">
                  <c:v>3</c:v>
                </c:pt>
                <c:pt idx="141">
                  <c:v>3</c:v>
                </c:pt>
                <c:pt idx="142">
                  <c:v>4</c:v>
                </c:pt>
                <c:pt idx="143">
                  <c:v>3</c:v>
                </c:pt>
                <c:pt idx="144">
                  <c:v>3</c:v>
                </c:pt>
                <c:pt idx="145">
                  <c:v>3</c:v>
                </c:pt>
                <c:pt idx="146">
                  <c:v>3</c:v>
                </c:pt>
                <c:pt idx="147">
                  <c:v>5</c:v>
                </c:pt>
                <c:pt idx="148">
                  <c:v>1</c:v>
                </c:pt>
                <c:pt idx="149">
                  <c:v>3</c:v>
                </c:pt>
                <c:pt idx="150">
                  <c:v>3</c:v>
                </c:pt>
                <c:pt idx="151">
                  <c:v>4</c:v>
                </c:pt>
                <c:pt idx="152">
                  <c:v>3</c:v>
                </c:pt>
                <c:pt idx="153">
                  <c:v>3</c:v>
                </c:pt>
                <c:pt idx="154">
                  <c:v>3</c:v>
                </c:pt>
                <c:pt idx="155">
                  <c:v>3</c:v>
                </c:pt>
                <c:pt idx="156">
                  <c:v>4</c:v>
                </c:pt>
                <c:pt idx="157">
                  <c:v>4</c:v>
                </c:pt>
                <c:pt idx="158">
                  <c:v>3</c:v>
                </c:pt>
                <c:pt idx="159">
                  <c:v>3</c:v>
                </c:pt>
                <c:pt idx="160">
                  <c:v>3</c:v>
                </c:pt>
                <c:pt idx="161">
                  <c:v>3</c:v>
                </c:pt>
                <c:pt idx="162">
                  <c:v>3</c:v>
                </c:pt>
                <c:pt idx="163">
                  <c:v>2</c:v>
                </c:pt>
                <c:pt idx="164">
                  <c:v>3</c:v>
                </c:pt>
                <c:pt idx="165">
                  <c:v>3</c:v>
                </c:pt>
                <c:pt idx="166">
                  <c:v>3</c:v>
                </c:pt>
                <c:pt idx="167">
                  <c:v>3</c:v>
                </c:pt>
                <c:pt idx="168">
                  <c:v>3</c:v>
                </c:pt>
                <c:pt idx="169">
                  <c:v>4</c:v>
                </c:pt>
                <c:pt idx="170">
                  <c:v>3</c:v>
                </c:pt>
                <c:pt idx="171">
                  <c:v>3</c:v>
                </c:pt>
                <c:pt idx="172">
                  <c:v>3</c:v>
                </c:pt>
                <c:pt idx="173">
                  <c:v>3</c:v>
                </c:pt>
                <c:pt idx="174">
                  <c:v>1</c:v>
                </c:pt>
                <c:pt idx="175">
                  <c:v>3</c:v>
                </c:pt>
                <c:pt idx="176">
                  <c:v>3</c:v>
                </c:pt>
                <c:pt idx="177">
                  <c:v>3</c:v>
                </c:pt>
                <c:pt idx="178">
                  <c:v>3</c:v>
                </c:pt>
                <c:pt idx="179">
                  <c:v>3</c:v>
                </c:pt>
                <c:pt idx="180">
                  <c:v>3</c:v>
                </c:pt>
                <c:pt idx="181">
                  <c:v>2</c:v>
                </c:pt>
                <c:pt idx="182">
                  <c:v>3</c:v>
                </c:pt>
              </c:numCache>
            </c:numRef>
          </c:yVal>
          <c:smooth val="0"/>
          <c:extLst>
            <c:ext xmlns:c16="http://schemas.microsoft.com/office/drawing/2014/chart" uri="{C3380CC4-5D6E-409C-BE32-E72D297353CC}">
              <c16:uniqueId val="{00000000-6FAA-4FF5-A8C6-5784EF6B30D7}"/>
            </c:ext>
          </c:extLst>
        </c:ser>
        <c:dLbls>
          <c:showLegendKey val="0"/>
          <c:showVal val="0"/>
          <c:showCatName val="0"/>
          <c:showSerName val="0"/>
          <c:showPercent val="0"/>
          <c:showBubbleSize val="0"/>
        </c:dLbls>
        <c:axId val="1067128560"/>
        <c:axId val="1067129808"/>
      </c:scatterChart>
      <c:valAx>
        <c:axId val="1067128560"/>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crossAx val="1067129808"/>
        <c:crosses val="autoZero"/>
        <c:crossBetween val="midCat"/>
      </c:valAx>
      <c:valAx>
        <c:axId val="1067129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crossAx val="10671285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Company dataset.xlsx]Growing company!PivotTable12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'Growing company'!$B$5</c:f>
              <c:strCache>
                <c:ptCount val="1"/>
                <c:pt idx="0">
                  <c:v>Total</c:v>
                </c:pt>
              </c:strCache>
            </c:strRef>
          </c:tx>
          <c:spPr>
            <a:ln w="28575" cap="rnd">
              <a:solidFill>
                <a:schemeClr val="accent1"/>
              </a:solidFill>
              <a:round/>
            </a:ln>
            <a:effectLst/>
          </c:spPr>
          <c:marker>
            <c:symbol val="none"/>
          </c:marker>
          <c:cat>
            <c:multiLvlStrRef>
              <c:f>'Growing company'!$A$6:$A$41</c:f>
              <c:multiLvlStrCache>
                <c:ptCount val="32"/>
                <c:lvl>
                  <c:pt idx="0">
                    <c:v>may</c:v>
                  </c:pt>
                  <c:pt idx="1">
                    <c:v>jun</c:v>
                  </c:pt>
                  <c:pt idx="2">
                    <c:v>jul</c:v>
                  </c:pt>
                  <c:pt idx="3">
                    <c:v>ago</c:v>
                  </c:pt>
                  <c:pt idx="4">
                    <c:v>sep</c:v>
                  </c:pt>
                  <c:pt idx="5">
                    <c:v>oct</c:v>
                  </c:pt>
                  <c:pt idx="6">
                    <c:v>nov</c:v>
                  </c:pt>
                  <c:pt idx="7">
                    <c:v>dic</c:v>
                  </c:pt>
                  <c:pt idx="8">
                    <c:v>ene</c:v>
                  </c:pt>
                  <c:pt idx="9">
                    <c:v>feb</c:v>
                  </c:pt>
                  <c:pt idx="10">
                    <c:v>mar</c:v>
                  </c:pt>
                  <c:pt idx="11">
                    <c:v>abr</c:v>
                  </c:pt>
                  <c:pt idx="12">
                    <c:v>may</c:v>
                  </c:pt>
                  <c:pt idx="13">
                    <c:v>jun</c:v>
                  </c:pt>
                  <c:pt idx="14">
                    <c:v>jul</c:v>
                  </c:pt>
                  <c:pt idx="15">
                    <c:v>ago</c:v>
                  </c:pt>
                  <c:pt idx="16">
                    <c:v>sep</c:v>
                  </c:pt>
                  <c:pt idx="17">
                    <c:v>oct</c:v>
                  </c:pt>
                  <c:pt idx="18">
                    <c:v>nov</c:v>
                  </c:pt>
                  <c:pt idx="19">
                    <c:v>dic</c:v>
                  </c:pt>
                  <c:pt idx="20">
                    <c:v>ene</c:v>
                  </c:pt>
                  <c:pt idx="21">
                    <c:v>feb</c:v>
                  </c:pt>
                  <c:pt idx="22">
                    <c:v>mar</c:v>
                  </c:pt>
                  <c:pt idx="23">
                    <c:v>abr</c:v>
                  </c:pt>
                  <c:pt idx="24">
                    <c:v>may</c:v>
                  </c:pt>
                  <c:pt idx="25">
                    <c:v>jun</c:v>
                  </c:pt>
                  <c:pt idx="26">
                    <c:v>jul</c:v>
                  </c:pt>
                  <c:pt idx="27">
                    <c:v>ago</c:v>
                  </c:pt>
                  <c:pt idx="28">
                    <c:v>sep</c:v>
                  </c:pt>
                  <c:pt idx="29">
                    <c:v>oct</c:v>
                  </c:pt>
                  <c:pt idx="30">
                    <c:v>feb</c:v>
                  </c:pt>
                  <c:pt idx="31">
                    <c:v>abr</c:v>
                  </c:pt>
                </c:lvl>
                <c:lvl>
                  <c:pt idx="0">
                    <c:v>2020</c:v>
                  </c:pt>
                  <c:pt idx="8">
                    <c:v>2021</c:v>
                  </c:pt>
                  <c:pt idx="20">
                    <c:v>2022</c:v>
                  </c:pt>
                  <c:pt idx="30">
                    <c:v>2023</c:v>
                  </c:pt>
                </c:lvl>
              </c:multiLvlStrCache>
            </c:multiLvlStrRef>
          </c:cat>
          <c:val>
            <c:numRef>
              <c:f>'Growing company'!$B$6:$B$41</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92A7-43BC-994D-B70D6259CAEE}"/>
            </c:ext>
          </c:extLst>
        </c:ser>
        <c:dLbls>
          <c:showLegendKey val="0"/>
          <c:showVal val="0"/>
          <c:showCatName val="0"/>
          <c:showSerName val="0"/>
          <c:showPercent val="0"/>
          <c:showBubbleSize val="0"/>
        </c:dLbls>
        <c:smooth val="0"/>
        <c:axId val="450676752"/>
        <c:axId val="450678000"/>
      </c:lineChart>
      <c:catAx>
        <c:axId val="450676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crossAx val="450678000"/>
        <c:crosses val="autoZero"/>
        <c:auto val="1"/>
        <c:lblAlgn val="ctr"/>
        <c:lblOffset val="100"/>
        <c:noMultiLvlLbl val="0"/>
      </c:catAx>
      <c:valAx>
        <c:axId val="450678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crossAx val="450676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US"/>
        </a:p>
      </c:txPr>
    </c:title>
    <c:autoTitleDeleted val="0"/>
    <c:plotArea>
      <c:layout/>
      <c:lineChart>
        <c:grouping val="standard"/>
        <c:varyColors val="0"/>
        <c:ser>
          <c:idx val="0"/>
          <c:order val="0"/>
          <c:tx>
            <c:strRef>
              <c:f>'Growing company'!$G$24</c:f>
              <c:strCache>
                <c:ptCount val="1"/>
                <c:pt idx="0">
                  <c:v>Running Total(Accumulator)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'Growing company'!$E$25:$E$60</c:f>
              <c:numCache>
                <c:formatCode>[$-409]mmm\-yy;@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'Growing company'!$G$25:$G$60</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2F15-4434-97B1-1A5351801EA1}"/>
            </c:ext>
          </c:extLst>
        </c:ser>
        <c:dLbls>
          <c:showLegendKey val="0"/>
          <c:showVal val="0"/>
          <c:showCatName val="0"/>
          <c:showSerName val="0"/>
          <c:showPercent val="0"/>
          <c:showBubbleSize val="0"/>
        </c:dLbls>
        <c:marker val="1"/>
        <c:smooth val="0"/>
        <c:axId val="1198269824"/>
        <c:axId val="1198274816"/>
      </c:lineChart>
      <c:dateAx>
        <c:axId val="119826982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crossAx val="1198274816"/>
        <c:crosses val="autoZero"/>
        <c:auto val="1"/>
        <c:lblOffset val="100"/>
        <c:baseTimeUnit val="months"/>
      </c:dateAx>
      <c:valAx>
        <c:axId val="1198274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crossAx val="1198269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142875</xdr:colOff>
      <xdr:row>0</xdr:row>
      <xdr:rowOff>76200</xdr:rowOff>
    </xdr:from>
    <xdr:to>
      <xdr:col>12</xdr:col>
      <xdr:colOff>447675</xdr:colOff>
      <xdr:row>14</xdr:row>
      <xdr:rowOff>152400</xdr:rowOff>
    </xdr:to>
    <xdr:graphicFrame macro="">
      <xdr:nvGraphicFramePr>
        <xdr:cNvPr id="3" name="Chart 2">
          <a:extLst>
            <a:ext uri="{FF2B5EF4-FFF2-40B4-BE49-F238E27FC236}">
              <a16:creationId xmlns:a16="http://schemas.microsoft.com/office/drawing/2014/main" id="{890A0D64-310B-4163-9F9A-F775AF4386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485775</xdr:colOff>
      <xdr:row>3</xdr:row>
      <xdr:rowOff>57149</xdr:rowOff>
    </xdr:from>
    <xdr:to>
      <xdr:col>12</xdr:col>
      <xdr:colOff>161925</xdr:colOff>
      <xdr:row>20</xdr:row>
      <xdr:rowOff>104774</xdr:rowOff>
    </xdr:to>
    <xdr:graphicFrame macro="">
      <xdr:nvGraphicFramePr>
        <xdr:cNvPr id="4" name="Chart 3">
          <a:extLst>
            <a:ext uri="{FF2B5EF4-FFF2-40B4-BE49-F238E27FC236}">
              <a16:creationId xmlns:a16="http://schemas.microsoft.com/office/drawing/2014/main" id="{3FFBB5A5-0EBE-4642-BF3B-53D9C8C455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419100</xdr:colOff>
      <xdr:row>24</xdr:row>
      <xdr:rowOff>95250</xdr:rowOff>
    </xdr:from>
    <xdr:to>
      <xdr:col>14</xdr:col>
      <xdr:colOff>323850</xdr:colOff>
      <xdr:row>35</xdr:row>
      <xdr:rowOff>114300</xdr:rowOff>
    </xdr:to>
    <xdr:graphicFrame macro="">
      <xdr:nvGraphicFramePr>
        <xdr:cNvPr id="5" name="Chart 4">
          <a:extLst>
            <a:ext uri="{FF2B5EF4-FFF2-40B4-BE49-F238E27FC236}">
              <a16:creationId xmlns:a16="http://schemas.microsoft.com/office/drawing/2014/main" id="{88F8D5E8-F112-443B-87B5-170349CEF5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447675</xdr:colOff>
      <xdr:row>3</xdr:row>
      <xdr:rowOff>57150</xdr:rowOff>
    </xdr:from>
    <xdr:to>
      <xdr:col>5</xdr:col>
      <xdr:colOff>352425</xdr:colOff>
      <xdr:row>8</xdr:row>
      <xdr:rowOff>180975</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DC4F0A35-0F0A-46E9-BF9C-AD0FBBFC91F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209925" y="704850"/>
              <a:ext cx="1828800" cy="2524125"/>
            </a:xfrm>
            <a:prstGeom prst="rect">
              <a:avLst/>
            </a:prstGeom>
            <a:solidFill>
              <a:prstClr val="white"/>
            </a:solidFill>
            <a:ln w="1">
              <a:solidFill>
                <a:prstClr val="green"/>
              </a:solidFill>
            </a:ln>
          </xdr:spPr>
          <xdr:txBody>
            <a:bodyPr vertOverflow="clip" horzOverflow="clip"/>
            <a:lstStyle/>
            <a:p>
              <a:r>
                <a:rPr lang="es-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umberto" refreshedDate="45196.997232754627" backgroundQuery="1" createdVersion="7" refreshedVersion="7" minRefreshableVersion="3" recordCount="0" supportSubquery="1" supportAdvancedDrill="1" xr:uid="{F4F8041E-68CF-43A2-8813-9BC2074DC0F9}">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Salary]" caption="Count of Salary" measure="1" displayFolder="" measureGroup="Staff"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umberto" refreshedDate="45196.99724016204" backgroundQuery="1" createdVersion="7" refreshedVersion="7" minRefreshableVersion="3" recordCount="0" supportSubquery="1" supportAdvancedDrill="1" xr:uid="{3CFADD64-8DA4-4F89-A6F8-041822011391}">
  <cacheSource type="external" connectionId="4"/>
  <cacheFields count="6">
    <cacheField name="[Staff].[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Staff].[Country].[Country]" caption="Country" numFmtId="0" hierarchy="7" level="1">
      <sharedItems containsSemiMixedTypes="0" containsNonDate="0" containsString="0"/>
    </cacheField>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y uniqueName="[Measures].[Count of Salary]" caption="Count of Salary" measure="1" displayFolder="" measureGroup="Staff"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umberto" refreshedDate="45197.476107175928" backgroundQuery="1" createdVersion="7" refreshedVersion="7" minRefreshableVersion="3" recordCount="0" supportSubquery="1" supportAdvancedDrill="1" xr:uid="{CD9217D4-3070-4B92-89A3-653CB690596B}">
  <cacheSource type="external" connectionId="4"/>
  <cacheFields count="3">
    <cacheField name="[Staff].[Date Joined (Month)].[Date Joined (Month)]" caption="Date Joined (Month)" numFmtId="0" hierarchy="11" level="1">
      <sharedItems count="12">
        <s v="may"/>
        <s v="jun"/>
        <s v="jul"/>
        <s v="ago"/>
        <s v="sep"/>
        <s v="oct"/>
        <s v="nov"/>
        <s v="dic"/>
        <s v="ene"/>
        <s v="feb"/>
        <s v="mar"/>
        <s v="ab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2"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Salary]" caption="Count of Salary" measure="1" displayFolder="" measureGroup="Staff"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umberto" refreshedDate="45196.997233796297" backgroundQuery="1" createdVersion="3" refreshedVersion="7" minRefreshableVersion="3" recordCount="0" supportSubquery="1" supportAdvancedDrill="1" xr:uid="{24550633-8D7F-4216-BD22-5FF888ABAA76}">
  <cacheSource type="external" connectionId="4">
    <extLst>
      <ext xmlns:x14="http://schemas.microsoft.com/office/spreadsheetml/2009/9/main" uri="{F057638F-6D5F-4e77-A914-E7F072B9BCA8}">
        <x14:sourceConnection name="ThisWorkbookDataModel"/>
      </ext>
    </extLst>
  </cacheSource>
  <cacheFields count="0"/>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Salary]" caption="Count of Salary" measure="1" displayFolder="" measureGroup="Staff"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slicerData="1" pivotCacheId="153096083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06626E-2B1F-4EA1-8293-61DD11CF6989}" name="PivotTable10" cacheId="17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C8"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5"/>
  </dataField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lary"/>
    <pivotHierarchy dragToData="1"/>
    <pivotHierarchy dragToData="1"/>
    <pivotHierarchy dragToData="1" caption="Count of Salary"/>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F59ABE-6220-44E1-A036-D1CF59A6BE93}" name="PivotTable12" cacheId="180"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chartFormat="4">
  <location ref="A5:B41"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6">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rowItems>
  <colItems count="1">
    <i/>
  </colItems>
  <dataFields count="1">
    <dataField name="Count of Name" fld="2" subtotal="count" showDataAs="runTotal" baseField="0" baseItem="0"/>
  </dataFields>
  <chartFormats count="1">
    <chartFormat chart="3" format="0"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110C5AB-257C-44A8-85F0-358005845A7F}" name="PivotTable1" cacheId="179" dataOnRows="1"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location ref="A4:C9"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4"/>
    <dataField name="Average of Salary" fld="3" subtotal="average" baseField="0" baseItem="0" numFmtId="165"/>
    <dataField name="Average of Tenure" fld="4" subtotal="average" baseField="0" baseItem="0" numFmtId="164"/>
  </dataFields>
  <pivotHierarchies count="23">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Age"/>
    <pivotHierarchy dragToData="1"/>
    <pivotHierarchy dragToData="1" caption="Average of Salary"/>
    <pivotHierarchy dragToData="1"/>
    <pivotHierarchy dragToData="1" caption="Average of Tenure"/>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18BABF01-4755-4BCD-A6F2-BCF85CC2FD0F}"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2D74511-13FF-4F7A-9B7E-031086AC7002}" sourceName="[Staff].[Country]">
  <pivotTables>
    <pivotTable tabId="5" name="PivotTable1"/>
  </pivotTables>
  <data>
    <olap pivotCacheId="1530960836">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39156053-854E-42CA-9065-CABDED349BE8}"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1D28DC-8F4B-4F72-B713-91A905E9F441}" name="nz_staff" displayName="nz_staff" ref="C5:I106" totalsRowCount="1">
  <autoFilter ref="C5:I105" xr:uid="{941D28DC-8F4B-4F72-B713-91A905E9F441}"/>
  <tableColumns count="7">
    <tableColumn id="1" xr3:uid="{0600A5DC-7790-48D5-BDC4-F8DB24E5B99C}" name="Name" totalsRowLabel="Total"/>
    <tableColumn id="2" xr3:uid="{C7DFA7D9-BD47-4995-BBCB-3BCB37D37EE4}" name="Gender"/>
    <tableColumn id="3" xr3:uid="{684FC651-0C01-4C85-A600-53E69B3C710B}" name="Department"/>
    <tableColumn id="4" xr3:uid="{1E6DEDBF-E951-4134-A5A7-4284EE80E19D}" name="Age"/>
    <tableColumn id="5" xr3:uid="{0928CDAC-7DA1-4040-81B4-53C83CDB8AFB}" name="Date Joined"/>
    <tableColumn id="6" xr3:uid="{78F3B6FA-45F6-469D-A35E-8039474137A3}" name="Salary" totalsRowFunction="average" dataDxfId="9" totalsRowDxfId="8"/>
    <tableColumn id="7" xr3:uid="{CFB468B1-478A-48EA-AE61-852D8A0287D5}"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8F9B02-5311-4814-B0BB-4CFEDA1BA603}" name="india_staff" displayName="india_staff" ref="B2:H114" totalsRowShown="0">
  <autoFilter ref="B2:H114" xr:uid="{A18F9B02-5311-4814-B0BB-4CFEDA1BA603}"/>
  <tableColumns count="7">
    <tableColumn id="1" xr3:uid="{1C57966A-1283-4949-9980-0CB29EBFAF59}" name="Name"/>
    <tableColumn id="2" xr3:uid="{31D72C62-1952-4020-906D-C264B52A11A7}" name="Gender"/>
    <tableColumn id="3" xr3:uid="{AC663442-218F-4A64-BC2E-A95A9EFF1291}" name="Age"/>
    <tableColumn id="4" xr3:uid="{3EABC4D2-C216-48C6-9596-376A905F01BF}" name="Rating"/>
    <tableColumn id="5" xr3:uid="{252D9CFA-1340-4E9E-8CD8-EBE04E094D99}" name="Date Joined" dataDxfId="7"/>
    <tableColumn id="6" xr3:uid="{CAEC8355-D1B7-40F1-9534-906B7565F9F6}" name="Department"/>
    <tableColumn id="7" xr3:uid="{5031597E-635E-44C1-A456-9BFB0927BC45}"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0D78D5F-0F8D-4865-A56A-4EE090670E05}" name="Staff" displayName="Staff" ref="A1:K184" tableType="queryTable">
  <autoFilter ref="A1:K184" xr:uid="{10D78D5F-0F8D-4865-A56A-4EE090670E05}"/>
  <tableColumns count="11">
    <tableColumn id="1" xr3:uid="{D87452CA-68F9-45E9-8943-DB3F567667CA}" uniqueName="1" name="Name" totalsRowLabel="Total" queryTableFieldId="1"/>
    <tableColumn id="2" xr3:uid="{A9380466-00CB-45AF-A983-71B073CED6C1}" uniqueName="2" name="Gender" queryTableFieldId="2"/>
    <tableColumn id="3" xr3:uid="{DFDB915B-B581-4564-A221-628C5DFF0676}" uniqueName="3" name="Age" queryTableFieldId="3"/>
    <tableColumn id="4" xr3:uid="{323416B4-1808-4266-8B74-180209F12940}" uniqueName="4" name="Rating" queryTableFieldId="4"/>
    <tableColumn id="5" xr3:uid="{4934E3CC-79F4-40E5-8296-C96981B39F67}" uniqueName="5" name="Date Joined" queryTableFieldId="5" dataDxfId="6"/>
    <tableColumn id="6" xr3:uid="{BB6FB7B5-094B-4272-9ACE-684465D24326}" uniqueName="6" name="Department" queryTableFieldId="6"/>
    <tableColumn id="7" xr3:uid="{DB7C698A-312C-4C3A-96DD-1103ED8178C5}" uniqueName="7" name="Salary" queryTableFieldId="7" dataDxfId="5" totalsRowDxfId="4" dataCellStyle="Currency"/>
    <tableColumn id="8" xr3:uid="{0D7864B5-C097-42EE-B6FC-D69BACAC2D12}" uniqueName="8" name="Country" queryTableFieldId="8"/>
    <tableColumn id="9" xr3:uid="{D719ACAF-578A-432D-94BB-AAA303F79F18}" uniqueName="9" name="Tenure" queryTableFieldId="9" dataDxfId="3">
      <calculatedColumnFormula>(TODAY()-Staff[[#This Row],[Date Joined]])/365</calculatedColumnFormula>
    </tableColumn>
    <tableColumn id="10" xr3:uid="{946FF888-7195-4B41-B497-92DD67BCC6B9}" uniqueName="10" name="Bonus" totalsRowFunction="sum" queryTableFieldId="10" dataDxfId="2" totalsRowDxfId="1">
      <calculatedColumnFormula>ROUNDUP(IF(Staff[[#This Row],[Tenure]]&gt;2,3%,2%)*Staff[[#This Row],[Salary]],0)</calculatedColumnFormula>
    </tableColumn>
    <tableColumn id="11" xr3:uid="{8A72CC35-623F-4FBC-9FB4-4AD6F5E5AB0C}" uniqueName="11" name="Rating as number" queryTableFieldId="11" dataDxfId="0">
      <calculatedColumnFormula>_xlfn.XLOOKUP(Staff[[#This Row],[Rating]],'Salary-Rating relation'!$A$12:$A$16,'Salary-Rating relation'!$B$12:$B$16)</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tabSelected="1" workbookViewId="0">
      <selection activeCell="I6" sqref="I6"/>
    </sheetView>
  </sheetViews>
  <sheetFormatPr defaultRowHeight="15" x14ac:dyDescent="0.25"/>
  <cols>
    <col min="1" max="1" width="1.7109375" customWidth="1"/>
    <col min="2" max="2" width="3.7109375" customWidth="1"/>
    <col min="3" max="3" width="36.42578125" bestFit="1" customWidth="1"/>
    <col min="4" max="4" width="10" bestFit="1" customWidth="1"/>
    <col min="5" max="5" width="14" bestFit="1" customWidth="1"/>
    <col min="6" max="6" width="6.7109375" bestFit="1" customWidth="1"/>
    <col min="7" max="7" width="13.7109375" bestFit="1" customWidth="1"/>
    <col min="8" max="8" width="11.85546875" style="5" bestFit="1" customWidth="1"/>
    <col min="9" max="9" width="14.28515625" bestFit="1" customWidth="1"/>
  </cols>
  <sheetData>
    <row r="1" spans="1:9" s="2" customFormat="1" ht="52.5" customHeight="1" x14ac:dyDescent="0.25">
      <c r="A1" s="1"/>
      <c r="C1" s="3" t="s">
        <v>110</v>
      </c>
      <c r="H1" s="6"/>
    </row>
    <row r="5" spans="1:9" x14ac:dyDescent="0.25">
      <c r="C5" t="s">
        <v>0</v>
      </c>
      <c r="D5" t="s">
        <v>1</v>
      </c>
      <c r="E5" t="s">
        <v>2</v>
      </c>
      <c r="F5" t="s">
        <v>3</v>
      </c>
      <c r="G5" s="4" t="s">
        <v>4</v>
      </c>
      <c r="H5" s="5" t="s">
        <v>5</v>
      </c>
      <c r="I5" t="s">
        <v>6</v>
      </c>
    </row>
    <row r="6" spans="1:9" x14ac:dyDescent="0.25">
      <c r="C6" t="s">
        <v>58</v>
      </c>
      <c r="D6" t="s">
        <v>15</v>
      </c>
      <c r="E6" t="s">
        <v>19</v>
      </c>
      <c r="F6">
        <v>22</v>
      </c>
      <c r="G6" s="4">
        <v>44446</v>
      </c>
      <c r="H6" s="5">
        <v>112780</v>
      </c>
      <c r="I6" t="s">
        <v>13</v>
      </c>
    </row>
    <row r="7" spans="1:9" x14ac:dyDescent="0.25">
      <c r="C7" t="s">
        <v>70</v>
      </c>
      <c r="D7" t="s">
        <v>15</v>
      </c>
      <c r="E7" t="s">
        <v>9</v>
      </c>
      <c r="F7">
        <v>46</v>
      </c>
      <c r="G7" s="4">
        <v>44758</v>
      </c>
      <c r="H7" s="5">
        <v>70610</v>
      </c>
      <c r="I7" t="s">
        <v>16</v>
      </c>
    </row>
    <row r="8" spans="1:9" x14ac:dyDescent="0.25">
      <c r="C8" t="s">
        <v>75</v>
      </c>
      <c r="D8" t="s">
        <v>8</v>
      </c>
      <c r="E8" t="s">
        <v>19</v>
      </c>
      <c r="F8">
        <v>28</v>
      </c>
      <c r="G8" s="4">
        <v>44357</v>
      </c>
      <c r="H8" s="5">
        <v>53240</v>
      </c>
      <c r="I8" t="s">
        <v>16</v>
      </c>
    </row>
    <row r="9" spans="1:9" x14ac:dyDescent="0.25">
      <c r="C9" t="s">
        <v>49</v>
      </c>
      <c r="E9" t="s">
        <v>21</v>
      </c>
      <c r="F9">
        <v>37</v>
      </c>
      <c r="G9" s="4">
        <v>44146</v>
      </c>
      <c r="H9" s="5">
        <v>115440</v>
      </c>
      <c r="I9" t="s">
        <v>24</v>
      </c>
    </row>
    <row r="10" spans="1:9" x14ac:dyDescent="0.25">
      <c r="C10" t="s">
        <v>65</v>
      </c>
      <c r="D10" t="s">
        <v>15</v>
      </c>
      <c r="E10" t="s">
        <v>19</v>
      </c>
      <c r="F10">
        <v>32</v>
      </c>
      <c r="G10" s="4">
        <v>44465</v>
      </c>
      <c r="H10" s="5">
        <v>53540</v>
      </c>
      <c r="I10" t="s">
        <v>16</v>
      </c>
    </row>
    <row r="11" spans="1:9" x14ac:dyDescent="0.25">
      <c r="C11" t="s">
        <v>81</v>
      </c>
      <c r="D11" t="s">
        <v>8</v>
      </c>
      <c r="E11" t="s">
        <v>9</v>
      </c>
      <c r="F11">
        <v>30</v>
      </c>
      <c r="G11" s="4">
        <v>44861</v>
      </c>
      <c r="H11" s="5">
        <v>112570</v>
      </c>
      <c r="I11" t="s">
        <v>16</v>
      </c>
    </row>
    <row r="12" spans="1:9" x14ac:dyDescent="0.25">
      <c r="C12" t="s">
        <v>51</v>
      </c>
      <c r="D12" t="s">
        <v>15</v>
      </c>
      <c r="E12" t="s">
        <v>9</v>
      </c>
      <c r="F12">
        <v>33</v>
      </c>
      <c r="G12" s="4">
        <v>44701</v>
      </c>
      <c r="H12" s="5">
        <v>48530</v>
      </c>
      <c r="I12" t="s">
        <v>13</v>
      </c>
    </row>
    <row r="13" spans="1:9" x14ac:dyDescent="0.25">
      <c r="C13" t="s">
        <v>61</v>
      </c>
      <c r="D13" t="s">
        <v>8</v>
      </c>
      <c r="E13" t="s">
        <v>12</v>
      </c>
      <c r="F13">
        <v>24</v>
      </c>
      <c r="G13" s="4">
        <v>44148</v>
      </c>
      <c r="H13" s="5">
        <v>62780</v>
      </c>
      <c r="I13" t="s">
        <v>16</v>
      </c>
    </row>
    <row r="14" spans="1:9" x14ac:dyDescent="0.25">
      <c r="C14" t="s">
        <v>82</v>
      </c>
      <c r="D14" t="s">
        <v>15</v>
      </c>
      <c r="E14" t="s">
        <v>12</v>
      </c>
      <c r="F14">
        <v>33</v>
      </c>
      <c r="G14" s="4">
        <v>44509</v>
      </c>
      <c r="H14" s="5">
        <v>53870</v>
      </c>
      <c r="I14" t="s">
        <v>16</v>
      </c>
    </row>
    <row r="15" spans="1:9" x14ac:dyDescent="0.25">
      <c r="C15" t="s">
        <v>60</v>
      </c>
      <c r="D15" t="s">
        <v>8</v>
      </c>
      <c r="E15" t="s">
        <v>56</v>
      </c>
      <c r="F15">
        <v>27</v>
      </c>
      <c r="G15" s="4">
        <v>44122</v>
      </c>
      <c r="H15" s="5">
        <v>119110</v>
      </c>
      <c r="I15" t="s">
        <v>16</v>
      </c>
    </row>
    <row r="16" spans="1:9" x14ac:dyDescent="0.25">
      <c r="C16" t="s">
        <v>87</v>
      </c>
      <c r="D16" t="s">
        <v>15</v>
      </c>
      <c r="E16" t="s">
        <v>12</v>
      </c>
      <c r="F16">
        <v>29</v>
      </c>
      <c r="G16" s="4">
        <v>44180</v>
      </c>
      <c r="H16" s="5">
        <v>112110</v>
      </c>
      <c r="I16" t="s">
        <v>24</v>
      </c>
    </row>
    <row r="17" spans="3:9" x14ac:dyDescent="0.25">
      <c r="C17" t="s">
        <v>76</v>
      </c>
      <c r="D17" t="s">
        <v>15</v>
      </c>
      <c r="E17" t="s">
        <v>19</v>
      </c>
      <c r="F17">
        <v>25</v>
      </c>
      <c r="G17" s="4">
        <v>44383</v>
      </c>
      <c r="H17" s="5">
        <v>65700</v>
      </c>
      <c r="I17" t="s">
        <v>16</v>
      </c>
    </row>
    <row r="18" spans="3:9" x14ac:dyDescent="0.25">
      <c r="C18" t="s">
        <v>97</v>
      </c>
      <c r="D18" t="s">
        <v>15</v>
      </c>
      <c r="E18" t="s">
        <v>12</v>
      </c>
      <c r="F18">
        <v>37</v>
      </c>
      <c r="G18" s="4">
        <v>44701</v>
      </c>
      <c r="H18" s="5">
        <v>69070</v>
      </c>
      <c r="I18" t="s">
        <v>16</v>
      </c>
    </row>
    <row r="19" spans="3:9" x14ac:dyDescent="0.25">
      <c r="C19" t="s">
        <v>22</v>
      </c>
      <c r="D19" t="s">
        <v>15</v>
      </c>
      <c r="E19" t="s">
        <v>12</v>
      </c>
      <c r="F19">
        <v>20</v>
      </c>
      <c r="G19" s="4">
        <v>44459</v>
      </c>
      <c r="H19" s="5">
        <v>107700</v>
      </c>
      <c r="I19" t="s">
        <v>16</v>
      </c>
    </row>
    <row r="20" spans="3:9" x14ac:dyDescent="0.25">
      <c r="C20" t="s">
        <v>84</v>
      </c>
      <c r="D20" t="s">
        <v>8</v>
      </c>
      <c r="E20" t="s">
        <v>12</v>
      </c>
      <c r="F20">
        <v>32</v>
      </c>
      <c r="G20" s="4">
        <v>44354</v>
      </c>
      <c r="H20" s="5">
        <v>43840</v>
      </c>
      <c r="I20" t="s">
        <v>13</v>
      </c>
    </row>
    <row r="21" spans="3:9" x14ac:dyDescent="0.25">
      <c r="C21" t="s">
        <v>105</v>
      </c>
      <c r="D21" t="s">
        <v>15</v>
      </c>
      <c r="E21" t="s">
        <v>9</v>
      </c>
      <c r="F21">
        <v>40</v>
      </c>
      <c r="G21" s="4">
        <v>44263</v>
      </c>
      <c r="H21" s="5">
        <v>99750</v>
      </c>
      <c r="I21" t="s">
        <v>16</v>
      </c>
    </row>
    <row r="22" spans="3:9" x14ac:dyDescent="0.25">
      <c r="C22" t="s">
        <v>47</v>
      </c>
      <c r="D22" t="s">
        <v>15</v>
      </c>
      <c r="E22" t="s">
        <v>9</v>
      </c>
      <c r="F22">
        <v>21</v>
      </c>
      <c r="G22" s="4">
        <v>44104</v>
      </c>
      <c r="H22" s="5">
        <v>37920</v>
      </c>
      <c r="I22" t="s">
        <v>16</v>
      </c>
    </row>
    <row r="23" spans="3:9" x14ac:dyDescent="0.25">
      <c r="C23" t="s">
        <v>31</v>
      </c>
      <c r="D23" t="s">
        <v>15</v>
      </c>
      <c r="E23" t="s">
        <v>9</v>
      </c>
      <c r="F23">
        <v>21</v>
      </c>
      <c r="G23" s="4">
        <v>44762</v>
      </c>
      <c r="H23" s="5">
        <v>57090</v>
      </c>
      <c r="I23" t="s">
        <v>16</v>
      </c>
    </row>
    <row r="24" spans="3:9" x14ac:dyDescent="0.25">
      <c r="C24" t="s">
        <v>30</v>
      </c>
      <c r="D24" t="s">
        <v>8</v>
      </c>
      <c r="E24" t="s">
        <v>12</v>
      </c>
      <c r="F24">
        <v>31</v>
      </c>
      <c r="G24" s="4">
        <v>44145</v>
      </c>
      <c r="H24" s="5">
        <v>41980</v>
      </c>
      <c r="I24" t="s">
        <v>16</v>
      </c>
    </row>
    <row r="25" spans="3:9" x14ac:dyDescent="0.25">
      <c r="C25" t="s">
        <v>78</v>
      </c>
      <c r="D25" t="s">
        <v>15</v>
      </c>
      <c r="E25" t="s">
        <v>56</v>
      </c>
      <c r="F25">
        <v>21</v>
      </c>
      <c r="G25" s="4">
        <v>44242</v>
      </c>
      <c r="H25" s="5">
        <v>75880</v>
      </c>
      <c r="I25" t="s">
        <v>16</v>
      </c>
    </row>
    <row r="26" spans="3:9" x14ac:dyDescent="0.25">
      <c r="C26" t="s">
        <v>36</v>
      </c>
      <c r="D26" t="s">
        <v>8</v>
      </c>
      <c r="E26" t="s">
        <v>21</v>
      </c>
      <c r="F26">
        <v>34</v>
      </c>
      <c r="G26" s="4">
        <v>44653</v>
      </c>
      <c r="H26" s="5">
        <v>58940</v>
      </c>
      <c r="I26" t="s">
        <v>16</v>
      </c>
    </row>
    <row r="27" spans="3:9" x14ac:dyDescent="0.25">
      <c r="C27" t="s">
        <v>27</v>
      </c>
      <c r="D27" t="s">
        <v>8</v>
      </c>
      <c r="E27" t="s">
        <v>21</v>
      </c>
      <c r="F27">
        <v>30</v>
      </c>
      <c r="G27" s="4">
        <v>44389</v>
      </c>
      <c r="H27" s="5">
        <v>67910</v>
      </c>
      <c r="I27" t="s">
        <v>24</v>
      </c>
    </row>
    <row r="28" spans="3:9" x14ac:dyDescent="0.25">
      <c r="C28" t="s">
        <v>26</v>
      </c>
      <c r="D28" t="s">
        <v>8</v>
      </c>
      <c r="E28" t="s">
        <v>12</v>
      </c>
      <c r="F28">
        <v>31</v>
      </c>
      <c r="G28" s="4">
        <v>44663</v>
      </c>
      <c r="H28" s="5">
        <v>58100</v>
      </c>
      <c r="I28" t="s">
        <v>16</v>
      </c>
    </row>
    <row r="29" spans="3:9" x14ac:dyDescent="0.25">
      <c r="C29" t="s">
        <v>53</v>
      </c>
      <c r="D29" t="s">
        <v>15</v>
      </c>
      <c r="E29" t="s">
        <v>21</v>
      </c>
      <c r="F29">
        <v>27</v>
      </c>
      <c r="G29" s="4">
        <v>44567</v>
      </c>
      <c r="H29" s="5">
        <v>48980</v>
      </c>
      <c r="I29" t="s">
        <v>16</v>
      </c>
    </row>
    <row r="30" spans="3:9" x14ac:dyDescent="0.25">
      <c r="C30" t="s">
        <v>20</v>
      </c>
      <c r="E30" t="s">
        <v>21</v>
      </c>
      <c r="F30">
        <v>30</v>
      </c>
      <c r="G30" s="4">
        <v>44597</v>
      </c>
      <c r="H30" s="5">
        <v>64000</v>
      </c>
      <c r="I30" t="s">
        <v>16</v>
      </c>
    </row>
    <row r="31" spans="3:9" x14ac:dyDescent="0.25">
      <c r="C31" t="s">
        <v>7</v>
      </c>
      <c r="D31" t="s">
        <v>8</v>
      </c>
      <c r="E31" t="s">
        <v>9</v>
      </c>
      <c r="F31">
        <v>42</v>
      </c>
      <c r="G31" s="4">
        <v>44779</v>
      </c>
      <c r="H31" s="5">
        <v>75000</v>
      </c>
      <c r="I31" t="s">
        <v>10</v>
      </c>
    </row>
    <row r="32" spans="3:9" x14ac:dyDescent="0.25">
      <c r="C32" t="s">
        <v>74</v>
      </c>
      <c r="D32" t="s">
        <v>8</v>
      </c>
      <c r="E32" t="s">
        <v>12</v>
      </c>
      <c r="F32">
        <v>40</v>
      </c>
      <c r="G32" s="4">
        <v>44337</v>
      </c>
      <c r="H32" s="5">
        <v>87620</v>
      </c>
      <c r="I32" t="s">
        <v>16</v>
      </c>
    </row>
    <row r="33" spans="3:9" x14ac:dyDescent="0.25">
      <c r="C33" t="s">
        <v>44</v>
      </c>
      <c r="D33" t="s">
        <v>8</v>
      </c>
      <c r="E33" t="s">
        <v>12</v>
      </c>
      <c r="F33">
        <v>29</v>
      </c>
      <c r="G33" s="4">
        <v>44023</v>
      </c>
      <c r="H33" s="5">
        <v>34980</v>
      </c>
      <c r="I33" t="s">
        <v>16</v>
      </c>
    </row>
    <row r="34" spans="3:9" x14ac:dyDescent="0.25">
      <c r="C34" t="s">
        <v>35</v>
      </c>
      <c r="D34" t="s">
        <v>8</v>
      </c>
      <c r="E34" t="s">
        <v>21</v>
      </c>
      <c r="F34">
        <v>28</v>
      </c>
      <c r="G34" s="4">
        <v>44185</v>
      </c>
      <c r="H34" s="5">
        <v>75970</v>
      </c>
      <c r="I34" t="s">
        <v>16</v>
      </c>
    </row>
    <row r="35" spans="3:9" x14ac:dyDescent="0.25">
      <c r="C35" t="s">
        <v>38</v>
      </c>
      <c r="D35" t="s">
        <v>8</v>
      </c>
      <c r="E35" t="s">
        <v>21</v>
      </c>
      <c r="F35">
        <v>34</v>
      </c>
      <c r="G35" s="4">
        <v>44612</v>
      </c>
      <c r="H35" s="5">
        <v>60130</v>
      </c>
      <c r="I35" t="s">
        <v>16</v>
      </c>
    </row>
    <row r="36" spans="3:9" x14ac:dyDescent="0.25">
      <c r="C36" t="s">
        <v>41</v>
      </c>
      <c r="D36" t="s">
        <v>8</v>
      </c>
      <c r="E36" t="s">
        <v>12</v>
      </c>
      <c r="F36">
        <v>33</v>
      </c>
      <c r="G36" s="4">
        <v>44374</v>
      </c>
      <c r="H36" s="5">
        <v>75480</v>
      </c>
      <c r="I36" t="s">
        <v>42</v>
      </c>
    </row>
    <row r="37" spans="3:9" x14ac:dyDescent="0.25">
      <c r="C37" t="s">
        <v>40</v>
      </c>
      <c r="D37" t="s">
        <v>15</v>
      </c>
      <c r="E37" t="s">
        <v>9</v>
      </c>
      <c r="F37">
        <v>33</v>
      </c>
      <c r="G37" s="4">
        <v>44164</v>
      </c>
      <c r="H37" s="5">
        <v>115920</v>
      </c>
      <c r="I37" t="s">
        <v>16</v>
      </c>
    </row>
    <row r="38" spans="3:9" x14ac:dyDescent="0.25">
      <c r="C38" t="s">
        <v>48</v>
      </c>
      <c r="D38" t="s">
        <v>8</v>
      </c>
      <c r="E38" t="s">
        <v>19</v>
      </c>
      <c r="F38">
        <v>36</v>
      </c>
      <c r="G38" s="4">
        <v>44494</v>
      </c>
      <c r="H38" s="5">
        <v>78540</v>
      </c>
      <c r="I38" t="s">
        <v>16</v>
      </c>
    </row>
    <row r="39" spans="3:9" x14ac:dyDescent="0.25">
      <c r="C39" t="s">
        <v>34</v>
      </c>
      <c r="D39" t="s">
        <v>15</v>
      </c>
      <c r="E39" t="s">
        <v>9</v>
      </c>
      <c r="F39">
        <v>25</v>
      </c>
      <c r="G39" s="4">
        <v>44726</v>
      </c>
      <c r="H39" s="5">
        <v>109190</v>
      </c>
      <c r="I39" t="s">
        <v>13</v>
      </c>
    </row>
    <row r="40" spans="3:9" x14ac:dyDescent="0.25">
      <c r="C40" t="s">
        <v>73</v>
      </c>
      <c r="D40" t="s">
        <v>8</v>
      </c>
      <c r="E40" t="s">
        <v>19</v>
      </c>
      <c r="F40">
        <v>34</v>
      </c>
      <c r="G40" s="4">
        <v>44721</v>
      </c>
      <c r="H40" s="5">
        <v>49630</v>
      </c>
      <c r="I40" t="s">
        <v>24</v>
      </c>
    </row>
    <row r="41" spans="3:9" x14ac:dyDescent="0.25">
      <c r="C41" t="s">
        <v>107</v>
      </c>
      <c r="D41" t="s">
        <v>8</v>
      </c>
      <c r="E41" t="s">
        <v>9</v>
      </c>
      <c r="F41">
        <v>28</v>
      </c>
      <c r="G41" s="4">
        <v>44630</v>
      </c>
      <c r="H41" s="5">
        <v>99970</v>
      </c>
      <c r="I41" t="s">
        <v>16</v>
      </c>
    </row>
    <row r="42" spans="3:9" x14ac:dyDescent="0.25">
      <c r="C42" t="s">
        <v>71</v>
      </c>
      <c r="D42" t="s">
        <v>8</v>
      </c>
      <c r="E42" t="s">
        <v>12</v>
      </c>
      <c r="F42">
        <v>33</v>
      </c>
      <c r="G42" s="4">
        <v>44190</v>
      </c>
      <c r="H42" s="5">
        <v>96140</v>
      </c>
      <c r="I42" t="s">
        <v>16</v>
      </c>
    </row>
    <row r="43" spans="3:9" x14ac:dyDescent="0.25">
      <c r="C43" t="s">
        <v>50</v>
      </c>
      <c r="D43" t="s">
        <v>15</v>
      </c>
      <c r="E43" t="s">
        <v>9</v>
      </c>
      <c r="F43">
        <v>31</v>
      </c>
      <c r="G43" s="4">
        <v>44724</v>
      </c>
      <c r="H43" s="5">
        <v>103550</v>
      </c>
      <c r="I43" t="s">
        <v>16</v>
      </c>
    </row>
    <row r="44" spans="3:9" x14ac:dyDescent="0.25">
      <c r="C44" t="s">
        <v>14</v>
      </c>
      <c r="D44" t="s">
        <v>15</v>
      </c>
      <c r="E44" t="s">
        <v>12</v>
      </c>
      <c r="F44">
        <v>31</v>
      </c>
      <c r="G44" s="4">
        <v>44511</v>
      </c>
      <c r="H44" s="5">
        <v>48950</v>
      </c>
      <c r="I44" t="s">
        <v>16</v>
      </c>
    </row>
    <row r="45" spans="3:9" x14ac:dyDescent="0.25">
      <c r="C45" t="s">
        <v>63</v>
      </c>
      <c r="D45" t="s">
        <v>15</v>
      </c>
      <c r="E45" t="s">
        <v>21</v>
      </c>
      <c r="F45">
        <v>24</v>
      </c>
      <c r="G45" s="4">
        <v>44436</v>
      </c>
      <c r="H45" s="5">
        <v>52610</v>
      </c>
      <c r="I45" t="s">
        <v>24</v>
      </c>
    </row>
    <row r="46" spans="3:9" x14ac:dyDescent="0.25">
      <c r="C46" t="s">
        <v>72</v>
      </c>
      <c r="D46" t="s">
        <v>8</v>
      </c>
      <c r="E46" t="s">
        <v>9</v>
      </c>
      <c r="F46">
        <v>36</v>
      </c>
      <c r="G46" s="4">
        <v>44529</v>
      </c>
      <c r="H46" s="5">
        <v>78390</v>
      </c>
      <c r="I46" t="s">
        <v>16</v>
      </c>
    </row>
    <row r="47" spans="3:9" x14ac:dyDescent="0.25">
      <c r="C47" t="s">
        <v>88</v>
      </c>
      <c r="D47" t="s">
        <v>8</v>
      </c>
      <c r="E47" t="s">
        <v>21</v>
      </c>
      <c r="F47">
        <v>33</v>
      </c>
      <c r="G47" s="4">
        <v>44809</v>
      </c>
      <c r="H47" s="5">
        <v>86570</v>
      </c>
      <c r="I47" t="s">
        <v>16</v>
      </c>
    </row>
    <row r="48" spans="3:9" x14ac:dyDescent="0.25">
      <c r="C48" t="s">
        <v>92</v>
      </c>
      <c r="D48" t="s">
        <v>8</v>
      </c>
      <c r="E48" t="s">
        <v>12</v>
      </c>
      <c r="F48">
        <v>27</v>
      </c>
      <c r="G48" s="4">
        <v>44686</v>
      </c>
      <c r="H48" s="5">
        <v>83750</v>
      </c>
      <c r="I48" t="s">
        <v>16</v>
      </c>
    </row>
    <row r="49" spans="3:9" x14ac:dyDescent="0.25">
      <c r="C49" t="s">
        <v>102</v>
      </c>
      <c r="D49" t="s">
        <v>8</v>
      </c>
      <c r="E49" t="s">
        <v>21</v>
      </c>
      <c r="F49">
        <v>34</v>
      </c>
      <c r="G49" s="4">
        <v>44445</v>
      </c>
      <c r="H49" s="5">
        <v>92450</v>
      </c>
      <c r="I49" t="s">
        <v>16</v>
      </c>
    </row>
    <row r="50" spans="3:9" x14ac:dyDescent="0.25">
      <c r="C50" t="s">
        <v>64</v>
      </c>
      <c r="D50" t="s">
        <v>15</v>
      </c>
      <c r="E50" t="s">
        <v>12</v>
      </c>
      <c r="F50">
        <v>20</v>
      </c>
      <c r="G50" s="4">
        <v>44183</v>
      </c>
      <c r="H50" s="5">
        <v>112650</v>
      </c>
      <c r="I50" t="s">
        <v>16</v>
      </c>
    </row>
    <row r="51" spans="3:9" x14ac:dyDescent="0.25">
      <c r="C51" t="s">
        <v>104</v>
      </c>
      <c r="D51" t="s">
        <v>15</v>
      </c>
      <c r="E51" t="s">
        <v>9</v>
      </c>
      <c r="F51">
        <v>20</v>
      </c>
      <c r="G51" s="4">
        <v>44744</v>
      </c>
      <c r="H51" s="5">
        <v>79570</v>
      </c>
      <c r="I51" t="s">
        <v>16</v>
      </c>
    </row>
    <row r="52" spans="3:9" x14ac:dyDescent="0.25">
      <c r="C52" t="s">
        <v>91</v>
      </c>
      <c r="D52" t="s">
        <v>8</v>
      </c>
      <c r="E52" t="s">
        <v>19</v>
      </c>
      <c r="F52">
        <v>20</v>
      </c>
      <c r="G52" s="4">
        <v>44537</v>
      </c>
      <c r="H52" s="5">
        <v>68900</v>
      </c>
      <c r="I52" t="s">
        <v>24</v>
      </c>
    </row>
    <row r="53" spans="3:9" x14ac:dyDescent="0.25">
      <c r="C53" t="s">
        <v>39</v>
      </c>
      <c r="D53" t="s">
        <v>8</v>
      </c>
      <c r="E53" t="s">
        <v>12</v>
      </c>
      <c r="F53">
        <v>25</v>
      </c>
      <c r="G53" s="4">
        <v>44694</v>
      </c>
      <c r="H53" s="5">
        <v>80700</v>
      </c>
      <c r="I53" t="s">
        <v>13</v>
      </c>
    </row>
    <row r="54" spans="3:9" x14ac:dyDescent="0.25">
      <c r="C54" t="s">
        <v>100</v>
      </c>
      <c r="D54" t="s">
        <v>15</v>
      </c>
      <c r="E54" t="s">
        <v>9</v>
      </c>
      <c r="F54">
        <v>19</v>
      </c>
      <c r="G54" s="4">
        <v>44277</v>
      </c>
      <c r="H54" s="5">
        <v>58960</v>
      </c>
      <c r="I54" t="s">
        <v>16</v>
      </c>
    </row>
    <row r="55" spans="3:9" x14ac:dyDescent="0.25">
      <c r="C55" t="s">
        <v>106</v>
      </c>
      <c r="D55" t="s">
        <v>15</v>
      </c>
      <c r="E55" t="s">
        <v>12</v>
      </c>
      <c r="F55">
        <v>36</v>
      </c>
      <c r="G55" s="4">
        <v>44019</v>
      </c>
      <c r="H55" s="5">
        <v>118840</v>
      </c>
      <c r="I55" t="s">
        <v>16</v>
      </c>
    </row>
    <row r="56" spans="3:9" x14ac:dyDescent="0.25">
      <c r="C56" t="s">
        <v>29</v>
      </c>
      <c r="D56" t="s">
        <v>15</v>
      </c>
      <c r="E56" t="s">
        <v>21</v>
      </c>
      <c r="F56">
        <v>28</v>
      </c>
      <c r="G56" s="4">
        <v>44041</v>
      </c>
      <c r="H56" s="5">
        <v>48170</v>
      </c>
      <c r="I56" t="s">
        <v>13</v>
      </c>
    </row>
    <row r="57" spans="3:9" x14ac:dyDescent="0.25">
      <c r="C57" t="s">
        <v>108</v>
      </c>
      <c r="D57" t="s">
        <v>8</v>
      </c>
      <c r="E57" t="s">
        <v>56</v>
      </c>
      <c r="F57">
        <v>32</v>
      </c>
      <c r="G57" s="4">
        <v>44400</v>
      </c>
      <c r="H57" s="5">
        <v>45510</v>
      </c>
      <c r="I57" t="s">
        <v>16</v>
      </c>
    </row>
    <row r="58" spans="3:9" x14ac:dyDescent="0.25">
      <c r="C58" t="s">
        <v>64</v>
      </c>
      <c r="D58" t="s">
        <v>15</v>
      </c>
      <c r="E58" t="s">
        <v>9</v>
      </c>
      <c r="F58">
        <v>34</v>
      </c>
      <c r="G58" s="4">
        <v>44703</v>
      </c>
      <c r="H58" s="5">
        <v>112650</v>
      </c>
      <c r="I58" t="s">
        <v>16</v>
      </c>
    </row>
    <row r="59" spans="3:9" x14ac:dyDescent="0.25">
      <c r="C59" t="s">
        <v>83</v>
      </c>
      <c r="D59" t="s">
        <v>8</v>
      </c>
      <c r="E59" t="s">
        <v>9</v>
      </c>
      <c r="F59">
        <v>36</v>
      </c>
      <c r="G59" s="4">
        <v>44085</v>
      </c>
      <c r="H59" s="5">
        <v>114890</v>
      </c>
      <c r="I59" t="s">
        <v>16</v>
      </c>
    </row>
    <row r="60" spans="3:9" x14ac:dyDescent="0.25">
      <c r="C60" t="s">
        <v>67</v>
      </c>
      <c r="D60" t="s">
        <v>15</v>
      </c>
      <c r="E60" t="s">
        <v>12</v>
      </c>
      <c r="F60">
        <v>30</v>
      </c>
      <c r="G60" s="4">
        <v>44850</v>
      </c>
      <c r="H60" s="5">
        <v>69710</v>
      </c>
      <c r="I60" t="s">
        <v>16</v>
      </c>
    </row>
    <row r="61" spans="3:9" x14ac:dyDescent="0.25">
      <c r="C61" t="s">
        <v>94</v>
      </c>
      <c r="D61" t="s">
        <v>15</v>
      </c>
      <c r="E61" t="s">
        <v>21</v>
      </c>
      <c r="F61">
        <v>36</v>
      </c>
      <c r="G61" s="4">
        <v>44333</v>
      </c>
      <c r="H61" s="5">
        <v>71380</v>
      </c>
      <c r="I61" t="s">
        <v>16</v>
      </c>
    </row>
    <row r="62" spans="3:9" x14ac:dyDescent="0.25">
      <c r="C62" t="s">
        <v>33</v>
      </c>
      <c r="D62" t="s">
        <v>8</v>
      </c>
      <c r="E62" t="s">
        <v>19</v>
      </c>
      <c r="F62">
        <v>38</v>
      </c>
      <c r="G62" s="4">
        <v>44377</v>
      </c>
      <c r="H62" s="5">
        <v>109160</v>
      </c>
      <c r="I62" t="s">
        <v>10</v>
      </c>
    </row>
    <row r="63" spans="3:9" x14ac:dyDescent="0.25">
      <c r="C63" t="s">
        <v>98</v>
      </c>
      <c r="D63" t="s">
        <v>15</v>
      </c>
      <c r="E63" t="s">
        <v>9</v>
      </c>
      <c r="F63">
        <v>27</v>
      </c>
      <c r="G63" s="4">
        <v>44609</v>
      </c>
      <c r="H63" s="5">
        <v>113280</v>
      </c>
      <c r="I63" t="s">
        <v>42</v>
      </c>
    </row>
    <row r="64" spans="3:9" x14ac:dyDescent="0.25">
      <c r="C64" t="s">
        <v>25</v>
      </c>
      <c r="D64" t="s">
        <v>15</v>
      </c>
      <c r="E64" t="s">
        <v>12</v>
      </c>
      <c r="F64">
        <v>30</v>
      </c>
      <c r="G64" s="4">
        <v>44273</v>
      </c>
      <c r="H64" s="5">
        <v>69120</v>
      </c>
      <c r="I64" t="s">
        <v>16</v>
      </c>
    </row>
    <row r="65" spans="3:9" x14ac:dyDescent="0.25">
      <c r="C65" t="s">
        <v>55</v>
      </c>
      <c r="D65" t="s">
        <v>8</v>
      </c>
      <c r="E65" t="s">
        <v>56</v>
      </c>
      <c r="F65">
        <v>37</v>
      </c>
      <c r="G65" s="4">
        <v>44451</v>
      </c>
      <c r="H65" s="5">
        <v>118100</v>
      </c>
      <c r="I65" t="s">
        <v>16</v>
      </c>
    </row>
    <row r="66" spans="3:9" x14ac:dyDescent="0.25">
      <c r="C66" t="s">
        <v>62</v>
      </c>
      <c r="D66" t="s">
        <v>8</v>
      </c>
      <c r="E66" t="s">
        <v>9</v>
      </c>
      <c r="F66">
        <v>22</v>
      </c>
      <c r="G66" s="4">
        <v>44450</v>
      </c>
      <c r="H66" s="5">
        <v>76900</v>
      </c>
      <c r="I66" t="s">
        <v>13</v>
      </c>
    </row>
    <row r="67" spans="3:9" x14ac:dyDescent="0.25">
      <c r="C67" t="s">
        <v>17</v>
      </c>
      <c r="D67" t="s">
        <v>8</v>
      </c>
      <c r="E67" t="s">
        <v>12</v>
      </c>
      <c r="F67">
        <v>43</v>
      </c>
      <c r="G67" s="4">
        <v>45045</v>
      </c>
      <c r="H67" s="5">
        <v>114870</v>
      </c>
      <c r="I67" t="s">
        <v>16</v>
      </c>
    </row>
    <row r="68" spans="3:9" x14ac:dyDescent="0.25">
      <c r="C68" t="s">
        <v>52</v>
      </c>
      <c r="E68" t="s">
        <v>12</v>
      </c>
      <c r="F68">
        <v>32</v>
      </c>
      <c r="G68" s="4">
        <v>44774</v>
      </c>
      <c r="H68" s="5">
        <v>91310</v>
      </c>
      <c r="I68" t="s">
        <v>16</v>
      </c>
    </row>
    <row r="69" spans="3:9" x14ac:dyDescent="0.25">
      <c r="C69" t="s">
        <v>43</v>
      </c>
      <c r="D69" t="s">
        <v>8</v>
      </c>
      <c r="E69" t="s">
        <v>9</v>
      </c>
      <c r="F69">
        <v>28</v>
      </c>
      <c r="G69" s="4">
        <v>44486</v>
      </c>
      <c r="H69" s="5">
        <v>104770</v>
      </c>
      <c r="I69" t="s">
        <v>16</v>
      </c>
    </row>
    <row r="70" spans="3:9" x14ac:dyDescent="0.25">
      <c r="C70" t="s">
        <v>89</v>
      </c>
      <c r="D70" t="s">
        <v>15</v>
      </c>
      <c r="E70" t="s">
        <v>19</v>
      </c>
      <c r="F70">
        <v>27</v>
      </c>
      <c r="G70" s="4">
        <v>44134</v>
      </c>
      <c r="H70" s="5">
        <v>54970</v>
      </c>
      <c r="I70" t="s">
        <v>16</v>
      </c>
    </row>
    <row r="71" spans="3:9" x14ac:dyDescent="0.25">
      <c r="C71" t="s">
        <v>11</v>
      </c>
      <c r="E71" t="s">
        <v>12</v>
      </c>
      <c r="F71">
        <v>26</v>
      </c>
      <c r="G71" s="4">
        <v>44271</v>
      </c>
      <c r="H71" s="5">
        <v>90700</v>
      </c>
      <c r="I71" t="s">
        <v>13</v>
      </c>
    </row>
    <row r="72" spans="3:9" x14ac:dyDescent="0.25">
      <c r="C72" t="s">
        <v>109</v>
      </c>
      <c r="D72" t="s">
        <v>8</v>
      </c>
      <c r="E72" t="s">
        <v>19</v>
      </c>
      <c r="F72">
        <v>38</v>
      </c>
      <c r="G72" s="4">
        <v>44329</v>
      </c>
      <c r="H72" s="5">
        <v>56870</v>
      </c>
      <c r="I72" t="s">
        <v>13</v>
      </c>
    </row>
    <row r="73" spans="3:9" x14ac:dyDescent="0.25">
      <c r="C73" t="s">
        <v>77</v>
      </c>
      <c r="D73" t="s">
        <v>8</v>
      </c>
      <c r="E73" t="s">
        <v>19</v>
      </c>
      <c r="F73">
        <v>25</v>
      </c>
      <c r="G73" s="4">
        <v>44205</v>
      </c>
      <c r="H73" s="5">
        <v>92700</v>
      </c>
      <c r="I73" t="s">
        <v>16</v>
      </c>
    </row>
    <row r="74" spans="3:9" x14ac:dyDescent="0.25">
      <c r="C74" t="s">
        <v>32</v>
      </c>
      <c r="D74" t="s">
        <v>8</v>
      </c>
      <c r="E74" t="s">
        <v>21</v>
      </c>
      <c r="F74">
        <v>21</v>
      </c>
      <c r="G74" s="4">
        <v>44317</v>
      </c>
      <c r="H74" s="5">
        <v>65920</v>
      </c>
      <c r="I74" t="s">
        <v>16</v>
      </c>
    </row>
    <row r="75" spans="3:9" x14ac:dyDescent="0.25">
      <c r="C75" t="s">
        <v>59</v>
      </c>
      <c r="D75" t="s">
        <v>15</v>
      </c>
      <c r="E75" t="s">
        <v>9</v>
      </c>
      <c r="F75">
        <v>26</v>
      </c>
      <c r="G75" s="4">
        <v>44225</v>
      </c>
      <c r="H75" s="5">
        <v>47360</v>
      </c>
      <c r="I75" t="s">
        <v>16</v>
      </c>
    </row>
    <row r="76" spans="3:9" x14ac:dyDescent="0.25">
      <c r="C76" t="s">
        <v>37</v>
      </c>
      <c r="D76" t="s">
        <v>15</v>
      </c>
      <c r="E76" t="s">
        <v>9</v>
      </c>
      <c r="F76">
        <v>30</v>
      </c>
      <c r="G76" s="4">
        <v>44666</v>
      </c>
      <c r="H76" s="5">
        <v>60570</v>
      </c>
      <c r="I76" t="s">
        <v>16</v>
      </c>
    </row>
    <row r="77" spans="3:9" x14ac:dyDescent="0.25">
      <c r="C77" t="s">
        <v>96</v>
      </c>
      <c r="D77" t="s">
        <v>8</v>
      </c>
      <c r="E77" t="s">
        <v>9</v>
      </c>
      <c r="F77">
        <v>28</v>
      </c>
      <c r="G77" s="4">
        <v>44649</v>
      </c>
      <c r="H77" s="5">
        <v>104120</v>
      </c>
      <c r="I77" t="s">
        <v>16</v>
      </c>
    </row>
    <row r="78" spans="3:9" x14ac:dyDescent="0.25">
      <c r="C78" t="s">
        <v>23</v>
      </c>
      <c r="D78" t="s">
        <v>15</v>
      </c>
      <c r="E78" t="s">
        <v>12</v>
      </c>
      <c r="F78">
        <v>37</v>
      </c>
      <c r="G78" s="4">
        <v>44338</v>
      </c>
      <c r="H78" s="5">
        <v>88050</v>
      </c>
      <c r="I78" t="s">
        <v>24</v>
      </c>
    </row>
    <row r="79" spans="3:9" x14ac:dyDescent="0.25">
      <c r="C79" t="s">
        <v>103</v>
      </c>
      <c r="D79" t="s">
        <v>15</v>
      </c>
      <c r="E79" t="s">
        <v>12</v>
      </c>
      <c r="F79">
        <v>24</v>
      </c>
      <c r="G79" s="4">
        <v>44686</v>
      </c>
      <c r="H79" s="5">
        <v>100420</v>
      </c>
      <c r="I79" t="s">
        <v>16</v>
      </c>
    </row>
    <row r="80" spans="3:9" x14ac:dyDescent="0.25">
      <c r="C80" t="s">
        <v>54</v>
      </c>
      <c r="D80" t="s">
        <v>8</v>
      </c>
      <c r="E80" t="s">
        <v>9</v>
      </c>
      <c r="F80">
        <v>30</v>
      </c>
      <c r="G80" s="4">
        <v>44850</v>
      </c>
      <c r="H80" s="5">
        <v>114180</v>
      </c>
      <c r="I80" t="s">
        <v>16</v>
      </c>
    </row>
    <row r="81" spans="3:9" x14ac:dyDescent="0.25">
      <c r="C81" t="s">
        <v>86</v>
      </c>
      <c r="D81" t="s">
        <v>8</v>
      </c>
      <c r="E81" t="s">
        <v>12</v>
      </c>
      <c r="F81">
        <v>21</v>
      </c>
      <c r="G81" s="4">
        <v>44678</v>
      </c>
      <c r="H81" s="5">
        <v>33920</v>
      </c>
      <c r="I81" t="s">
        <v>16</v>
      </c>
    </row>
    <row r="82" spans="3:9" x14ac:dyDescent="0.25">
      <c r="C82" t="s">
        <v>69</v>
      </c>
      <c r="D82" t="s">
        <v>15</v>
      </c>
      <c r="E82" t="s">
        <v>9</v>
      </c>
      <c r="F82">
        <v>23</v>
      </c>
      <c r="G82" s="4">
        <v>44440</v>
      </c>
      <c r="H82" s="5">
        <v>106460</v>
      </c>
      <c r="I82" t="s">
        <v>16</v>
      </c>
    </row>
    <row r="83" spans="3:9" x14ac:dyDescent="0.25">
      <c r="C83" t="s">
        <v>57</v>
      </c>
      <c r="D83" t="s">
        <v>15</v>
      </c>
      <c r="E83" t="s">
        <v>9</v>
      </c>
      <c r="F83">
        <v>35</v>
      </c>
      <c r="G83" s="4">
        <v>44727</v>
      </c>
      <c r="H83" s="5">
        <v>40400</v>
      </c>
      <c r="I83" t="s">
        <v>16</v>
      </c>
    </row>
    <row r="84" spans="3:9" x14ac:dyDescent="0.25">
      <c r="C84" t="s">
        <v>68</v>
      </c>
      <c r="D84" t="s">
        <v>15</v>
      </c>
      <c r="E84" t="s">
        <v>21</v>
      </c>
      <c r="F84">
        <v>27</v>
      </c>
      <c r="G84" s="4">
        <v>44236</v>
      </c>
      <c r="H84" s="5">
        <v>91650</v>
      </c>
      <c r="I84" t="s">
        <v>13</v>
      </c>
    </row>
    <row r="85" spans="3:9" x14ac:dyDescent="0.25">
      <c r="C85" t="s">
        <v>99</v>
      </c>
      <c r="D85" t="s">
        <v>15</v>
      </c>
      <c r="E85" t="s">
        <v>19</v>
      </c>
      <c r="F85">
        <v>43</v>
      </c>
      <c r="G85" s="4">
        <v>44620</v>
      </c>
      <c r="H85" s="5">
        <v>36040</v>
      </c>
      <c r="I85" t="s">
        <v>16</v>
      </c>
    </row>
    <row r="86" spans="3:9" x14ac:dyDescent="0.25">
      <c r="C86" t="s">
        <v>101</v>
      </c>
      <c r="D86" t="s">
        <v>8</v>
      </c>
      <c r="E86" t="s">
        <v>12</v>
      </c>
      <c r="F86">
        <v>40</v>
      </c>
      <c r="G86" s="4">
        <v>44381</v>
      </c>
      <c r="H86" s="5">
        <v>104410</v>
      </c>
      <c r="I86" t="s">
        <v>16</v>
      </c>
    </row>
    <row r="87" spans="3:9" x14ac:dyDescent="0.25">
      <c r="C87" t="s">
        <v>85</v>
      </c>
      <c r="D87" t="s">
        <v>15</v>
      </c>
      <c r="E87" t="s">
        <v>21</v>
      </c>
      <c r="F87">
        <v>30</v>
      </c>
      <c r="G87" s="4">
        <v>44606</v>
      </c>
      <c r="H87" s="5">
        <v>96800</v>
      </c>
      <c r="I87" t="s">
        <v>16</v>
      </c>
    </row>
    <row r="88" spans="3:9" x14ac:dyDescent="0.25">
      <c r="C88" t="s">
        <v>28</v>
      </c>
      <c r="D88" t="s">
        <v>8</v>
      </c>
      <c r="E88" t="s">
        <v>21</v>
      </c>
      <c r="F88">
        <v>34</v>
      </c>
      <c r="G88" s="4">
        <v>44459</v>
      </c>
      <c r="H88" s="5">
        <v>85000</v>
      </c>
      <c r="I88" t="s">
        <v>16</v>
      </c>
    </row>
    <row r="89" spans="3:9" x14ac:dyDescent="0.25">
      <c r="C89" t="s">
        <v>80</v>
      </c>
      <c r="D89" t="s">
        <v>15</v>
      </c>
      <c r="E89" t="s">
        <v>19</v>
      </c>
      <c r="F89">
        <v>28</v>
      </c>
      <c r="G89" s="4">
        <v>44820</v>
      </c>
      <c r="H89" s="5">
        <v>43510</v>
      </c>
      <c r="I89" t="s">
        <v>42</v>
      </c>
    </row>
    <row r="90" spans="3:9" x14ac:dyDescent="0.25">
      <c r="C90" t="s">
        <v>79</v>
      </c>
      <c r="D90" t="s">
        <v>15</v>
      </c>
      <c r="E90" t="s">
        <v>21</v>
      </c>
      <c r="F90">
        <v>33</v>
      </c>
      <c r="G90" s="4">
        <v>44243</v>
      </c>
      <c r="H90" s="5">
        <v>59430</v>
      </c>
      <c r="I90" t="s">
        <v>16</v>
      </c>
    </row>
    <row r="91" spans="3:9" x14ac:dyDescent="0.25">
      <c r="C91" t="s">
        <v>93</v>
      </c>
      <c r="D91" t="s">
        <v>8</v>
      </c>
      <c r="E91" t="s">
        <v>21</v>
      </c>
      <c r="F91">
        <v>33</v>
      </c>
      <c r="G91" s="4">
        <v>44067</v>
      </c>
      <c r="H91" s="5">
        <v>65360</v>
      </c>
      <c r="I91" t="s">
        <v>16</v>
      </c>
    </row>
    <row r="92" spans="3:9" x14ac:dyDescent="0.25">
      <c r="C92" t="s">
        <v>66</v>
      </c>
      <c r="D92" t="s">
        <v>8</v>
      </c>
      <c r="E92" t="s">
        <v>9</v>
      </c>
      <c r="F92">
        <v>32</v>
      </c>
      <c r="G92" s="4">
        <v>44611</v>
      </c>
      <c r="H92" s="5">
        <v>41570</v>
      </c>
      <c r="I92" t="s">
        <v>16</v>
      </c>
    </row>
    <row r="93" spans="3:9" x14ac:dyDescent="0.25">
      <c r="C93" t="s">
        <v>95</v>
      </c>
      <c r="D93" t="s">
        <v>8</v>
      </c>
      <c r="E93" t="s">
        <v>12</v>
      </c>
      <c r="F93">
        <v>33</v>
      </c>
      <c r="G93" s="4">
        <v>44312</v>
      </c>
      <c r="H93" s="5">
        <v>75280</v>
      </c>
      <c r="I93" t="s">
        <v>16</v>
      </c>
    </row>
    <row r="94" spans="3:9" x14ac:dyDescent="0.25">
      <c r="C94" t="s">
        <v>18</v>
      </c>
      <c r="D94" t="s">
        <v>15</v>
      </c>
      <c r="E94" t="s">
        <v>19</v>
      </c>
      <c r="F94">
        <v>33</v>
      </c>
      <c r="G94" s="4">
        <v>44385</v>
      </c>
      <c r="H94" s="5">
        <v>74550</v>
      </c>
      <c r="I94" t="s">
        <v>16</v>
      </c>
    </row>
    <row r="95" spans="3:9" x14ac:dyDescent="0.25">
      <c r="C95" t="s">
        <v>45</v>
      </c>
      <c r="D95" t="s">
        <v>15</v>
      </c>
      <c r="E95" t="s">
        <v>9</v>
      </c>
      <c r="F95">
        <v>30</v>
      </c>
      <c r="G95" s="4">
        <v>44701</v>
      </c>
      <c r="H95" s="5">
        <v>67950</v>
      </c>
      <c r="I95" t="s">
        <v>16</v>
      </c>
    </row>
    <row r="96" spans="3:9" x14ac:dyDescent="0.25">
      <c r="C96" t="s">
        <v>90</v>
      </c>
      <c r="D96" t="s">
        <v>15</v>
      </c>
      <c r="E96" t="s">
        <v>21</v>
      </c>
      <c r="F96">
        <v>42</v>
      </c>
      <c r="G96" s="4">
        <v>44731</v>
      </c>
      <c r="H96" s="5">
        <v>70270</v>
      </c>
      <c r="I96" t="s">
        <v>24</v>
      </c>
    </row>
    <row r="97" spans="3:9" x14ac:dyDescent="0.25">
      <c r="C97" t="s">
        <v>46</v>
      </c>
      <c r="D97" t="s">
        <v>15</v>
      </c>
      <c r="E97" t="s">
        <v>9</v>
      </c>
      <c r="F97">
        <v>26</v>
      </c>
      <c r="G97" s="4">
        <v>44411</v>
      </c>
      <c r="H97" s="5">
        <v>53540</v>
      </c>
      <c r="I97" t="s">
        <v>16</v>
      </c>
    </row>
    <row r="98" spans="3:9" x14ac:dyDescent="0.25">
      <c r="C98" t="s">
        <v>58</v>
      </c>
      <c r="D98" t="s">
        <v>15</v>
      </c>
      <c r="E98" t="s">
        <v>19</v>
      </c>
      <c r="F98">
        <v>22</v>
      </c>
      <c r="G98" s="4">
        <v>44446</v>
      </c>
      <c r="H98" s="5">
        <v>112780</v>
      </c>
      <c r="I98" t="s">
        <v>13</v>
      </c>
    </row>
    <row r="99" spans="3:9" x14ac:dyDescent="0.25">
      <c r="C99" t="s">
        <v>70</v>
      </c>
      <c r="D99" t="s">
        <v>15</v>
      </c>
      <c r="E99" t="s">
        <v>9</v>
      </c>
      <c r="F99">
        <v>46</v>
      </c>
      <c r="G99" s="4">
        <v>44758</v>
      </c>
      <c r="H99" s="5">
        <v>70610</v>
      </c>
      <c r="I99" t="s">
        <v>16</v>
      </c>
    </row>
    <row r="100" spans="3:9" x14ac:dyDescent="0.25">
      <c r="C100" t="s">
        <v>75</v>
      </c>
      <c r="D100" t="s">
        <v>8</v>
      </c>
      <c r="E100" t="s">
        <v>19</v>
      </c>
      <c r="F100">
        <v>28</v>
      </c>
      <c r="G100" s="4">
        <v>44357</v>
      </c>
      <c r="H100" s="5">
        <v>53240</v>
      </c>
      <c r="I100" t="s">
        <v>16</v>
      </c>
    </row>
    <row r="101" spans="3:9" x14ac:dyDescent="0.25">
      <c r="C101" t="s">
        <v>49</v>
      </c>
      <c r="E101" t="s">
        <v>21</v>
      </c>
      <c r="F101">
        <v>37</v>
      </c>
      <c r="G101" s="4">
        <v>44146</v>
      </c>
      <c r="H101" s="5">
        <v>115440</v>
      </c>
      <c r="I101" t="s">
        <v>24</v>
      </c>
    </row>
    <row r="102" spans="3:9" x14ac:dyDescent="0.25">
      <c r="C102" t="s">
        <v>65</v>
      </c>
      <c r="D102" t="s">
        <v>15</v>
      </c>
      <c r="E102" t="s">
        <v>19</v>
      </c>
      <c r="F102">
        <v>32</v>
      </c>
      <c r="G102" s="4">
        <v>44465</v>
      </c>
      <c r="H102" s="5">
        <v>53540</v>
      </c>
      <c r="I102" t="s">
        <v>16</v>
      </c>
    </row>
    <row r="103" spans="3:9" x14ac:dyDescent="0.25">
      <c r="C103" t="s">
        <v>81</v>
      </c>
      <c r="D103" t="s">
        <v>8</v>
      </c>
      <c r="E103" t="s">
        <v>9</v>
      </c>
      <c r="F103">
        <v>30</v>
      </c>
      <c r="G103" s="4">
        <v>44861</v>
      </c>
      <c r="H103" s="5">
        <v>112570</v>
      </c>
      <c r="I103" t="s">
        <v>16</v>
      </c>
    </row>
    <row r="104" spans="3:9" x14ac:dyDescent="0.25">
      <c r="C104" t="s">
        <v>51</v>
      </c>
      <c r="D104" t="s">
        <v>15</v>
      </c>
      <c r="E104" t="s">
        <v>9</v>
      </c>
      <c r="F104">
        <v>33</v>
      </c>
      <c r="G104" s="4">
        <v>44701</v>
      </c>
      <c r="H104" s="5">
        <v>48530</v>
      </c>
      <c r="I104" t="s">
        <v>13</v>
      </c>
    </row>
    <row r="105" spans="3:9" x14ac:dyDescent="0.25">
      <c r="C105" t="s">
        <v>61</v>
      </c>
      <c r="D105" t="s">
        <v>8</v>
      </c>
      <c r="E105" t="s">
        <v>12</v>
      </c>
      <c r="F105">
        <v>24</v>
      </c>
      <c r="G105" s="4">
        <v>44148</v>
      </c>
      <c r="H105" s="5">
        <v>62780</v>
      </c>
      <c r="I105" t="s">
        <v>16</v>
      </c>
    </row>
    <row r="106" spans="3:9" x14ac:dyDescent="0.25">
      <c r="C106" t="s">
        <v>203</v>
      </c>
      <c r="H106" s="5">
        <f>SUBTOTAL(101,nz_staff[Salary])</f>
        <v>77472.100000000006</v>
      </c>
      <c r="I106">
        <f>SUBTOTAL(103,nz_staff[Rating])</f>
        <v>100</v>
      </c>
    </row>
  </sheetData>
  <conditionalFormatting sqref="C5:C105">
    <cfRule type="duplicateValues" dxfId="10"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workbookViewId="0">
      <selection activeCell="B12" sqref="B12"/>
    </sheetView>
  </sheetViews>
  <sheetFormatPr defaultRowHeight="15" x14ac:dyDescent="0.25"/>
  <cols>
    <col min="2" max="2" width="30" bestFit="1" customWidth="1"/>
    <col min="3" max="3" width="10" bestFit="1" customWidth="1"/>
    <col min="4" max="4" width="6.7109375" bestFit="1" customWidth="1"/>
    <col min="5" max="5" width="14.28515625" bestFit="1" customWidth="1"/>
    <col min="6" max="6" width="13.7109375" bestFit="1" customWidth="1"/>
    <col min="7" max="7" width="14" bestFit="1" customWidth="1"/>
    <col min="8" max="8" width="8.5703125" bestFit="1" customWidth="1"/>
  </cols>
  <sheetData>
    <row r="2" spans="2:8" x14ac:dyDescent="0.25">
      <c r="B2" t="s">
        <v>0</v>
      </c>
      <c r="C2" t="s">
        <v>1</v>
      </c>
      <c r="D2" t="s">
        <v>3</v>
      </c>
      <c r="E2" t="s">
        <v>6</v>
      </c>
      <c r="F2" t="s">
        <v>4</v>
      </c>
      <c r="G2" t="s">
        <v>2</v>
      </c>
      <c r="H2" t="s">
        <v>5</v>
      </c>
    </row>
    <row r="3" spans="2:8" x14ac:dyDescent="0.25">
      <c r="B3" t="s">
        <v>156</v>
      </c>
      <c r="C3" t="s">
        <v>15</v>
      </c>
      <c r="D3">
        <v>20</v>
      </c>
      <c r="E3" t="s">
        <v>16</v>
      </c>
      <c r="F3" s="4">
        <v>44122</v>
      </c>
      <c r="G3" t="s">
        <v>12</v>
      </c>
      <c r="H3">
        <v>112650</v>
      </c>
    </row>
    <row r="4" spans="2:8" x14ac:dyDescent="0.25">
      <c r="B4" t="s">
        <v>176</v>
      </c>
      <c r="C4" t="s">
        <v>8</v>
      </c>
      <c r="D4">
        <v>32</v>
      </c>
      <c r="E4" t="s">
        <v>13</v>
      </c>
      <c r="F4" s="4">
        <v>44293</v>
      </c>
      <c r="G4" t="s">
        <v>12</v>
      </c>
      <c r="H4">
        <v>43840</v>
      </c>
    </row>
    <row r="5" spans="2:8" x14ac:dyDescent="0.25">
      <c r="B5" t="s">
        <v>143</v>
      </c>
      <c r="C5" t="s">
        <v>15</v>
      </c>
      <c r="D5">
        <v>31</v>
      </c>
      <c r="E5" t="s">
        <v>16</v>
      </c>
      <c r="F5" s="4">
        <v>44663</v>
      </c>
      <c r="G5" t="s">
        <v>9</v>
      </c>
      <c r="H5">
        <v>103550</v>
      </c>
    </row>
    <row r="6" spans="2:8" x14ac:dyDescent="0.25">
      <c r="B6" t="s">
        <v>201</v>
      </c>
      <c r="C6" t="s">
        <v>8</v>
      </c>
      <c r="D6">
        <v>32</v>
      </c>
      <c r="E6" t="s">
        <v>16</v>
      </c>
      <c r="F6" s="4">
        <v>44339</v>
      </c>
      <c r="G6" t="s">
        <v>56</v>
      </c>
      <c r="H6">
        <v>45510</v>
      </c>
    </row>
    <row r="7" spans="2:8" x14ac:dyDescent="0.25">
      <c r="B7" t="s">
        <v>142</v>
      </c>
      <c r="D7">
        <v>37</v>
      </c>
      <c r="E7" t="s">
        <v>24</v>
      </c>
      <c r="F7" s="4">
        <v>44085</v>
      </c>
      <c r="G7" t="s">
        <v>21</v>
      </c>
      <c r="H7">
        <v>115440</v>
      </c>
    </row>
    <row r="8" spans="2:8" x14ac:dyDescent="0.25">
      <c r="B8" t="s">
        <v>202</v>
      </c>
      <c r="C8" t="s">
        <v>8</v>
      </c>
      <c r="D8">
        <v>38</v>
      </c>
      <c r="E8" t="s">
        <v>13</v>
      </c>
      <c r="F8" s="4">
        <v>44268</v>
      </c>
      <c r="G8" t="s">
        <v>19</v>
      </c>
      <c r="H8">
        <v>56870</v>
      </c>
    </row>
    <row r="9" spans="2:8" x14ac:dyDescent="0.25">
      <c r="B9" t="s">
        <v>169</v>
      </c>
      <c r="C9" t="s">
        <v>8</v>
      </c>
      <c r="D9">
        <v>25</v>
      </c>
      <c r="E9" t="s">
        <v>16</v>
      </c>
      <c r="F9" s="4">
        <v>44144</v>
      </c>
      <c r="G9" t="s">
        <v>19</v>
      </c>
      <c r="H9">
        <v>92700</v>
      </c>
    </row>
    <row r="10" spans="2:8" x14ac:dyDescent="0.25">
      <c r="B10" t="s">
        <v>145</v>
      </c>
      <c r="D10">
        <v>32</v>
      </c>
      <c r="E10" t="s">
        <v>16</v>
      </c>
      <c r="F10" s="4">
        <v>44713</v>
      </c>
      <c r="G10" t="s">
        <v>12</v>
      </c>
      <c r="H10">
        <v>91310</v>
      </c>
    </row>
    <row r="11" spans="2:8" x14ac:dyDescent="0.25">
      <c r="B11" t="s">
        <v>115</v>
      </c>
      <c r="C11" t="s">
        <v>15</v>
      </c>
      <c r="D11">
        <v>33</v>
      </c>
      <c r="E11" t="s">
        <v>16</v>
      </c>
      <c r="F11" s="4">
        <v>44324</v>
      </c>
      <c r="G11" t="s">
        <v>19</v>
      </c>
      <c r="H11">
        <v>74550</v>
      </c>
    </row>
    <row r="12" spans="2:8" x14ac:dyDescent="0.25">
      <c r="B12" t="s">
        <v>128</v>
      </c>
      <c r="C12" t="s">
        <v>15</v>
      </c>
      <c r="D12">
        <v>25</v>
      </c>
      <c r="E12" t="s">
        <v>13</v>
      </c>
      <c r="F12" s="4">
        <v>44665</v>
      </c>
      <c r="G12" t="s">
        <v>9</v>
      </c>
      <c r="H12">
        <v>109190</v>
      </c>
    </row>
    <row r="13" spans="2:8" x14ac:dyDescent="0.25">
      <c r="B13" t="s">
        <v>194</v>
      </c>
      <c r="C13" t="s">
        <v>8</v>
      </c>
      <c r="D13">
        <v>40</v>
      </c>
      <c r="E13" t="s">
        <v>16</v>
      </c>
      <c r="F13" s="4">
        <v>44320</v>
      </c>
      <c r="G13" t="s">
        <v>12</v>
      </c>
      <c r="H13">
        <v>104410</v>
      </c>
    </row>
    <row r="14" spans="2:8" x14ac:dyDescent="0.25">
      <c r="B14" t="s">
        <v>177</v>
      </c>
      <c r="C14" t="s">
        <v>15</v>
      </c>
      <c r="D14">
        <v>30</v>
      </c>
      <c r="E14" t="s">
        <v>16</v>
      </c>
      <c r="F14" s="4">
        <v>44544</v>
      </c>
      <c r="G14" t="s">
        <v>21</v>
      </c>
      <c r="H14">
        <v>96800</v>
      </c>
    </row>
    <row r="15" spans="2:8" x14ac:dyDescent="0.25">
      <c r="B15" t="s">
        <v>123</v>
      </c>
      <c r="C15" t="s">
        <v>15</v>
      </c>
      <c r="D15">
        <v>28</v>
      </c>
      <c r="E15" t="s">
        <v>13</v>
      </c>
      <c r="F15" s="4">
        <v>43980</v>
      </c>
      <c r="G15" t="s">
        <v>21</v>
      </c>
      <c r="H15">
        <v>48170</v>
      </c>
    </row>
    <row r="16" spans="2:8" x14ac:dyDescent="0.25">
      <c r="B16" t="s">
        <v>140</v>
      </c>
      <c r="C16" t="s">
        <v>15</v>
      </c>
      <c r="D16">
        <v>21</v>
      </c>
      <c r="E16" t="s">
        <v>16</v>
      </c>
      <c r="F16" s="4">
        <v>44042</v>
      </c>
      <c r="G16" t="s">
        <v>9</v>
      </c>
      <c r="H16">
        <v>37920</v>
      </c>
    </row>
    <row r="17" spans="2:8" x14ac:dyDescent="0.25">
      <c r="B17" t="s">
        <v>178</v>
      </c>
      <c r="C17" t="s">
        <v>15</v>
      </c>
      <c r="D17">
        <v>34</v>
      </c>
      <c r="E17" t="s">
        <v>16</v>
      </c>
      <c r="F17" s="4">
        <v>44642</v>
      </c>
      <c r="G17" t="s">
        <v>9</v>
      </c>
      <c r="H17">
        <v>112650</v>
      </c>
    </row>
    <row r="18" spans="2:8" x14ac:dyDescent="0.25">
      <c r="B18" t="s">
        <v>165</v>
      </c>
      <c r="C18" t="s">
        <v>8</v>
      </c>
      <c r="D18">
        <v>34</v>
      </c>
      <c r="E18" t="s">
        <v>24</v>
      </c>
      <c r="F18" s="4">
        <v>44660</v>
      </c>
      <c r="G18" t="s">
        <v>19</v>
      </c>
      <c r="H18">
        <v>49630</v>
      </c>
    </row>
    <row r="19" spans="2:8" x14ac:dyDescent="0.25">
      <c r="B19" t="s">
        <v>199</v>
      </c>
      <c r="C19" t="s">
        <v>15</v>
      </c>
      <c r="D19">
        <v>36</v>
      </c>
      <c r="E19" t="s">
        <v>16</v>
      </c>
      <c r="F19" s="4">
        <v>43958</v>
      </c>
      <c r="G19" t="s">
        <v>12</v>
      </c>
      <c r="H19">
        <v>118840</v>
      </c>
    </row>
    <row r="20" spans="2:8" x14ac:dyDescent="0.25">
      <c r="B20" t="s">
        <v>159</v>
      </c>
      <c r="C20" t="s">
        <v>15</v>
      </c>
      <c r="D20">
        <v>30</v>
      </c>
      <c r="E20" t="s">
        <v>16</v>
      </c>
      <c r="F20" s="4">
        <v>44789</v>
      </c>
      <c r="G20" t="s">
        <v>12</v>
      </c>
      <c r="H20">
        <v>69710</v>
      </c>
    </row>
    <row r="21" spans="2:8" x14ac:dyDescent="0.25">
      <c r="B21" t="s">
        <v>197</v>
      </c>
      <c r="C21" t="s">
        <v>15</v>
      </c>
      <c r="D21">
        <v>20</v>
      </c>
      <c r="E21" t="s">
        <v>16</v>
      </c>
      <c r="F21" s="4">
        <v>44683</v>
      </c>
      <c r="G21" t="s">
        <v>9</v>
      </c>
      <c r="H21">
        <v>79570</v>
      </c>
    </row>
    <row r="22" spans="2:8" x14ac:dyDescent="0.25">
      <c r="B22" t="s">
        <v>154</v>
      </c>
      <c r="C22" t="s">
        <v>8</v>
      </c>
      <c r="D22">
        <v>22</v>
      </c>
      <c r="E22" t="s">
        <v>13</v>
      </c>
      <c r="F22" s="4">
        <v>44388</v>
      </c>
      <c r="G22" t="s">
        <v>9</v>
      </c>
      <c r="H22">
        <v>76900</v>
      </c>
    </row>
    <row r="23" spans="2:8" x14ac:dyDescent="0.25">
      <c r="B23" t="s">
        <v>182</v>
      </c>
      <c r="C23" t="s">
        <v>15</v>
      </c>
      <c r="D23">
        <v>27</v>
      </c>
      <c r="E23" t="s">
        <v>16</v>
      </c>
      <c r="F23" s="4">
        <v>44073</v>
      </c>
      <c r="G23" t="s">
        <v>19</v>
      </c>
      <c r="H23">
        <v>54970</v>
      </c>
    </row>
    <row r="24" spans="2:8" x14ac:dyDescent="0.25">
      <c r="B24" t="s">
        <v>118</v>
      </c>
      <c r="C24" t="s">
        <v>15</v>
      </c>
      <c r="D24">
        <v>37</v>
      </c>
      <c r="E24" t="s">
        <v>24</v>
      </c>
      <c r="F24" s="4">
        <v>44277</v>
      </c>
      <c r="G24" t="s">
        <v>12</v>
      </c>
      <c r="H24">
        <v>88050</v>
      </c>
    </row>
    <row r="25" spans="2:8" x14ac:dyDescent="0.25">
      <c r="B25" t="s">
        <v>192</v>
      </c>
      <c r="C25" t="s">
        <v>15</v>
      </c>
      <c r="D25">
        <v>43</v>
      </c>
      <c r="E25" t="s">
        <v>16</v>
      </c>
      <c r="F25" s="4">
        <v>44558</v>
      </c>
      <c r="G25" t="s">
        <v>19</v>
      </c>
      <c r="H25">
        <v>36040</v>
      </c>
    </row>
    <row r="26" spans="2:8" x14ac:dyDescent="0.25">
      <c r="B26" t="s">
        <v>111</v>
      </c>
      <c r="C26" t="s">
        <v>8</v>
      </c>
      <c r="D26">
        <v>42</v>
      </c>
      <c r="E26" t="s">
        <v>10</v>
      </c>
      <c r="F26" s="4">
        <v>44718</v>
      </c>
      <c r="G26" t="s">
        <v>9</v>
      </c>
      <c r="H26">
        <v>75000</v>
      </c>
    </row>
    <row r="27" spans="2:8" x14ac:dyDescent="0.25">
      <c r="B27" t="s">
        <v>149</v>
      </c>
      <c r="C27" t="s">
        <v>15</v>
      </c>
      <c r="D27">
        <v>35</v>
      </c>
      <c r="E27" t="s">
        <v>16</v>
      </c>
      <c r="F27" s="4">
        <v>44666</v>
      </c>
      <c r="G27" t="s">
        <v>9</v>
      </c>
      <c r="H27">
        <v>40400</v>
      </c>
    </row>
    <row r="28" spans="2:8" x14ac:dyDescent="0.25">
      <c r="B28" t="s">
        <v>196</v>
      </c>
      <c r="C28" t="s">
        <v>15</v>
      </c>
      <c r="D28">
        <v>24</v>
      </c>
      <c r="E28" t="s">
        <v>16</v>
      </c>
      <c r="F28" s="4">
        <v>44625</v>
      </c>
      <c r="G28" t="s">
        <v>12</v>
      </c>
      <c r="H28">
        <v>100420</v>
      </c>
    </row>
    <row r="29" spans="2:8" x14ac:dyDescent="0.25">
      <c r="B29" t="s">
        <v>120</v>
      </c>
      <c r="C29" t="s">
        <v>8</v>
      </c>
      <c r="D29">
        <v>31</v>
      </c>
      <c r="E29" t="s">
        <v>16</v>
      </c>
      <c r="F29" s="4">
        <v>44604</v>
      </c>
      <c r="G29" t="s">
        <v>12</v>
      </c>
      <c r="H29">
        <v>58100</v>
      </c>
    </row>
    <row r="30" spans="2:8" x14ac:dyDescent="0.25">
      <c r="B30" t="s">
        <v>114</v>
      </c>
      <c r="C30" t="s">
        <v>8</v>
      </c>
      <c r="D30">
        <v>44</v>
      </c>
      <c r="E30" t="s">
        <v>16</v>
      </c>
      <c r="F30" s="4">
        <v>44985</v>
      </c>
      <c r="G30" t="s">
        <v>12</v>
      </c>
      <c r="H30">
        <v>114870</v>
      </c>
    </row>
    <row r="31" spans="2:8" x14ac:dyDescent="0.25">
      <c r="B31" t="s">
        <v>158</v>
      </c>
      <c r="C31" t="s">
        <v>8</v>
      </c>
      <c r="D31">
        <v>32</v>
      </c>
      <c r="E31" t="s">
        <v>16</v>
      </c>
      <c r="F31" s="4">
        <v>44549</v>
      </c>
      <c r="G31" t="s">
        <v>9</v>
      </c>
      <c r="H31">
        <v>41570</v>
      </c>
    </row>
    <row r="32" spans="2:8" x14ac:dyDescent="0.25">
      <c r="B32" t="s">
        <v>173</v>
      </c>
      <c r="C32" t="s">
        <v>8</v>
      </c>
      <c r="D32">
        <v>30</v>
      </c>
      <c r="E32" t="s">
        <v>16</v>
      </c>
      <c r="F32" s="4">
        <v>44800</v>
      </c>
      <c r="G32" t="s">
        <v>9</v>
      </c>
      <c r="H32">
        <v>112570</v>
      </c>
    </row>
    <row r="33" spans="2:8" x14ac:dyDescent="0.25">
      <c r="B33" t="s">
        <v>151</v>
      </c>
      <c r="C33" t="s">
        <v>15</v>
      </c>
      <c r="D33">
        <v>26</v>
      </c>
      <c r="E33" t="s">
        <v>16</v>
      </c>
      <c r="F33" s="4">
        <v>44164</v>
      </c>
      <c r="G33" t="s">
        <v>9</v>
      </c>
      <c r="H33">
        <v>47360</v>
      </c>
    </row>
    <row r="34" spans="2:8" x14ac:dyDescent="0.25">
      <c r="B34" t="s">
        <v>126</v>
      </c>
      <c r="C34" t="s">
        <v>8</v>
      </c>
      <c r="D34">
        <v>21</v>
      </c>
      <c r="E34" t="s">
        <v>16</v>
      </c>
      <c r="F34" s="4">
        <v>44256</v>
      </c>
      <c r="G34" t="s">
        <v>21</v>
      </c>
      <c r="H34">
        <v>65920</v>
      </c>
    </row>
    <row r="35" spans="2:8" x14ac:dyDescent="0.25">
      <c r="B35" t="s">
        <v>200</v>
      </c>
      <c r="C35" t="s">
        <v>8</v>
      </c>
      <c r="D35">
        <v>28</v>
      </c>
      <c r="E35" t="s">
        <v>16</v>
      </c>
      <c r="F35" s="4">
        <v>44571</v>
      </c>
      <c r="G35" t="s">
        <v>9</v>
      </c>
      <c r="H35">
        <v>99970</v>
      </c>
    </row>
    <row r="36" spans="2:8" x14ac:dyDescent="0.25">
      <c r="B36" t="s">
        <v>133</v>
      </c>
      <c r="C36" t="s">
        <v>8</v>
      </c>
      <c r="D36">
        <v>25</v>
      </c>
      <c r="E36" t="s">
        <v>13</v>
      </c>
      <c r="F36" s="4">
        <v>44633</v>
      </c>
      <c r="G36" t="s">
        <v>12</v>
      </c>
      <c r="H36">
        <v>80700</v>
      </c>
    </row>
    <row r="37" spans="2:8" x14ac:dyDescent="0.25">
      <c r="B37" t="s">
        <v>155</v>
      </c>
      <c r="C37" t="s">
        <v>15</v>
      </c>
      <c r="D37">
        <v>24</v>
      </c>
      <c r="E37" t="s">
        <v>24</v>
      </c>
      <c r="F37" s="4">
        <v>44375</v>
      </c>
      <c r="G37" t="s">
        <v>21</v>
      </c>
      <c r="H37">
        <v>52610</v>
      </c>
    </row>
    <row r="38" spans="2:8" x14ac:dyDescent="0.25">
      <c r="B38" t="s">
        <v>180</v>
      </c>
      <c r="C38" t="s">
        <v>15</v>
      </c>
      <c r="D38">
        <v>29</v>
      </c>
      <c r="E38" t="s">
        <v>24</v>
      </c>
      <c r="F38" s="4">
        <v>44119</v>
      </c>
      <c r="G38" t="s">
        <v>12</v>
      </c>
      <c r="H38">
        <v>112110</v>
      </c>
    </row>
    <row r="39" spans="2:8" x14ac:dyDescent="0.25">
      <c r="B39" t="s">
        <v>152</v>
      </c>
      <c r="C39" t="s">
        <v>8</v>
      </c>
      <c r="D39">
        <v>27</v>
      </c>
      <c r="E39" t="s">
        <v>16</v>
      </c>
      <c r="F39" s="4">
        <v>44061</v>
      </c>
      <c r="G39" t="s">
        <v>56</v>
      </c>
      <c r="H39">
        <v>119110</v>
      </c>
    </row>
    <row r="40" spans="2:8" x14ac:dyDescent="0.25">
      <c r="B40" t="s">
        <v>150</v>
      </c>
      <c r="C40" t="s">
        <v>15</v>
      </c>
      <c r="D40">
        <v>22</v>
      </c>
      <c r="E40" t="s">
        <v>13</v>
      </c>
      <c r="F40" s="4">
        <v>44384</v>
      </c>
      <c r="G40" t="s">
        <v>19</v>
      </c>
      <c r="H40">
        <v>112780</v>
      </c>
    </row>
    <row r="41" spans="2:8" x14ac:dyDescent="0.25">
      <c r="B41" t="s">
        <v>175</v>
      </c>
      <c r="C41" t="s">
        <v>8</v>
      </c>
      <c r="D41">
        <v>36</v>
      </c>
      <c r="E41" t="s">
        <v>16</v>
      </c>
      <c r="F41" s="4">
        <v>44023</v>
      </c>
      <c r="G41" t="s">
        <v>9</v>
      </c>
      <c r="H41">
        <v>114890</v>
      </c>
    </row>
    <row r="42" spans="2:8" x14ac:dyDescent="0.25">
      <c r="B42" t="s">
        <v>146</v>
      </c>
      <c r="C42" t="s">
        <v>15</v>
      </c>
      <c r="D42">
        <v>27</v>
      </c>
      <c r="E42" t="s">
        <v>16</v>
      </c>
      <c r="F42" s="4">
        <v>44506</v>
      </c>
      <c r="G42" t="s">
        <v>21</v>
      </c>
      <c r="H42">
        <v>48980</v>
      </c>
    </row>
    <row r="43" spans="2:8" x14ac:dyDescent="0.25">
      <c r="B43" t="s">
        <v>170</v>
      </c>
      <c r="C43" t="s">
        <v>15</v>
      </c>
      <c r="D43">
        <v>21</v>
      </c>
      <c r="E43" t="s">
        <v>16</v>
      </c>
      <c r="F43" s="4">
        <v>44180</v>
      </c>
      <c r="G43" t="s">
        <v>56</v>
      </c>
      <c r="H43">
        <v>75880</v>
      </c>
    </row>
    <row r="44" spans="2:8" x14ac:dyDescent="0.25">
      <c r="B44" t="s">
        <v>167</v>
      </c>
      <c r="C44" t="s">
        <v>8</v>
      </c>
      <c r="D44">
        <v>28</v>
      </c>
      <c r="E44" t="s">
        <v>16</v>
      </c>
      <c r="F44" s="4">
        <v>44296</v>
      </c>
      <c r="G44" t="s">
        <v>19</v>
      </c>
      <c r="H44">
        <v>53240</v>
      </c>
    </row>
    <row r="45" spans="2:8" x14ac:dyDescent="0.25">
      <c r="B45" t="s">
        <v>122</v>
      </c>
      <c r="C45" t="s">
        <v>8</v>
      </c>
      <c r="D45">
        <v>34</v>
      </c>
      <c r="E45" t="s">
        <v>16</v>
      </c>
      <c r="F45" s="4">
        <v>44397</v>
      </c>
      <c r="G45" t="s">
        <v>21</v>
      </c>
      <c r="H45">
        <v>85000</v>
      </c>
    </row>
    <row r="46" spans="2:8" x14ac:dyDescent="0.25">
      <c r="B46" t="s">
        <v>179</v>
      </c>
      <c r="C46" t="s">
        <v>8</v>
      </c>
      <c r="D46">
        <v>21</v>
      </c>
      <c r="E46" t="s">
        <v>16</v>
      </c>
      <c r="F46" s="4">
        <v>44619</v>
      </c>
      <c r="G46" t="s">
        <v>12</v>
      </c>
      <c r="H46">
        <v>33920</v>
      </c>
    </row>
    <row r="47" spans="2:8" x14ac:dyDescent="0.25">
      <c r="B47" t="s">
        <v>188</v>
      </c>
      <c r="C47" t="s">
        <v>8</v>
      </c>
      <c r="D47">
        <v>33</v>
      </c>
      <c r="E47" t="s">
        <v>16</v>
      </c>
      <c r="F47" s="4">
        <v>44253</v>
      </c>
      <c r="G47" t="s">
        <v>12</v>
      </c>
      <c r="H47">
        <v>75280</v>
      </c>
    </row>
    <row r="48" spans="2:8" x14ac:dyDescent="0.25">
      <c r="B48" t="s">
        <v>130</v>
      </c>
      <c r="C48" t="s">
        <v>8</v>
      </c>
      <c r="D48">
        <v>34</v>
      </c>
      <c r="E48" t="s">
        <v>16</v>
      </c>
      <c r="F48" s="4">
        <v>44594</v>
      </c>
      <c r="G48" t="s">
        <v>21</v>
      </c>
      <c r="H48">
        <v>58940</v>
      </c>
    </row>
    <row r="49" spans="2:8" x14ac:dyDescent="0.25">
      <c r="B49" t="s">
        <v>136</v>
      </c>
      <c r="C49" t="s">
        <v>8</v>
      </c>
      <c r="D49">
        <v>28</v>
      </c>
      <c r="E49" t="s">
        <v>16</v>
      </c>
      <c r="F49" s="4">
        <v>44425</v>
      </c>
      <c r="G49" t="s">
        <v>9</v>
      </c>
      <c r="H49">
        <v>104770</v>
      </c>
    </row>
    <row r="50" spans="2:8" x14ac:dyDescent="0.25">
      <c r="B50" t="s">
        <v>125</v>
      </c>
      <c r="C50" t="s">
        <v>15</v>
      </c>
      <c r="D50">
        <v>21</v>
      </c>
      <c r="E50" t="s">
        <v>16</v>
      </c>
      <c r="F50" s="4">
        <v>44701</v>
      </c>
      <c r="G50" t="s">
        <v>9</v>
      </c>
      <c r="H50">
        <v>57090</v>
      </c>
    </row>
    <row r="51" spans="2:8" x14ac:dyDescent="0.25">
      <c r="B51" t="s">
        <v>160</v>
      </c>
      <c r="C51" t="s">
        <v>15</v>
      </c>
      <c r="D51">
        <v>27</v>
      </c>
      <c r="E51" t="s">
        <v>13</v>
      </c>
      <c r="F51" s="4">
        <v>44174</v>
      </c>
      <c r="G51" t="s">
        <v>21</v>
      </c>
      <c r="H51">
        <v>91650</v>
      </c>
    </row>
    <row r="52" spans="2:8" x14ac:dyDescent="0.25">
      <c r="B52" t="s">
        <v>183</v>
      </c>
      <c r="C52" t="s">
        <v>15</v>
      </c>
      <c r="D52">
        <v>42</v>
      </c>
      <c r="E52" t="s">
        <v>24</v>
      </c>
      <c r="F52" s="4">
        <v>44670</v>
      </c>
      <c r="G52" t="s">
        <v>21</v>
      </c>
      <c r="H52">
        <v>70270</v>
      </c>
    </row>
    <row r="53" spans="2:8" x14ac:dyDescent="0.25">
      <c r="B53" t="s">
        <v>129</v>
      </c>
      <c r="C53" t="s">
        <v>8</v>
      </c>
      <c r="D53">
        <v>28</v>
      </c>
      <c r="E53" t="s">
        <v>16</v>
      </c>
      <c r="F53" s="4">
        <v>44124</v>
      </c>
      <c r="G53" t="s">
        <v>21</v>
      </c>
      <c r="H53">
        <v>75970</v>
      </c>
    </row>
    <row r="54" spans="2:8" x14ac:dyDescent="0.25">
      <c r="B54" t="s">
        <v>112</v>
      </c>
      <c r="D54">
        <v>27</v>
      </c>
      <c r="E54" t="s">
        <v>13</v>
      </c>
      <c r="F54" s="4">
        <v>44212</v>
      </c>
      <c r="G54" t="s">
        <v>12</v>
      </c>
      <c r="H54">
        <v>90700</v>
      </c>
    </row>
    <row r="55" spans="2:8" x14ac:dyDescent="0.25">
      <c r="B55" t="s">
        <v>131</v>
      </c>
      <c r="C55" t="s">
        <v>15</v>
      </c>
      <c r="D55">
        <v>30</v>
      </c>
      <c r="E55" t="s">
        <v>16</v>
      </c>
      <c r="F55" s="4">
        <v>44607</v>
      </c>
      <c r="G55" t="s">
        <v>9</v>
      </c>
      <c r="H55">
        <v>60570</v>
      </c>
    </row>
    <row r="56" spans="2:8" x14ac:dyDescent="0.25">
      <c r="B56" t="s">
        <v>134</v>
      </c>
      <c r="C56" t="s">
        <v>15</v>
      </c>
      <c r="D56">
        <v>33</v>
      </c>
      <c r="E56" t="s">
        <v>16</v>
      </c>
      <c r="F56" s="4">
        <v>44103</v>
      </c>
      <c r="G56" t="s">
        <v>9</v>
      </c>
      <c r="H56">
        <v>115920</v>
      </c>
    </row>
    <row r="57" spans="2:8" x14ac:dyDescent="0.25">
      <c r="B57" t="s">
        <v>186</v>
      </c>
      <c r="C57" t="s">
        <v>8</v>
      </c>
      <c r="D57">
        <v>33</v>
      </c>
      <c r="E57" t="s">
        <v>16</v>
      </c>
      <c r="F57" s="4">
        <v>44006</v>
      </c>
      <c r="G57" t="s">
        <v>21</v>
      </c>
      <c r="H57">
        <v>65360</v>
      </c>
    </row>
    <row r="58" spans="2:8" x14ac:dyDescent="0.25">
      <c r="B58" t="s">
        <v>116</v>
      </c>
      <c r="D58">
        <v>30</v>
      </c>
      <c r="E58" t="s">
        <v>16</v>
      </c>
      <c r="F58" s="4">
        <v>44535</v>
      </c>
      <c r="G58" t="s">
        <v>21</v>
      </c>
      <c r="H58">
        <v>64000</v>
      </c>
    </row>
    <row r="59" spans="2:8" x14ac:dyDescent="0.25">
      <c r="B59" t="s">
        <v>195</v>
      </c>
      <c r="C59" t="s">
        <v>8</v>
      </c>
      <c r="D59">
        <v>34</v>
      </c>
      <c r="E59" t="s">
        <v>16</v>
      </c>
      <c r="F59" s="4">
        <v>44383</v>
      </c>
      <c r="G59" t="s">
        <v>21</v>
      </c>
      <c r="H59">
        <v>92450</v>
      </c>
    </row>
    <row r="60" spans="2:8" x14ac:dyDescent="0.25">
      <c r="B60" t="s">
        <v>113</v>
      </c>
      <c r="C60" t="s">
        <v>15</v>
      </c>
      <c r="D60">
        <v>31</v>
      </c>
      <c r="E60" t="s">
        <v>16</v>
      </c>
      <c r="F60" s="4">
        <v>44450</v>
      </c>
      <c r="G60" t="s">
        <v>12</v>
      </c>
      <c r="H60">
        <v>48950</v>
      </c>
    </row>
    <row r="61" spans="2:8" x14ac:dyDescent="0.25">
      <c r="B61" t="s">
        <v>185</v>
      </c>
      <c r="C61" t="s">
        <v>8</v>
      </c>
      <c r="D61">
        <v>27</v>
      </c>
      <c r="E61" t="s">
        <v>16</v>
      </c>
      <c r="F61" s="4">
        <v>44625</v>
      </c>
      <c r="G61" t="s">
        <v>12</v>
      </c>
      <c r="H61">
        <v>83750</v>
      </c>
    </row>
    <row r="62" spans="2:8" x14ac:dyDescent="0.25">
      <c r="B62" t="s">
        <v>166</v>
      </c>
      <c r="C62" t="s">
        <v>8</v>
      </c>
      <c r="D62">
        <v>40</v>
      </c>
      <c r="E62" t="s">
        <v>16</v>
      </c>
      <c r="F62" s="4">
        <v>44276</v>
      </c>
      <c r="G62" t="s">
        <v>12</v>
      </c>
      <c r="H62">
        <v>87620</v>
      </c>
    </row>
    <row r="63" spans="2:8" x14ac:dyDescent="0.25">
      <c r="B63" t="s">
        <v>184</v>
      </c>
      <c r="C63" t="s">
        <v>8</v>
      </c>
      <c r="D63">
        <v>20</v>
      </c>
      <c r="E63" t="s">
        <v>24</v>
      </c>
      <c r="F63" s="4">
        <v>44476</v>
      </c>
      <c r="G63" t="s">
        <v>19</v>
      </c>
      <c r="H63">
        <v>68900</v>
      </c>
    </row>
    <row r="64" spans="2:8" x14ac:dyDescent="0.25">
      <c r="B64" t="s">
        <v>157</v>
      </c>
      <c r="C64" t="s">
        <v>15</v>
      </c>
      <c r="D64">
        <v>32</v>
      </c>
      <c r="E64" t="s">
        <v>16</v>
      </c>
      <c r="F64" s="4">
        <v>44403</v>
      </c>
      <c r="G64" t="s">
        <v>19</v>
      </c>
      <c r="H64">
        <v>53540</v>
      </c>
    </row>
    <row r="65" spans="2:8" x14ac:dyDescent="0.25">
      <c r="B65" t="s">
        <v>172</v>
      </c>
      <c r="C65" t="s">
        <v>15</v>
      </c>
      <c r="D65">
        <v>28</v>
      </c>
      <c r="E65" t="s">
        <v>42</v>
      </c>
      <c r="F65" s="4">
        <v>44758</v>
      </c>
      <c r="G65" t="s">
        <v>19</v>
      </c>
      <c r="H65">
        <v>43510</v>
      </c>
    </row>
    <row r="66" spans="2:8" x14ac:dyDescent="0.25">
      <c r="B66" t="s">
        <v>127</v>
      </c>
      <c r="C66" t="s">
        <v>8</v>
      </c>
      <c r="D66">
        <v>38</v>
      </c>
      <c r="E66" t="s">
        <v>10</v>
      </c>
      <c r="F66" s="4">
        <v>44316</v>
      </c>
      <c r="G66" t="s">
        <v>19</v>
      </c>
      <c r="H66">
        <v>109160</v>
      </c>
    </row>
    <row r="67" spans="2:8" x14ac:dyDescent="0.25">
      <c r="B67" t="s">
        <v>198</v>
      </c>
      <c r="C67" t="s">
        <v>15</v>
      </c>
      <c r="D67">
        <v>40</v>
      </c>
      <c r="E67" t="s">
        <v>16</v>
      </c>
      <c r="F67" s="4">
        <v>44204</v>
      </c>
      <c r="G67" t="s">
        <v>9</v>
      </c>
      <c r="H67">
        <v>99750</v>
      </c>
    </row>
    <row r="68" spans="2:8" x14ac:dyDescent="0.25">
      <c r="B68" t="s">
        <v>124</v>
      </c>
      <c r="C68" t="s">
        <v>8</v>
      </c>
      <c r="D68">
        <v>31</v>
      </c>
      <c r="E68" t="s">
        <v>16</v>
      </c>
      <c r="F68" s="4">
        <v>44084</v>
      </c>
      <c r="G68" t="s">
        <v>12</v>
      </c>
      <c r="H68">
        <v>41980</v>
      </c>
    </row>
    <row r="69" spans="2:8" x14ac:dyDescent="0.25">
      <c r="B69" t="s">
        <v>187</v>
      </c>
      <c r="C69" t="s">
        <v>15</v>
      </c>
      <c r="D69">
        <v>36</v>
      </c>
      <c r="E69" t="s">
        <v>16</v>
      </c>
      <c r="F69" s="4">
        <v>44272</v>
      </c>
      <c r="G69" t="s">
        <v>21</v>
      </c>
      <c r="H69">
        <v>71380</v>
      </c>
    </row>
    <row r="70" spans="2:8" x14ac:dyDescent="0.25">
      <c r="B70" t="s">
        <v>191</v>
      </c>
      <c r="C70" t="s">
        <v>15</v>
      </c>
      <c r="D70">
        <v>27</v>
      </c>
      <c r="E70" t="s">
        <v>42</v>
      </c>
      <c r="F70" s="4">
        <v>44547</v>
      </c>
      <c r="G70" t="s">
        <v>9</v>
      </c>
      <c r="H70">
        <v>113280</v>
      </c>
    </row>
    <row r="71" spans="2:8" x14ac:dyDescent="0.25">
      <c r="B71" t="s">
        <v>181</v>
      </c>
      <c r="C71" t="s">
        <v>8</v>
      </c>
      <c r="D71">
        <v>33</v>
      </c>
      <c r="E71" t="s">
        <v>16</v>
      </c>
      <c r="F71" s="4">
        <v>44747</v>
      </c>
      <c r="G71" t="s">
        <v>21</v>
      </c>
      <c r="H71">
        <v>86570</v>
      </c>
    </row>
    <row r="72" spans="2:8" x14ac:dyDescent="0.25">
      <c r="B72" t="s">
        <v>139</v>
      </c>
      <c r="C72" t="s">
        <v>15</v>
      </c>
      <c r="D72">
        <v>26</v>
      </c>
      <c r="E72" t="s">
        <v>16</v>
      </c>
      <c r="F72" s="4">
        <v>44350</v>
      </c>
      <c r="G72" t="s">
        <v>9</v>
      </c>
      <c r="H72">
        <v>53540</v>
      </c>
    </row>
    <row r="73" spans="2:8" x14ac:dyDescent="0.25">
      <c r="B73" t="s">
        <v>190</v>
      </c>
      <c r="C73" t="s">
        <v>15</v>
      </c>
      <c r="D73">
        <v>37</v>
      </c>
      <c r="E73" t="s">
        <v>16</v>
      </c>
      <c r="F73" s="4">
        <v>44640</v>
      </c>
      <c r="G73" t="s">
        <v>12</v>
      </c>
      <c r="H73">
        <v>69070</v>
      </c>
    </row>
    <row r="74" spans="2:8" x14ac:dyDescent="0.25">
      <c r="B74" t="s">
        <v>121</v>
      </c>
      <c r="C74" t="s">
        <v>8</v>
      </c>
      <c r="D74">
        <v>30</v>
      </c>
      <c r="E74" t="s">
        <v>24</v>
      </c>
      <c r="F74" s="4">
        <v>44328</v>
      </c>
      <c r="G74" t="s">
        <v>21</v>
      </c>
      <c r="H74">
        <v>67910</v>
      </c>
    </row>
    <row r="75" spans="2:8" x14ac:dyDescent="0.25">
      <c r="B75" t="s">
        <v>119</v>
      </c>
      <c r="C75" t="s">
        <v>15</v>
      </c>
      <c r="D75">
        <v>30</v>
      </c>
      <c r="E75" t="s">
        <v>16</v>
      </c>
      <c r="F75" s="4">
        <v>44214</v>
      </c>
      <c r="G75" t="s">
        <v>12</v>
      </c>
      <c r="H75">
        <v>69120</v>
      </c>
    </row>
    <row r="76" spans="2:8" x14ac:dyDescent="0.25">
      <c r="B76" t="s">
        <v>132</v>
      </c>
      <c r="C76" t="s">
        <v>8</v>
      </c>
      <c r="D76">
        <v>34</v>
      </c>
      <c r="E76" t="s">
        <v>16</v>
      </c>
      <c r="F76" s="4">
        <v>44550</v>
      </c>
      <c r="G76" t="s">
        <v>21</v>
      </c>
      <c r="H76">
        <v>60130</v>
      </c>
    </row>
    <row r="77" spans="2:8" x14ac:dyDescent="0.25">
      <c r="B77" t="s">
        <v>161</v>
      </c>
      <c r="C77" t="s">
        <v>15</v>
      </c>
      <c r="D77">
        <v>23</v>
      </c>
      <c r="E77" t="s">
        <v>16</v>
      </c>
      <c r="F77" s="4">
        <v>44378</v>
      </c>
      <c r="G77" t="s">
        <v>9</v>
      </c>
      <c r="H77">
        <v>106460</v>
      </c>
    </row>
    <row r="78" spans="2:8" x14ac:dyDescent="0.25">
      <c r="B78" t="s">
        <v>148</v>
      </c>
      <c r="C78" t="s">
        <v>8</v>
      </c>
      <c r="D78">
        <v>37</v>
      </c>
      <c r="E78" t="s">
        <v>16</v>
      </c>
      <c r="F78" s="4">
        <v>44389</v>
      </c>
      <c r="G78" t="s">
        <v>56</v>
      </c>
      <c r="H78">
        <v>118100</v>
      </c>
    </row>
    <row r="79" spans="2:8" x14ac:dyDescent="0.25">
      <c r="B79" t="s">
        <v>164</v>
      </c>
      <c r="C79" t="s">
        <v>8</v>
      </c>
      <c r="D79">
        <v>36</v>
      </c>
      <c r="E79" t="s">
        <v>16</v>
      </c>
      <c r="F79" s="4">
        <v>44468</v>
      </c>
      <c r="G79" t="s">
        <v>9</v>
      </c>
      <c r="H79">
        <v>78390</v>
      </c>
    </row>
    <row r="80" spans="2:8" x14ac:dyDescent="0.25">
      <c r="B80" t="s">
        <v>147</v>
      </c>
      <c r="C80" t="s">
        <v>8</v>
      </c>
      <c r="D80">
        <v>30</v>
      </c>
      <c r="E80" t="s">
        <v>16</v>
      </c>
      <c r="F80" s="4">
        <v>44789</v>
      </c>
      <c r="G80" t="s">
        <v>9</v>
      </c>
      <c r="H80">
        <v>114180</v>
      </c>
    </row>
    <row r="81" spans="2:8" x14ac:dyDescent="0.25">
      <c r="B81" t="s">
        <v>189</v>
      </c>
      <c r="C81" t="s">
        <v>8</v>
      </c>
      <c r="D81">
        <v>28</v>
      </c>
      <c r="E81" t="s">
        <v>16</v>
      </c>
      <c r="F81" s="4">
        <v>44590</v>
      </c>
      <c r="G81" t="s">
        <v>9</v>
      </c>
      <c r="H81">
        <v>104120</v>
      </c>
    </row>
    <row r="82" spans="2:8" x14ac:dyDescent="0.25">
      <c r="B82" t="s">
        <v>138</v>
      </c>
      <c r="C82" t="s">
        <v>15</v>
      </c>
      <c r="D82">
        <v>30</v>
      </c>
      <c r="E82" t="s">
        <v>16</v>
      </c>
      <c r="F82" s="4">
        <v>44640</v>
      </c>
      <c r="G82" t="s">
        <v>9</v>
      </c>
      <c r="H82">
        <v>67950</v>
      </c>
    </row>
    <row r="83" spans="2:8" x14ac:dyDescent="0.25">
      <c r="B83" t="s">
        <v>137</v>
      </c>
      <c r="C83" t="s">
        <v>8</v>
      </c>
      <c r="D83">
        <v>29</v>
      </c>
      <c r="E83" t="s">
        <v>16</v>
      </c>
      <c r="F83" s="4">
        <v>43962</v>
      </c>
      <c r="G83" t="s">
        <v>12</v>
      </c>
      <c r="H83">
        <v>34980</v>
      </c>
    </row>
    <row r="84" spans="2:8" x14ac:dyDescent="0.25">
      <c r="B84" t="s">
        <v>153</v>
      </c>
      <c r="C84" t="s">
        <v>8</v>
      </c>
      <c r="D84">
        <v>24</v>
      </c>
      <c r="E84" t="s">
        <v>16</v>
      </c>
      <c r="F84" s="4">
        <v>44087</v>
      </c>
      <c r="G84" t="s">
        <v>12</v>
      </c>
      <c r="H84">
        <v>62780</v>
      </c>
    </row>
    <row r="85" spans="2:8" x14ac:dyDescent="0.25">
      <c r="B85" t="s">
        <v>117</v>
      </c>
      <c r="C85" t="s">
        <v>15</v>
      </c>
      <c r="D85">
        <v>20</v>
      </c>
      <c r="E85" t="s">
        <v>16</v>
      </c>
      <c r="F85" s="4">
        <v>44397</v>
      </c>
      <c r="G85" t="s">
        <v>12</v>
      </c>
      <c r="H85">
        <v>107700</v>
      </c>
    </row>
    <row r="86" spans="2:8" x14ac:dyDescent="0.25">
      <c r="B86" t="s">
        <v>168</v>
      </c>
      <c r="C86" t="s">
        <v>15</v>
      </c>
      <c r="D86">
        <v>25</v>
      </c>
      <c r="E86" t="s">
        <v>16</v>
      </c>
      <c r="F86" s="4">
        <v>44322</v>
      </c>
      <c r="G86" t="s">
        <v>19</v>
      </c>
      <c r="H86">
        <v>65700</v>
      </c>
    </row>
    <row r="87" spans="2:8" x14ac:dyDescent="0.25">
      <c r="B87" t="s">
        <v>135</v>
      </c>
      <c r="C87" t="s">
        <v>8</v>
      </c>
      <c r="D87">
        <v>33</v>
      </c>
      <c r="E87" t="s">
        <v>42</v>
      </c>
      <c r="F87" s="4">
        <v>44313</v>
      </c>
      <c r="G87" t="s">
        <v>12</v>
      </c>
      <c r="H87">
        <v>75480</v>
      </c>
    </row>
    <row r="88" spans="2:8" x14ac:dyDescent="0.25">
      <c r="B88" t="s">
        <v>174</v>
      </c>
      <c r="C88" t="s">
        <v>15</v>
      </c>
      <c r="D88">
        <v>33</v>
      </c>
      <c r="E88" t="s">
        <v>16</v>
      </c>
      <c r="F88" s="4">
        <v>44448</v>
      </c>
      <c r="G88" t="s">
        <v>12</v>
      </c>
      <c r="H88">
        <v>53870</v>
      </c>
    </row>
    <row r="89" spans="2:8" x14ac:dyDescent="0.25">
      <c r="B89" t="s">
        <v>141</v>
      </c>
      <c r="C89" t="s">
        <v>8</v>
      </c>
      <c r="D89">
        <v>36</v>
      </c>
      <c r="E89" t="s">
        <v>16</v>
      </c>
      <c r="F89" s="4">
        <v>44433</v>
      </c>
      <c r="G89" t="s">
        <v>19</v>
      </c>
      <c r="H89">
        <v>78540</v>
      </c>
    </row>
    <row r="90" spans="2:8" x14ac:dyDescent="0.25">
      <c r="B90" t="s">
        <v>193</v>
      </c>
      <c r="C90" t="s">
        <v>15</v>
      </c>
      <c r="D90">
        <v>19</v>
      </c>
      <c r="E90" t="s">
        <v>16</v>
      </c>
      <c r="F90" s="4">
        <v>44218</v>
      </c>
      <c r="G90" t="s">
        <v>9</v>
      </c>
      <c r="H90">
        <v>58960</v>
      </c>
    </row>
    <row r="91" spans="2:8" x14ac:dyDescent="0.25">
      <c r="B91" t="s">
        <v>162</v>
      </c>
      <c r="C91" t="s">
        <v>15</v>
      </c>
      <c r="D91">
        <v>46</v>
      </c>
      <c r="E91" t="s">
        <v>16</v>
      </c>
      <c r="F91" s="4">
        <v>44697</v>
      </c>
      <c r="G91" t="s">
        <v>9</v>
      </c>
      <c r="H91">
        <v>70610</v>
      </c>
    </row>
    <row r="92" spans="2:8" x14ac:dyDescent="0.25">
      <c r="B92" t="s">
        <v>171</v>
      </c>
      <c r="C92" t="s">
        <v>15</v>
      </c>
      <c r="D92">
        <v>33</v>
      </c>
      <c r="E92" t="s">
        <v>16</v>
      </c>
      <c r="F92" s="4">
        <v>44181</v>
      </c>
      <c r="G92" t="s">
        <v>21</v>
      </c>
      <c r="H92">
        <v>59430</v>
      </c>
    </row>
    <row r="93" spans="2:8" x14ac:dyDescent="0.25">
      <c r="B93" t="s">
        <v>144</v>
      </c>
      <c r="C93" t="s">
        <v>15</v>
      </c>
      <c r="D93">
        <v>33</v>
      </c>
      <c r="E93" t="s">
        <v>13</v>
      </c>
      <c r="F93" s="4">
        <v>44640</v>
      </c>
      <c r="G93" t="s">
        <v>9</v>
      </c>
      <c r="H93">
        <v>48530</v>
      </c>
    </row>
    <row r="94" spans="2:8" x14ac:dyDescent="0.25">
      <c r="B94" t="s">
        <v>163</v>
      </c>
      <c r="C94" t="s">
        <v>8</v>
      </c>
      <c r="D94">
        <v>33</v>
      </c>
      <c r="E94" t="s">
        <v>16</v>
      </c>
      <c r="F94" s="4">
        <v>44129</v>
      </c>
      <c r="G94" t="s">
        <v>12</v>
      </c>
      <c r="H94">
        <v>96140</v>
      </c>
    </row>
    <row r="95" spans="2:8" x14ac:dyDescent="0.25">
      <c r="B95" t="s">
        <v>156</v>
      </c>
      <c r="C95" t="s">
        <v>15</v>
      </c>
      <c r="D95">
        <v>20</v>
      </c>
      <c r="E95" t="s">
        <v>16</v>
      </c>
      <c r="F95" s="4">
        <v>44122</v>
      </c>
      <c r="G95" t="s">
        <v>12</v>
      </c>
      <c r="H95">
        <v>112650</v>
      </c>
    </row>
    <row r="96" spans="2:8" x14ac:dyDescent="0.25">
      <c r="B96" t="s">
        <v>176</v>
      </c>
      <c r="C96" t="s">
        <v>8</v>
      </c>
      <c r="D96">
        <v>32</v>
      </c>
      <c r="E96" t="s">
        <v>13</v>
      </c>
      <c r="F96" s="4">
        <v>44293</v>
      </c>
      <c r="G96" t="s">
        <v>12</v>
      </c>
      <c r="H96">
        <v>43840</v>
      </c>
    </row>
    <row r="97" spans="2:8" x14ac:dyDescent="0.25">
      <c r="B97" t="s">
        <v>143</v>
      </c>
      <c r="C97" t="s">
        <v>15</v>
      </c>
      <c r="D97">
        <v>31</v>
      </c>
      <c r="E97" t="s">
        <v>16</v>
      </c>
      <c r="F97" s="4">
        <v>44663</v>
      </c>
      <c r="G97" t="s">
        <v>9</v>
      </c>
      <c r="H97">
        <v>103550</v>
      </c>
    </row>
    <row r="98" spans="2:8" x14ac:dyDescent="0.25">
      <c r="B98" t="s">
        <v>201</v>
      </c>
      <c r="C98" t="s">
        <v>8</v>
      </c>
      <c r="D98">
        <v>32</v>
      </c>
      <c r="E98" t="s">
        <v>16</v>
      </c>
      <c r="F98" s="4">
        <v>44339</v>
      </c>
      <c r="G98" t="s">
        <v>56</v>
      </c>
      <c r="H98">
        <v>45510</v>
      </c>
    </row>
    <row r="99" spans="2:8" x14ac:dyDescent="0.25">
      <c r="B99" t="s">
        <v>142</v>
      </c>
      <c r="D99">
        <v>37</v>
      </c>
      <c r="E99" t="s">
        <v>24</v>
      </c>
      <c r="F99" s="4">
        <v>44085</v>
      </c>
      <c r="G99" t="s">
        <v>21</v>
      </c>
      <c r="H99">
        <v>115440</v>
      </c>
    </row>
    <row r="100" spans="2:8" x14ac:dyDescent="0.25">
      <c r="B100" t="s">
        <v>202</v>
      </c>
      <c r="C100" t="s">
        <v>8</v>
      </c>
      <c r="D100">
        <v>38</v>
      </c>
      <c r="E100" t="s">
        <v>13</v>
      </c>
      <c r="F100" s="4">
        <v>44268</v>
      </c>
      <c r="G100" t="s">
        <v>19</v>
      </c>
      <c r="H100">
        <v>56870</v>
      </c>
    </row>
    <row r="101" spans="2:8" x14ac:dyDescent="0.25">
      <c r="B101" t="s">
        <v>169</v>
      </c>
      <c r="C101" t="s">
        <v>8</v>
      </c>
      <c r="D101">
        <v>25</v>
      </c>
      <c r="E101" t="s">
        <v>16</v>
      </c>
      <c r="F101" s="4">
        <v>44144</v>
      </c>
      <c r="G101" t="s">
        <v>19</v>
      </c>
      <c r="H101">
        <v>92700</v>
      </c>
    </row>
    <row r="102" spans="2:8" x14ac:dyDescent="0.25">
      <c r="B102" t="s">
        <v>145</v>
      </c>
      <c r="D102">
        <v>32</v>
      </c>
      <c r="E102" t="s">
        <v>16</v>
      </c>
      <c r="F102" s="4">
        <v>44713</v>
      </c>
      <c r="G102" t="s">
        <v>12</v>
      </c>
      <c r="H102">
        <v>91310</v>
      </c>
    </row>
    <row r="103" spans="2:8" x14ac:dyDescent="0.25">
      <c r="B103" t="s">
        <v>115</v>
      </c>
      <c r="C103" t="s">
        <v>15</v>
      </c>
      <c r="D103">
        <v>33</v>
      </c>
      <c r="E103" t="s">
        <v>16</v>
      </c>
      <c r="F103" s="4">
        <v>44324</v>
      </c>
      <c r="G103" t="s">
        <v>19</v>
      </c>
      <c r="H103">
        <v>74550</v>
      </c>
    </row>
    <row r="104" spans="2:8" x14ac:dyDescent="0.25">
      <c r="B104" t="s">
        <v>128</v>
      </c>
      <c r="C104" t="s">
        <v>15</v>
      </c>
      <c r="D104">
        <v>25</v>
      </c>
      <c r="E104" t="s">
        <v>13</v>
      </c>
      <c r="F104" s="4">
        <v>44665</v>
      </c>
      <c r="G104" t="s">
        <v>9</v>
      </c>
      <c r="H104">
        <v>109190</v>
      </c>
    </row>
    <row r="105" spans="2:8" x14ac:dyDescent="0.25">
      <c r="B105" t="s">
        <v>194</v>
      </c>
      <c r="C105" t="s">
        <v>8</v>
      </c>
      <c r="D105">
        <v>40</v>
      </c>
      <c r="E105" t="s">
        <v>16</v>
      </c>
      <c r="F105" s="4">
        <v>44320</v>
      </c>
      <c r="G105" t="s">
        <v>12</v>
      </c>
      <c r="H105">
        <v>104410</v>
      </c>
    </row>
    <row r="106" spans="2:8" x14ac:dyDescent="0.25">
      <c r="B106" t="s">
        <v>177</v>
      </c>
      <c r="C106" t="s">
        <v>15</v>
      </c>
      <c r="D106">
        <v>30</v>
      </c>
      <c r="E106" t="s">
        <v>16</v>
      </c>
      <c r="F106" s="4">
        <v>44544</v>
      </c>
      <c r="G106" t="s">
        <v>21</v>
      </c>
      <c r="H106">
        <v>96800</v>
      </c>
    </row>
    <row r="107" spans="2:8" x14ac:dyDescent="0.25">
      <c r="B107" t="s">
        <v>123</v>
      </c>
      <c r="C107" t="s">
        <v>15</v>
      </c>
      <c r="D107">
        <v>28</v>
      </c>
      <c r="E107" t="s">
        <v>13</v>
      </c>
      <c r="F107" s="4">
        <v>43980</v>
      </c>
      <c r="G107" t="s">
        <v>21</v>
      </c>
      <c r="H107">
        <v>48170</v>
      </c>
    </row>
    <row r="108" spans="2:8" x14ac:dyDescent="0.25">
      <c r="B108" t="s">
        <v>140</v>
      </c>
      <c r="C108" t="s">
        <v>15</v>
      </c>
      <c r="D108">
        <v>21</v>
      </c>
      <c r="E108" t="s">
        <v>16</v>
      </c>
      <c r="F108" s="4">
        <v>44042</v>
      </c>
      <c r="G108" t="s">
        <v>9</v>
      </c>
      <c r="H108">
        <v>37920</v>
      </c>
    </row>
    <row r="109" spans="2:8" x14ac:dyDescent="0.25">
      <c r="B109" t="s">
        <v>178</v>
      </c>
      <c r="C109" t="s">
        <v>15</v>
      </c>
      <c r="D109">
        <v>34</v>
      </c>
      <c r="E109" t="s">
        <v>16</v>
      </c>
      <c r="F109" s="4">
        <v>44642</v>
      </c>
      <c r="G109" t="s">
        <v>9</v>
      </c>
      <c r="H109">
        <v>112650</v>
      </c>
    </row>
    <row r="110" spans="2:8" x14ac:dyDescent="0.25">
      <c r="B110" t="s">
        <v>165</v>
      </c>
      <c r="C110" t="s">
        <v>8</v>
      </c>
      <c r="D110">
        <v>34</v>
      </c>
      <c r="E110" t="s">
        <v>24</v>
      </c>
      <c r="F110" s="4">
        <v>44660</v>
      </c>
      <c r="G110" t="s">
        <v>19</v>
      </c>
      <c r="H110">
        <v>49630</v>
      </c>
    </row>
    <row r="111" spans="2:8" x14ac:dyDescent="0.25">
      <c r="B111" t="s">
        <v>199</v>
      </c>
      <c r="C111" t="s">
        <v>15</v>
      </c>
      <c r="D111">
        <v>36</v>
      </c>
      <c r="E111" t="s">
        <v>16</v>
      </c>
      <c r="F111" s="4">
        <v>43958</v>
      </c>
      <c r="G111" t="s">
        <v>12</v>
      </c>
      <c r="H111">
        <v>118840</v>
      </c>
    </row>
    <row r="112" spans="2:8" x14ac:dyDescent="0.25">
      <c r="B112" t="s">
        <v>159</v>
      </c>
      <c r="C112" t="s">
        <v>15</v>
      </c>
      <c r="D112">
        <v>30</v>
      </c>
      <c r="E112" t="s">
        <v>16</v>
      </c>
      <c r="F112" s="4">
        <v>44789</v>
      </c>
      <c r="G112" t="s">
        <v>12</v>
      </c>
      <c r="H112">
        <v>69710</v>
      </c>
    </row>
    <row r="113" spans="2:8" x14ac:dyDescent="0.25">
      <c r="B113" t="s">
        <v>197</v>
      </c>
      <c r="C113" t="s">
        <v>15</v>
      </c>
      <c r="D113">
        <v>20</v>
      </c>
      <c r="E113" t="s">
        <v>16</v>
      </c>
      <c r="F113" s="4">
        <v>44683</v>
      </c>
      <c r="G113" t="s">
        <v>9</v>
      </c>
      <c r="H113">
        <v>79570</v>
      </c>
    </row>
    <row r="114" spans="2:8" x14ac:dyDescent="0.25">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5FE1B-3206-4CAF-92B8-CC0A5729D9A7}">
  <sheetPr>
    <tabColor rgb="FFFFFF00"/>
  </sheetPr>
  <dimension ref="A1:P184"/>
  <sheetViews>
    <sheetView workbookViewId="0">
      <selection activeCell="N19" sqref="N19"/>
    </sheetView>
  </sheetViews>
  <sheetFormatPr defaultRowHeight="15" x14ac:dyDescent="0.25"/>
  <cols>
    <col min="1" max="1" width="30" bestFit="1" customWidth="1"/>
    <col min="2" max="2" width="10" bestFit="1" customWidth="1"/>
    <col min="3" max="3" width="6.7109375" bestFit="1" customWidth="1"/>
    <col min="4" max="4" width="14.28515625" bestFit="1" customWidth="1"/>
    <col min="5" max="5" width="13.7109375" bestFit="1" customWidth="1"/>
    <col min="6" max="6" width="14" bestFit="1" customWidth="1"/>
    <col min="7" max="7" width="12.5703125" bestFit="1" customWidth="1"/>
    <col min="8" max="8" width="10.28515625" bestFit="1" customWidth="1"/>
    <col min="9" max="9" width="10.7109375" bestFit="1" customWidth="1"/>
    <col min="10" max="10" width="10.5703125" bestFit="1" customWidth="1"/>
    <col min="11" max="11" width="18.7109375" bestFit="1" customWidth="1"/>
    <col min="13" max="13" width="45" bestFit="1" customWidth="1"/>
    <col min="14" max="14" width="11.5703125" bestFit="1" customWidth="1"/>
    <col min="16" max="16" width="13.42578125" bestFit="1" customWidth="1"/>
  </cols>
  <sheetData>
    <row r="1" spans="1:16" ht="18.75" x14ac:dyDescent="0.3">
      <c r="A1" t="s">
        <v>0</v>
      </c>
      <c r="B1" t="s">
        <v>1</v>
      </c>
      <c r="C1" t="s">
        <v>3</v>
      </c>
      <c r="D1" t="s">
        <v>6</v>
      </c>
      <c r="E1" t="s">
        <v>4</v>
      </c>
      <c r="F1" t="s">
        <v>2</v>
      </c>
      <c r="G1" t="s">
        <v>5</v>
      </c>
      <c r="H1" t="s">
        <v>204</v>
      </c>
      <c r="I1" t="s">
        <v>213</v>
      </c>
      <c r="J1" t="s">
        <v>228</v>
      </c>
      <c r="K1" t="s">
        <v>230</v>
      </c>
      <c r="M1" s="16" t="s">
        <v>252</v>
      </c>
    </row>
    <row r="2" spans="1:16" x14ac:dyDescent="0.25">
      <c r="A2" t="s">
        <v>156</v>
      </c>
      <c r="B2" t="s">
        <v>15</v>
      </c>
      <c r="C2">
        <v>20</v>
      </c>
      <c r="D2" t="s">
        <v>16</v>
      </c>
      <c r="E2" s="7">
        <v>44122</v>
      </c>
      <c r="F2" t="s">
        <v>12</v>
      </c>
      <c r="G2" s="23">
        <v>112650</v>
      </c>
      <c r="H2" t="s">
        <v>205</v>
      </c>
      <c r="I2" s="11">
        <f ca="1">(TODAY()-Staff[[#This Row],[Date Joined]])/365</f>
        <v>3.7561643835616438</v>
      </c>
      <c r="J2" s="23">
        <f ca="1">ROUNDUP(IF(Staff[[#This Row],[Tenure]]&gt;2,3%,2%)*Staff[[#This Row],[Salary]],0)</f>
        <v>3380</v>
      </c>
      <c r="K2">
        <f>_xlfn.XLOOKUP(Staff[[#This Row],[Rating]],'Salary-Rating relation'!$A$12:$A$16,'Salary-Rating relation'!$B$12:$B$16)</f>
        <v>3</v>
      </c>
      <c r="M2" s="9"/>
      <c r="P2" s="8"/>
    </row>
    <row r="3" spans="1:16" x14ac:dyDescent="0.25">
      <c r="A3" t="s">
        <v>176</v>
      </c>
      <c r="B3" t="s">
        <v>8</v>
      </c>
      <c r="C3">
        <v>32</v>
      </c>
      <c r="D3" t="s">
        <v>13</v>
      </c>
      <c r="E3" s="7">
        <v>44293</v>
      </c>
      <c r="F3" t="s">
        <v>12</v>
      </c>
      <c r="G3" s="23">
        <v>43840</v>
      </c>
      <c r="H3" t="s">
        <v>205</v>
      </c>
      <c r="I3" s="11">
        <f ca="1">(TODAY()-Staff[[#This Row],[Date Joined]])/365</f>
        <v>3.2876712328767121</v>
      </c>
      <c r="J3" s="23">
        <f ca="1">ROUNDUP(IF(Staff[[#This Row],[Tenure]]&gt;2,3%,2%)*Staff[[#This Row],[Salary]],0)</f>
        <v>1316</v>
      </c>
      <c r="K3">
        <f>_xlfn.XLOOKUP(Staff[[#This Row],[Rating]],'Salary-Rating relation'!$A$12:$A$16,'Salary-Rating relation'!$B$12:$B$16)</f>
        <v>4</v>
      </c>
      <c r="M3" t="s">
        <v>208</v>
      </c>
      <c r="N3">
        <f>COUNTA(Staff[Name])</f>
        <v>183</v>
      </c>
      <c r="P3" s="23">
        <f>MODE(Staff[Salary])</f>
        <v>53540</v>
      </c>
    </row>
    <row r="4" spans="1:16" x14ac:dyDescent="0.25">
      <c r="A4" t="s">
        <v>143</v>
      </c>
      <c r="B4" t="s">
        <v>15</v>
      </c>
      <c r="C4">
        <v>31</v>
      </c>
      <c r="D4" t="s">
        <v>16</v>
      </c>
      <c r="E4" s="7">
        <v>44663</v>
      </c>
      <c r="F4" t="s">
        <v>9</v>
      </c>
      <c r="G4" s="23">
        <v>103550</v>
      </c>
      <c r="H4" t="s">
        <v>205</v>
      </c>
      <c r="I4" s="11">
        <f ca="1">(TODAY()-Staff[[#This Row],[Date Joined]])/365</f>
        <v>2.2739726027397262</v>
      </c>
      <c r="J4" s="23">
        <f ca="1">ROUNDUP(IF(Staff[[#This Row],[Tenure]]&gt;2,3%,2%)*Staff[[#This Row],[Salary]],0)</f>
        <v>3107</v>
      </c>
      <c r="K4">
        <f>_xlfn.XLOOKUP(Staff[[#This Row],[Rating]],'Salary-Rating relation'!$A$12:$A$16,'Salary-Rating relation'!$B$12:$B$16)</f>
        <v>3</v>
      </c>
      <c r="M4" t="s">
        <v>209</v>
      </c>
      <c r="N4" s="10">
        <f>AVERAGE(Staff[Salary])</f>
        <v>77173.715846994543</v>
      </c>
      <c r="P4" s="8"/>
    </row>
    <row r="5" spans="1:16" x14ac:dyDescent="0.25">
      <c r="A5" t="s">
        <v>201</v>
      </c>
      <c r="B5" t="s">
        <v>8</v>
      </c>
      <c r="C5">
        <v>32</v>
      </c>
      <c r="D5" t="s">
        <v>16</v>
      </c>
      <c r="E5" s="7">
        <v>44339</v>
      </c>
      <c r="F5" t="s">
        <v>56</v>
      </c>
      <c r="G5" s="23">
        <v>45510</v>
      </c>
      <c r="H5" t="s">
        <v>205</v>
      </c>
      <c r="I5" s="11">
        <f ca="1">(TODAY()-Staff[[#This Row],[Date Joined]])/365</f>
        <v>3.1616438356164385</v>
      </c>
      <c r="J5" s="23">
        <f ca="1">ROUNDUP(IF(Staff[[#This Row],[Tenure]]&gt;2,3%,2%)*Staff[[#This Row],[Salary]],0)</f>
        <v>1366</v>
      </c>
      <c r="K5">
        <f>_xlfn.XLOOKUP(Staff[[#This Row],[Rating]],'Salary-Rating relation'!$A$12:$A$16,'Salary-Rating relation'!$B$12:$B$16)</f>
        <v>3</v>
      </c>
      <c r="M5" t="s">
        <v>210</v>
      </c>
      <c r="N5">
        <f>AVERAGE(Staff[Age])</f>
        <v>30.42622950819672</v>
      </c>
      <c r="P5" s="8"/>
    </row>
    <row r="6" spans="1:16" x14ac:dyDescent="0.25">
      <c r="A6" t="s">
        <v>142</v>
      </c>
      <c r="B6" t="s">
        <v>206</v>
      </c>
      <c r="C6">
        <v>37</v>
      </c>
      <c r="D6" t="s">
        <v>24</v>
      </c>
      <c r="E6" s="7">
        <v>44085</v>
      </c>
      <c r="F6" t="s">
        <v>21</v>
      </c>
      <c r="G6" s="23">
        <v>115440</v>
      </c>
      <c r="H6" t="s">
        <v>205</v>
      </c>
      <c r="I6" s="11">
        <f ca="1">(TODAY()-Staff[[#This Row],[Date Joined]])/365</f>
        <v>3.8575342465753426</v>
      </c>
      <c r="J6" s="23">
        <f ca="1">ROUNDUP(IF(Staff[[#This Row],[Tenure]]&gt;2,3%,2%)*Staff[[#This Row],[Salary]],0)</f>
        <v>3464</v>
      </c>
      <c r="K6">
        <f>_xlfn.XLOOKUP(Staff[[#This Row],[Rating]],'Salary-Rating relation'!$A$12:$A$16,'Salary-Rating relation'!$B$12:$B$16)</f>
        <v>2</v>
      </c>
      <c r="M6" t="s">
        <v>214</v>
      </c>
      <c r="N6">
        <f ca="1">AVERAGE(Staff[Tenure])</f>
        <v>2.9040197619582293</v>
      </c>
      <c r="P6" s="8"/>
    </row>
    <row r="7" spans="1:16" x14ac:dyDescent="0.25">
      <c r="A7" t="s">
        <v>202</v>
      </c>
      <c r="B7" t="s">
        <v>8</v>
      </c>
      <c r="C7">
        <v>38</v>
      </c>
      <c r="D7" t="s">
        <v>13</v>
      </c>
      <c r="E7" s="7">
        <v>44268</v>
      </c>
      <c r="F7" t="s">
        <v>19</v>
      </c>
      <c r="G7" s="23">
        <v>56870</v>
      </c>
      <c r="H7" t="s">
        <v>205</v>
      </c>
      <c r="I7" s="11">
        <f ca="1">(TODAY()-Staff[[#This Row],[Date Joined]])/365</f>
        <v>3.3561643835616439</v>
      </c>
      <c r="J7" s="23">
        <f ca="1">ROUNDUP(IF(Staff[[#This Row],[Tenure]]&gt;2,3%,2%)*Staff[[#This Row],[Salary]],0)</f>
        <v>1707</v>
      </c>
      <c r="K7">
        <f>_xlfn.XLOOKUP(Staff[[#This Row],[Rating]],'Salary-Rating relation'!$A$12:$A$16,'Salary-Rating relation'!$B$12:$B$16)</f>
        <v>4</v>
      </c>
      <c r="M7" t="s">
        <v>215</v>
      </c>
      <c r="N7" s="14">
        <f>COUNTIF(Staff[Gender],"Female")/N3</f>
        <v>0.46994535519125685</v>
      </c>
      <c r="P7" s="8"/>
    </row>
    <row r="8" spans="1:16" x14ac:dyDescent="0.25">
      <c r="A8" t="s">
        <v>169</v>
      </c>
      <c r="B8" t="s">
        <v>8</v>
      </c>
      <c r="C8">
        <v>25</v>
      </c>
      <c r="D8" t="s">
        <v>16</v>
      </c>
      <c r="E8" s="7">
        <v>44144</v>
      </c>
      <c r="F8" t="s">
        <v>19</v>
      </c>
      <c r="G8" s="23">
        <v>92700</v>
      </c>
      <c r="H8" t="s">
        <v>205</v>
      </c>
      <c r="I8" s="11">
        <f ca="1">(TODAY()-Staff[[#This Row],[Date Joined]])/365</f>
        <v>3.6958904109589041</v>
      </c>
      <c r="J8" s="23">
        <f ca="1">ROUNDUP(IF(Staff[[#This Row],[Tenure]]&gt;2,3%,2%)*Staff[[#This Row],[Salary]],0)</f>
        <v>2781</v>
      </c>
      <c r="K8">
        <f>_xlfn.XLOOKUP(Staff[[#This Row],[Rating]],'Salary-Rating relation'!$A$12:$A$16,'Salary-Rating relation'!$B$12:$B$16)</f>
        <v>3</v>
      </c>
      <c r="M8" t="s">
        <v>211</v>
      </c>
      <c r="N8">
        <f>MEDIAN(Staff[Salary])</f>
        <v>75000</v>
      </c>
      <c r="P8" s="8"/>
    </row>
    <row r="9" spans="1:16" x14ac:dyDescent="0.25">
      <c r="A9" t="s">
        <v>145</v>
      </c>
      <c r="B9" t="s">
        <v>206</v>
      </c>
      <c r="C9">
        <v>32</v>
      </c>
      <c r="D9" t="s">
        <v>16</v>
      </c>
      <c r="E9" s="7">
        <v>44713</v>
      </c>
      <c r="F9" t="s">
        <v>12</v>
      </c>
      <c r="G9" s="23">
        <v>91310</v>
      </c>
      <c r="H9" t="s">
        <v>205</v>
      </c>
      <c r="I9" s="11">
        <f ca="1">(TODAY()-Staff[[#This Row],[Date Joined]])/365</f>
        <v>2.1369863013698631</v>
      </c>
      <c r="J9" s="23">
        <f ca="1">ROUNDUP(IF(Staff[[#This Row],[Tenure]]&gt;2,3%,2%)*Staff[[#This Row],[Salary]],0)</f>
        <v>2740</v>
      </c>
      <c r="K9">
        <f>_xlfn.XLOOKUP(Staff[[#This Row],[Rating]],'Salary-Rating relation'!$A$12:$A$16,'Salary-Rating relation'!$B$12:$B$16)</f>
        <v>3</v>
      </c>
      <c r="M9" t="s">
        <v>212</v>
      </c>
      <c r="N9">
        <f>MEDIAN(Staff[Age])</f>
        <v>30</v>
      </c>
      <c r="P9" s="8"/>
    </row>
    <row r="10" spans="1:16" x14ac:dyDescent="0.25">
      <c r="A10" t="s">
        <v>115</v>
      </c>
      <c r="B10" t="s">
        <v>15</v>
      </c>
      <c r="C10">
        <v>33</v>
      </c>
      <c r="D10" t="s">
        <v>16</v>
      </c>
      <c r="E10" s="7">
        <v>44324</v>
      </c>
      <c r="F10" t="s">
        <v>19</v>
      </c>
      <c r="G10" s="23">
        <v>74550</v>
      </c>
      <c r="H10" t="s">
        <v>205</v>
      </c>
      <c r="I10" s="11">
        <f ca="1">(TODAY()-Staff[[#This Row],[Date Joined]])/365</f>
        <v>3.2027397260273971</v>
      </c>
      <c r="J10" s="23">
        <f ca="1">ROUNDUP(IF(Staff[[#This Row],[Tenure]]&gt;2,3%,2%)*Staff[[#This Row],[Salary]],0)</f>
        <v>2237</v>
      </c>
      <c r="K10">
        <f>_xlfn.XLOOKUP(Staff[[#This Row],[Rating]],'Salary-Rating relation'!$A$12:$A$16,'Salary-Rating relation'!$B$12:$B$16)</f>
        <v>3</v>
      </c>
      <c r="M10" s="15" t="s">
        <v>216</v>
      </c>
      <c r="N10" s="15"/>
      <c r="P10" s="8"/>
    </row>
    <row r="11" spans="1:16" x14ac:dyDescent="0.25">
      <c r="A11" t="s">
        <v>128</v>
      </c>
      <c r="B11" t="s">
        <v>15</v>
      </c>
      <c r="C11">
        <v>25</v>
      </c>
      <c r="D11" t="s">
        <v>13</v>
      </c>
      <c r="E11" s="7">
        <v>44665</v>
      </c>
      <c r="F11" t="s">
        <v>9</v>
      </c>
      <c r="G11" s="23">
        <v>109190</v>
      </c>
      <c r="H11" t="s">
        <v>205</v>
      </c>
      <c r="I11" s="11">
        <f ca="1">(TODAY()-Staff[[#This Row],[Date Joined]])/365</f>
        <v>2.2684931506849315</v>
      </c>
      <c r="J11" s="23">
        <f ca="1">ROUNDUP(IF(Staff[[#This Row],[Tenure]]&gt;2,3%,2%)*Staff[[#This Row],[Salary]],0)</f>
        <v>3276</v>
      </c>
      <c r="K11">
        <f>_xlfn.XLOOKUP(Staff[[#This Row],[Rating]],'Salary-Rating relation'!$A$12:$A$16,'Salary-Rating relation'!$B$12:$B$16)</f>
        <v>4</v>
      </c>
      <c r="M11" t="s">
        <v>217</v>
      </c>
      <c r="N11">
        <f>COUNTIF(Staff[Salary],"&gt;90000")</f>
        <v>63</v>
      </c>
      <c r="P11" s="8"/>
    </row>
    <row r="12" spans="1:16" x14ac:dyDescent="0.25">
      <c r="A12" t="s">
        <v>194</v>
      </c>
      <c r="B12" t="s">
        <v>8</v>
      </c>
      <c r="C12">
        <v>40</v>
      </c>
      <c r="D12" t="s">
        <v>16</v>
      </c>
      <c r="E12" s="7">
        <v>44320</v>
      </c>
      <c r="F12" t="s">
        <v>12</v>
      </c>
      <c r="G12" s="23">
        <v>104410</v>
      </c>
      <c r="H12" t="s">
        <v>205</v>
      </c>
      <c r="I12" s="11">
        <f ca="1">(TODAY()-Staff[[#This Row],[Date Joined]])/365</f>
        <v>3.2136986301369861</v>
      </c>
      <c r="J12" s="23">
        <f ca="1">ROUNDUP(IF(Staff[[#This Row],[Tenure]]&gt;2,3%,2%)*Staff[[#This Row],[Salary]],0)</f>
        <v>3133</v>
      </c>
      <c r="K12">
        <f>_xlfn.XLOOKUP(Staff[[#This Row],[Rating]],'Salary-Rating relation'!$A$12:$A$16,'Salary-Rating relation'!$B$12:$B$16)</f>
        <v>3</v>
      </c>
      <c r="M12" t="s">
        <v>218</v>
      </c>
      <c r="N12" s="14">
        <f>N11/N3</f>
        <v>0.34426229508196721</v>
      </c>
      <c r="P12" s="8"/>
    </row>
    <row r="13" spans="1:16" x14ac:dyDescent="0.25">
      <c r="A13" t="s">
        <v>177</v>
      </c>
      <c r="B13" t="s">
        <v>15</v>
      </c>
      <c r="C13">
        <v>30</v>
      </c>
      <c r="D13" t="s">
        <v>16</v>
      </c>
      <c r="E13" s="7">
        <v>44544</v>
      </c>
      <c r="F13" t="s">
        <v>21</v>
      </c>
      <c r="G13" s="23">
        <v>96800</v>
      </c>
      <c r="H13" t="s">
        <v>205</v>
      </c>
      <c r="I13" s="11">
        <f ca="1">(TODAY()-Staff[[#This Row],[Date Joined]])/365</f>
        <v>2.6</v>
      </c>
      <c r="J13" s="23">
        <f ca="1">ROUNDUP(IF(Staff[[#This Row],[Tenure]]&gt;2,3%,2%)*Staff[[#This Row],[Salary]],0)</f>
        <v>2904</v>
      </c>
      <c r="K13">
        <f>_xlfn.XLOOKUP(Staff[[#This Row],[Rating]],'Salary-Rating relation'!$A$12:$A$16,'Salary-Rating relation'!$B$12:$B$16)</f>
        <v>3</v>
      </c>
      <c r="P13" s="8"/>
    </row>
    <row r="14" spans="1:16" ht="21" x14ac:dyDescent="0.35">
      <c r="A14" t="s">
        <v>123</v>
      </c>
      <c r="B14" t="s">
        <v>15</v>
      </c>
      <c r="C14">
        <v>28</v>
      </c>
      <c r="D14" t="s">
        <v>13</v>
      </c>
      <c r="E14" s="7">
        <v>43980</v>
      </c>
      <c r="F14" t="s">
        <v>21</v>
      </c>
      <c r="G14" s="23">
        <v>48170</v>
      </c>
      <c r="H14" t="s">
        <v>205</v>
      </c>
      <c r="I14" s="11">
        <f ca="1">(TODAY()-Staff[[#This Row],[Date Joined]])/365</f>
        <v>4.1452054794520548</v>
      </c>
      <c r="J14" s="23">
        <f ca="1">ROUNDUP(IF(Staff[[#This Row],[Tenure]]&gt;2,3%,2%)*Staff[[#This Row],[Salary]],0)</f>
        <v>1446</v>
      </c>
      <c r="K14">
        <f>_xlfn.XLOOKUP(Staff[[#This Row],[Rating]],'Salary-Rating relation'!$A$12:$A$16,'Salary-Rating relation'!$B$12:$B$16)</f>
        <v>4</v>
      </c>
      <c r="M14" s="17"/>
      <c r="P14" s="8"/>
    </row>
    <row r="15" spans="1:16" x14ac:dyDescent="0.25">
      <c r="A15" t="s">
        <v>140</v>
      </c>
      <c r="B15" t="s">
        <v>15</v>
      </c>
      <c r="C15">
        <v>21</v>
      </c>
      <c r="D15" t="s">
        <v>16</v>
      </c>
      <c r="E15" s="7">
        <v>44042</v>
      </c>
      <c r="F15" t="s">
        <v>9</v>
      </c>
      <c r="G15" s="23">
        <v>37920</v>
      </c>
      <c r="H15" t="s">
        <v>205</v>
      </c>
      <c r="I15" s="11">
        <f ca="1">(TODAY()-Staff[[#This Row],[Date Joined]])/365</f>
        <v>3.9753424657534246</v>
      </c>
      <c r="J15" s="23">
        <f ca="1">ROUNDUP(IF(Staff[[#This Row],[Tenure]]&gt;2,3%,2%)*Staff[[#This Row],[Salary]],0)</f>
        <v>1138</v>
      </c>
      <c r="K15">
        <f>_xlfn.XLOOKUP(Staff[[#This Row],[Rating]],'Salary-Rating relation'!$A$12:$A$16,'Salary-Rating relation'!$B$12:$B$16)</f>
        <v>3</v>
      </c>
      <c r="P15" s="8"/>
    </row>
    <row r="16" spans="1:16" x14ac:dyDescent="0.25">
      <c r="A16" t="s">
        <v>178</v>
      </c>
      <c r="B16" t="s">
        <v>15</v>
      </c>
      <c r="C16">
        <v>34</v>
      </c>
      <c r="D16" t="s">
        <v>16</v>
      </c>
      <c r="E16" s="7">
        <v>44642</v>
      </c>
      <c r="F16" t="s">
        <v>9</v>
      </c>
      <c r="G16" s="23">
        <v>112650</v>
      </c>
      <c r="H16" t="s">
        <v>205</v>
      </c>
      <c r="I16" s="11">
        <f ca="1">(TODAY()-Staff[[#This Row],[Date Joined]])/365</f>
        <v>2.3315068493150686</v>
      </c>
      <c r="J16" s="23">
        <f ca="1">ROUNDUP(IF(Staff[[#This Row],[Tenure]]&gt;2,3%,2%)*Staff[[#This Row],[Salary]],0)</f>
        <v>3380</v>
      </c>
      <c r="K16">
        <f>_xlfn.XLOOKUP(Staff[[#This Row],[Rating]],'Salary-Rating relation'!$A$12:$A$16,'Salary-Rating relation'!$B$12:$B$16)</f>
        <v>3</v>
      </c>
      <c r="P16" s="8"/>
    </row>
    <row r="17" spans="1:16" ht="21" x14ac:dyDescent="0.35">
      <c r="A17" t="s">
        <v>165</v>
      </c>
      <c r="B17" t="s">
        <v>8</v>
      </c>
      <c r="C17">
        <v>34</v>
      </c>
      <c r="D17" t="s">
        <v>24</v>
      </c>
      <c r="E17" s="7">
        <v>44660</v>
      </c>
      <c r="F17" t="s">
        <v>19</v>
      </c>
      <c r="G17" s="23">
        <v>49630</v>
      </c>
      <c r="H17" t="s">
        <v>205</v>
      </c>
      <c r="I17" s="11">
        <f ca="1">(TODAY()-Staff[[#This Row],[Date Joined]])/365</f>
        <v>2.2821917808219179</v>
      </c>
      <c r="J17" s="23">
        <f ca="1">ROUNDUP(IF(Staff[[#This Row],[Tenure]]&gt;2,3%,2%)*Staff[[#This Row],[Salary]],0)</f>
        <v>1489</v>
      </c>
      <c r="K17">
        <f>_xlfn.XLOOKUP(Staff[[#This Row],[Rating]],'Salary-Rating relation'!$A$12:$A$16,'Salary-Rating relation'!$B$12:$B$16)</f>
        <v>2</v>
      </c>
      <c r="M17" s="17"/>
      <c r="P17" s="8"/>
    </row>
    <row r="18" spans="1:16" x14ac:dyDescent="0.25">
      <c r="A18" t="s">
        <v>199</v>
      </c>
      <c r="B18" t="s">
        <v>15</v>
      </c>
      <c r="C18">
        <v>36</v>
      </c>
      <c r="D18" t="s">
        <v>16</v>
      </c>
      <c r="E18" s="7">
        <v>43958</v>
      </c>
      <c r="F18" t="s">
        <v>12</v>
      </c>
      <c r="G18" s="23">
        <v>118840</v>
      </c>
      <c r="H18" t="s">
        <v>205</v>
      </c>
      <c r="I18" s="11">
        <f ca="1">(TODAY()-Staff[[#This Row],[Date Joined]])/365</f>
        <v>4.2054794520547949</v>
      </c>
      <c r="J18" s="23">
        <f ca="1">ROUNDUP(IF(Staff[[#This Row],[Tenure]]&gt;2,3%,2%)*Staff[[#This Row],[Salary]],0)</f>
        <v>3566</v>
      </c>
      <c r="K18">
        <f>_xlfn.XLOOKUP(Staff[[#This Row],[Rating]],'Salary-Rating relation'!$A$12:$A$16,'Salary-Rating relation'!$B$12:$B$16)</f>
        <v>3</v>
      </c>
      <c r="M18" s="9"/>
      <c r="N18" s="9"/>
      <c r="O18" s="8"/>
    </row>
    <row r="19" spans="1:16" x14ac:dyDescent="0.25">
      <c r="A19" t="s">
        <v>159</v>
      </c>
      <c r="B19" t="s">
        <v>15</v>
      </c>
      <c r="C19">
        <v>30</v>
      </c>
      <c r="D19" t="s">
        <v>16</v>
      </c>
      <c r="E19" s="7">
        <v>44789</v>
      </c>
      <c r="F19" t="s">
        <v>12</v>
      </c>
      <c r="G19" s="23">
        <v>69710</v>
      </c>
      <c r="H19" t="s">
        <v>205</v>
      </c>
      <c r="I19" s="11">
        <f ca="1">(TODAY()-Staff[[#This Row],[Date Joined]])/365</f>
        <v>1.9287671232876713</v>
      </c>
      <c r="J19" s="23">
        <f ca="1">ROUNDUP(IF(Staff[[#This Row],[Tenure]]&gt;2,3%,2%)*Staff[[#This Row],[Salary]],0)</f>
        <v>1395</v>
      </c>
      <c r="K19">
        <f>_xlfn.XLOOKUP(Staff[[#This Row],[Rating]],'Salary-Rating relation'!$A$12:$A$16,'Salary-Rating relation'!$B$12:$B$16)</f>
        <v>3</v>
      </c>
      <c r="N19" s="8"/>
    </row>
    <row r="20" spans="1:16" x14ac:dyDescent="0.25">
      <c r="A20" t="s">
        <v>197</v>
      </c>
      <c r="B20" t="s">
        <v>15</v>
      </c>
      <c r="C20">
        <v>20</v>
      </c>
      <c r="D20" t="s">
        <v>16</v>
      </c>
      <c r="E20" s="7">
        <v>44683</v>
      </c>
      <c r="F20" t="s">
        <v>9</v>
      </c>
      <c r="G20" s="23">
        <v>79570</v>
      </c>
      <c r="H20" t="s">
        <v>205</v>
      </c>
      <c r="I20" s="11">
        <f ca="1">(TODAY()-Staff[[#This Row],[Date Joined]])/365</f>
        <v>2.2191780821917808</v>
      </c>
      <c r="J20" s="23">
        <f ca="1">ROUNDUP(IF(Staff[[#This Row],[Tenure]]&gt;2,3%,2%)*Staff[[#This Row],[Salary]],0)</f>
        <v>2388</v>
      </c>
      <c r="K20">
        <f>_xlfn.XLOOKUP(Staff[[#This Row],[Rating]],'Salary-Rating relation'!$A$12:$A$16,'Salary-Rating relation'!$B$12:$B$16)</f>
        <v>3</v>
      </c>
      <c r="M20" s="9"/>
      <c r="N20" s="9"/>
      <c r="O20" s="18"/>
    </row>
    <row r="21" spans="1:16" x14ac:dyDescent="0.25">
      <c r="A21" t="s">
        <v>154</v>
      </c>
      <c r="B21" t="s">
        <v>8</v>
      </c>
      <c r="C21">
        <v>22</v>
      </c>
      <c r="D21" t="s">
        <v>13</v>
      </c>
      <c r="E21" s="7">
        <v>44388</v>
      </c>
      <c r="F21" t="s">
        <v>9</v>
      </c>
      <c r="G21" s="23">
        <v>76900</v>
      </c>
      <c r="H21" t="s">
        <v>205</v>
      </c>
      <c r="I21" s="11">
        <f ca="1">(TODAY()-Staff[[#This Row],[Date Joined]])/365</f>
        <v>3.0273972602739727</v>
      </c>
      <c r="J21" s="23">
        <f ca="1">ROUNDUP(IF(Staff[[#This Row],[Tenure]]&gt;2,3%,2%)*Staff[[#This Row],[Salary]],0)</f>
        <v>2307</v>
      </c>
      <c r="K21">
        <f>_xlfn.XLOOKUP(Staff[[#This Row],[Rating]],'Salary-Rating relation'!$A$12:$A$16,'Salary-Rating relation'!$B$12:$B$16)</f>
        <v>4</v>
      </c>
      <c r="O21" s="8"/>
    </row>
    <row r="22" spans="1:16" x14ac:dyDescent="0.25">
      <c r="A22" t="s">
        <v>182</v>
      </c>
      <c r="B22" t="s">
        <v>15</v>
      </c>
      <c r="C22">
        <v>27</v>
      </c>
      <c r="D22" t="s">
        <v>16</v>
      </c>
      <c r="E22" s="7">
        <v>44073</v>
      </c>
      <c r="F22" t="s">
        <v>19</v>
      </c>
      <c r="G22" s="23">
        <v>54970</v>
      </c>
      <c r="H22" t="s">
        <v>205</v>
      </c>
      <c r="I22" s="11">
        <f ca="1">(TODAY()-Staff[[#This Row],[Date Joined]])/365</f>
        <v>3.8904109589041096</v>
      </c>
      <c r="J22" s="23">
        <f ca="1">ROUNDUP(IF(Staff[[#This Row],[Tenure]]&gt;2,3%,2%)*Staff[[#This Row],[Salary]],0)</f>
        <v>1650</v>
      </c>
      <c r="K22">
        <f>_xlfn.XLOOKUP(Staff[[#This Row],[Rating]],'Salary-Rating relation'!$A$12:$A$16,'Salary-Rating relation'!$B$12:$B$16)</f>
        <v>3</v>
      </c>
      <c r="O22" s="8"/>
    </row>
    <row r="23" spans="1:16" x14ac:dyDescent="0.25">
      <c r="A23" t="s">
        <v>118</v>
      </c>
      <c r="B23" t="s">
        <v>15</v>
      </c>
      <c r="C23">
        <v>37</v>
      </c>
      <c r="D23" t="s">
        <v>24</v>
      </c>
      <c r="E23" s="7">
        <v>44277</v>
      </c>
      <c r="F23" t="s">
        <v>12</v>
      </c>
      <c r="G23" s="23">
        <v>88050</v>
      </c>
      <c r="H23" t="s">
        <v>205</v>
      </c>
      <c r="I23" s="11">
        <f ca="1">(TODAY()-Staff[[#This Row],[Date Joined]])/365</f>
        <v>3.3315068493150686</v>
      </c>
      <c r="J23" s="23">
        <f ca="1">ROUNDUP(IF(Staff[[#This Row],[Tenure]]&gt;2,3%,2%)*Staff[[#This Row],[Salary]],0)</f>
        <v>2642</v>
      </c>
      <c r="K23">
        <f>_xlfn.XLOOKUP(Staff[[#This Row],[Rating]],'Salary-Rating relation'!$A$12:$A$16,'Salary-Rating relation'!$B$12:$B$16)</f>
        <v>2</v>
      </c>
      <c r="O23" s="8"/>
    </row>
    <row r="24" spans="1:16" x14ac:dyDescent="0.25">
      <c r="A24" t="s">
        <v>192</v>
      </c>
      <c r="B24" t="s">
        <v>15</v>
      </c>
      <c r="C24">
        <v>43</v>
      </c>
      <c r="D24" t="s">
        <v>16</v>
      </c>
      <c r="E24" s="7">
        <v>44558</v>
      </c>
      <c r="F24" t="s">
        <v>19</v>
      </c>
      <c r="G24" s="23">
        <v>36040</v>
      </c>
      <c r="H24" t="s">
        <v>205</v>
      </c>
      <c r="I24" s="11">
        <f ca="1">(TODAY()-Staff[[#This Row],[Date Joined]])/365</f>
        <v>2.5616438356164384</v>
      </c>
      <c r="J24" s="23">
        <f ca="1">ROUNDUP(IF(Staff[[#This Row],[Tenure]]&gt;2,3%,2%)*Staff[[#This Row],[Salary]],0)</f>
        <v>1082</v>
      </c>
      <c r="K24">
        <f>_xlfn.XLOOKUP(Staff[[#This Row],[Rating]],'Salary-Rating relation'!$A$12:$A$16,'Salary-Rating relation'!$B$12:$B$16)</f>
        <v>3</v>
      </c>
    </row>
    <row r="25" spans="1:16" x14ac:dyDescent="0.25">
      <c r="A25" t="s">
        <v>111</v>
      </c>
      <c r="B25" t="s">
        <v>8</v>
      </c>
      <c r="C25">
        <v>42</v>
      </c>
      <c r="D25" t="s">
        <v>10</v>
      </c>
      <c r="E25" s="7">
        <v>44718</v>
      </c>
      <c r="F25" t="s">
        <v>9</v>
      </c>
      <c r="G25" s="23">
        <v>75000</v>
      </c>
      <c r="H25" t="s">
        <v>205</v>
      </c>
      <c r="I25" s="11">
        <f ca="1">(TODAY()-Staff[[#This Row],[Date Joined]])/365</f>
        <v>2.1232876712328768</v>
      </c>
      <c r="J25" s="23">
        <f ca="1">ROUNDUP(IF(Staff[[#This Row],[Tenure]]&gt;2,3%,2%)*Staff[[#This Row],[Salary]],0)</f>
        <v>2250</v>
      </c>
      <c r="K25">
        <f>_xlfn.XLOOKUP(Staff[[#This Row],[Rating]],'Salary-Rating relation'!$A$12:$A$16,'Salary-Rating relation'!$B$12:$B$16)</f>
        <v>5</v>
      </c>
    </row>
    <row r="26" spans="1:16" x14ac:dyDescent="0.25">
      <c r="A26" t="s">
        <v>149</v>
      </c>
      <c r="B26" t="s">
        <v>15</v>
      </c>
      <c r="C26">
        <v>35</v>
      </c>
      <c r="D26" t="s">
        <v>16</v>
      </c>
      <c r="E26" s="7">
        <v>44666</v>
      </c>
      <c r="F26" t="s">
        <v>9</v>
      </c>
      <c r="G26" s="23">
        <v>40400</v>
      </c>
      <c r="H26" t="s">
        <v>205</v>
      </c>
      <c r="I26" s="11">
        <f ca="1">(TODAY()-Staff[[#This Row],[Date Joined]])/365</f>
        <v>2.2657534246575342</v>
      </c>
      <c r="J26" s="23">
        <f ca="1">ROUNDUP(IF(Staff[[#This Row],[Tenure]]&gt;2,3%,2%)*Staff[[#This Row],[Salary]],0)</f>
        <v>1212</v>
      </c>
      <c r="K26">
        <f>_xlfn.XLOOKUP(Staff[[#This Row],[Rating]],'Salary-Rating relation'!$A$12:$A$16,'Salary-Rating relation'!$B$12:$B$16)</f>
        <v>3</v>
      </c>
    </row>
    <row r="27" spans="1:16" x14ac:dyDescent="0.25">
      <c r="A27" t="s">
        <v>196</v>
      </c>
      <c r="B27" t="s">
        <v>15</v>
      </c>
      <c r="C27">
        <v>24</v>
      </c>
      <c r="D27" t="s">
        <v>16</v>
      </c>
      <c r="E27" s="7">
        <v>44625</v>
      </c>
      <c r="F27" t="s">
        <v>12</v>
      </c>
      <c r="G27" s="23">
        <v>100420</v>
      </c>
      <c r="H27" t="s">
        <v>205</v>
      </c>
      <c r="I27" s="11">
        <f ca="1">(TODAY()-Staff[[#This Row],[Date Joined]])/365</f>
        <v>2.3780821917808219</v>
      </c>
      <c r="J27" s="23">
        <f ca="1">ROUNDUP(IF(Staff[[#This Row],[Tenure]]&gt;2,3%,2%)*Staff[[#This Row],[Salary]],0)</f>
        <v>3013</v>
      </c>
      <c r="K27">
        <f>_xlfn.XLOOKUP(Staff[[#This Row],[Rating]],'Salary-Rating relation'!$A$12:$A$16,'Salary-Rating relation'!$B$12:$B$16)</f>
        <v>3</v>
      </c>
    </row>
    <row r="28" spans="1:16" x14ac:dyDescent="0.25">
      <c r="A28" t="s">
        <v>120</v>
      </c>
      <c r="B28" t="s">
        <v>8</v>
      </c>
      <c r="C28">
        <v>31</v>
      </c>
      <c r="D28" t="s">
        <v>16</v>
      </c>
      <c r="E28" s="7">
        <v>44604</v>
      </c>
      <c r="F28" t="s">
        <v>12</v>
      </c>
      <c r="G28" s="23">
        <v>58100</v>
      </c>
      <c r="H28" t="s">
        <v>205</v>
      </c>
      <c r="I28" s="11">
        <f ca="1">(TODAY()-Staff[[#This Row],[Date Joined]])/365</f>
        <v>2.4356164383561643</v>
      </c>
      <c r="J28" s="23">
        <f ca="1">ROUNDUP(IF(Staff[[#This Row],[Tenure]]&gt;2,3%,2%)*Staff[[#This Row],[Salary]],0)</f>
        <v>1743</v>
      </c>
      <c r="K28">
        <f>_xlfn.XLOOKUP(Staff[[#This Row],[Rating]],'Salary-Rating relation'!$A$12:$A$16,'Salary-Rating relation'!$B$12:$B$16)</f>
        <v>3</v>
      </c>
    </row>
    <row r="29" spans="1:16" x14ac:dyDescent="0.25">
      <c r="A29" t="s">
        <v>114</v>
      </c>
      <c r="B29" t="s">
        <v>8</v>
      </c>
      <c r="C29">
        <v>44</v>
      </c>
      <c r="D29" t="s">
        <v>16</v>
      </c>
      <c r="E29" s="7">
        <v>44985</v>
      </c>
      <c r="F29" t="s">
        <v>12</v>
      </c>
      <c r="G29" s="23">
        <v>114870</v>
      </c>
      <c r="H29" t="s">
        <v>205</v>
      </c>
      <c r="I29" s="11">
        <f ca="1">(TODAY()-Staff[[#This Row],[Date Joined]])/365</f>
        <v>1.3917808219178083</v>
      </c>
      <c r="J29" s="23">
        <f ca="1">ROUNDUP(IF(Staff[[#This Row],[Tenure]]&gt;2,3%,2%)*Staff[[#This Row],[Salary]],0)</f>
        <v>2298</v>
      </c>
      <c r="K29">
        <f>_xlfn.XLOOKUP(Staff[[#This Row],[Rating]],'Salary-Rating relation'!$A$12:$A$16,'Salary-Rating relation'!$B$12:$B$16)</f>
        <v>3</v>
      </c>
    </row>
    <row r="30" spans="1:16" x14ac:dyDescent="0.25">
      <c r="A30" t="s">
        <v>158</v>
      </c>
      <c r="B30" t="s">
        <v>8</v>
      </c>
      <c r="C30">
        <v>32</v>
      </c>
      <c r="D30" t="s">
        <v>16</v>
      </c>
      <c r="E30" s="7">
        <v>44549</v>
      </c>
      <c r="F30" t="s">
        <v>9</v>
      </c>
      <c r="G30" s="23">
        <v>41570</v>
      </c>
      <c r="H30" t="s">
        <v>205</v>
      </c>
      <c r="I30" s="11">
        <f ca="1">(TODAY()-Staff[[#This Row],[Date Joined]])/365</f>
        <v>2.5863013698630137</v>
      </c>
      <c r="J30" s="23">
        <f ca="1">ROUNDUP(IF(Staff[[#This Row],[Tenure]]&gt;2,3%,2%)*Staff[[#This Row],[Salary]],0)</f>
        <v>1248</v>
      </c>
      <c r="K30">
        <f>_xlfn.XLOOKUP(Staff[[#This Row],[Rating]],'Salary-Rating relation'!$A$12:$A$16,'Salary-Rating relation'!$B$12:$B$16)</f>
        <v>3</v>
      </c>
    </row>
    <row r="31" spans="1:16" x14ac:dyDescent="0.25">
      <c r="A31" t="s">
        <v>173</v>
      </c>
      <c r="B31" t="s">
        <v>8</v>
      </c>
      <c r="C31">
        <v>30</v>
      </c>
      <c r="D31" t="s">
        <v>16</v>
      </c>
      <c r="E31" s="7">
        <v>44800</v>
      </c>
      <c r="F31" t="s">
        <v>9</v>
      </c>
      <c r="G31" s="23">
        <v>112570</v>
      </c>
      <c r="H31" t="s">
        <v>205</v>
      </c>
      <c r="I31" s="11">
        <f ca="1">(TODAY()-Staff[[#This Row],[Date Joined]])/365</f>
        <v>1.8986301369863015</v>
      </c>
      <c r="J31" s="23">
        <f ca="1">ROUNDUP(IF(Staff[[#This Row],[Tenure]]&gt;2,3%,2%)*Staff[[#This Row],[Salary]],0)</f>
        <v>2252</v>
      </c>
      <c r="K31">
        <f>_xlfn.XLOOKUP(Staff[[#This Row],[Rating]],'Salary-Rating relation'!$A$12:$A$16,'Salary-Rating relation'!$B$12:$B$16)</f>
        <v>3</v>
      </c>
    </row>
    <row r="32" spans="1:16" x14ac:dyDescent="0.25">
      <c r="A32" t="s">
        <v>151</v>
      </c>
      <c r="B32" t="s">
        <v>15</v>
      </c>
      <c r="C32">
        <v>26</v>
      </c>
      <c r="D32" t="s">
        <v>16</v>
      </c>
      <c r="E32" s="7">
        <v>44164</v>
      </c>
      <c r="F32" t="s">
        <v>9</v>
      </c>
      <c r="G32" s="23">
        <v>47360</v>
      </c>
      <c r="H32" t="s">
        <v>205</v>
      </c>
      <c r="I32" s="11">
        <f ca="1">(TODAY()-Staff[[#This Row],[Date Joined]])/365</f>
        <v>3.6410958904109587</v>
      </c>
      <c r="J32" s="23">
        <f ca="1">ROUNDUP(IF(Staff[[#This Row],[Tenure]]&gt;2,3%,2%)*Staff[[#This Row],[Salary]],0)</f>
        <v>1421</v>
      </c>
      <c r="K32">
        <f>_xlfn.XLOOKUP(Staff[[#This Row],[Rating]],'Salary-Rating relation'!$A$12:$A$16,'Salary-Rating relation'!$B$12:$B$16)</f>
        <v>3</v>
      </c>
    </row>
    <row r="33" spans="1:11" x14ac:dyDescent="0.25">
      <c r="A33" t="s">
        <v>126</v>
      </c>
      <c r="B33" t="s">
        <v>8</v>
      </c>
      <c r="C33">
        <v>21</v>
      </c>
      <c r="D33" t="s">
        <v>16</v>
      </c>
      <c r="E33" s="7">
        <v>44256</v>
      </c>
      <c r="F33" t="s">
        <v>21</v>
      </c>
      <c r="G33" s="23">
        <v>65920</v>
      </c>
      <c r="H33" t="s">
        <v>205</v>
      </c>
      <c r="I33" s="11">
        <f ca="1">(TODAY()-Staff[[#This Row],[Date Joined]])/365</f>
        <v>3.3890410958904109</v>
      </c>
      <c r="J33" s="23">
        <f ca="1">ROUNDUP(IF(Staff[[#This Row],[Tenure]]&gt;2,3%,2%)*Staff[[#This Row],[Salary]],0)</f>
        <v>1978</v>
      </c>
      <c r="K33">
        <f>_xlfn.XLOOKUP(Staff[[#This Row],[Rating]],'Salary-Rating relation'!$A$12:$A$16,'Salary-Rating relation'!$B$12:$B$16)</f>
        <v>3</v>
      </c>
    </row>
    <row r="34" spans="1:11" x14ac:dyDescent="0.25">
      <c r="A34" t="s">
        <v>200</v>
      </c>
      <c r="B34" t="s">
        <v>8</v>
      </c>
      <c r="C34">
        <v>28</v>
      </c>
      <c r="D34" t="s">
        <v>16</v>
      </c>
      <c r="E34" s="7">
        <v>44571</v>
      </c>
      <c r="F34" t="s">
        <v>9</v>
      </c>
      <c r="G34" s="23">
        <v>99970</v>
      </c>
      <c r="H34" t="s">
        <v>205</v>
      </c>
      <c r="I34" s="11">
        <f ca="1">(TODAY()-Staff[[#This Row],[Date Joined]])/365</f>
        <v>2.526027397260274</v>
      </c>
      <c r="J34" s="23">
        <f ca="1">ROUNDUP(IF(Staff[[#This Row],[Tenure]]&gt;2,3%,2%)*Staff[[#This Row],[Salary]],0)</f>
        <v>3000</v>
      </c>
      <c r="K34">
        <f>_xlfn.XLOOKUP(Staff[[#This Row],[Rating]],'Salary-Rating relation'!$A$12:$A$16,'Salary-Rating relation'!$B$12:$B$16)</f>
        <v>3</v>
      </c>
    </row>
    <row r="35" spans="1:11" x14ac:dyDescent="0.25">
      <c r="A35" t="s">
        <v>133</v>
      </c>
      <c r="B35" t="s">
        <v>8</v>
      </c>
      <c r="C35">
        <v>25</v>
      </c>
      <c r="D35" t="s">
        <v>13</v>
      </c>
      <c r="E35" s="7">
        <v>44633</v>
      </c>
      <c r="F35" t="s">
        <v>12</v>
      </c>
      <c r="G35" s="23">
        <v>80700</v>
      </c>
      <c r="H35" t="s">
        <v>205</v>
      </c>
      <c r="I35" s="11">
        <f ca="1">(TODAY()-Staff[[#This Row],[Date Joined]])/365</f>
        <v>2.3561643835616439</v>
      </c>
      <c r="J35" s="23">
        <f ca="1">ROUNDUP(IF(Staff[[#This Row],[Tenure]]&gt;2,3%,2%)*Staff[[#This Row],[Salary]],0)</f>
        <v>2421</v>
      </c>
      <c r="K35">
        <f>_xlfn.XLOOKUP(Staff[[#This Row],[Rating]],'Salary-Rating relation'!$A$12:$A$16,'Salary-Rating relation'!$B$12:$B$16)</f>
        <v>4</v>
      </c>
    </row>
    <row r="36" spans="1:11" x14ac:dyDescent="0.25">
      <c r="A36" t="s">
        <v>155</v>
      </c>
      <c r="B36" t="s">
        <v>15</v>
      </c>
      <c r="C36">
        <v>24</v>
      </c>
      <c r="D36" t="s">
        <v>24</v>
      </c>
      <c r="E36" s="7">
        <v>44375</v>
      </c>
      <c r="F36" t="s">
        <v>21</v>
      </c>
      <c r="G36" s="23">
        <v>52610</v>
      </c>
      <c r="H36" t="s">
        <v>205</v>
      </c>
      <c r="I36" s="11">
        <f ca="1">(TODAY()-Staff[[#This Row],[Date Joined]])/365</f>
        <v>3.0630136986301371</v>
      </c>
      <c r="J36" s="23">
        <f ca="1">ROUNDUP(IF(Staff[[#This Row],[Tenure]]&gt;2,3%,2%)*Staff[[#This Row],[Salary]],0)</f>
        <v>1579</v>
      </c>
      <c r="K36">
        <f>_xlfn.XLOOKUP(Staff[[#This Row],[Rating]],'Salary-Rating relation'!$A$12:$A$16,'Salary-Rating relation'!$B$12:$B$16)</f>
        <v>2</v>
      </c>
    </row>
    <row r="37" spans="1:11" x14ac:dyDescent="0.25">
      <c r="A37" t="s">
        <v>180</v>
      </c>
      <c r="B37" t="s">
        <v>15</v>
      </c>
      <c r="C37">
        <v>29</v>
      </c>
      <c r="D37" t="s">
        <v>24</v>
      </c>
      <c r="E37" s="7">
        <v>44119</v>
      </c>
      <c r="F37" t="s">
        <v>12</v>
      </c>
      <c r="G37" s="23">
        <v>112110</v>
      </c>
      <c r="H37" t="s">
        <v>205</v>
      </c>
      <c r="I37" s="11">
        <f ca="1">(TODAY()-Staff[[#This Row],[Date Joined]])/365</f>
        <v>3.7643835616438355</v>
      </c>
      <c r="J37" s="23">
        <f ca="1">ROUNDUP(IF(Staff[[#This Row],[Tenure]]&gt;2,3%,2%)*Staff[[#This Row],[Salary]],0)</f>
        <v>3364</v>
      </c>
      <c r="K37">
        <f>_xlfn.XLOOKUP(Staff[[#This Row],[Rating]],'Salary-Rating relation'!$A$12:$A$16,'Salary-Rating relation'!$B$12:$B$16)</f>
        <v>2</v>
      </c>
    </row>
    <row r="38" spans="1:11" x14ac:dyDescent="0.25">
      <c r="A38" t="s">
        <v>152</v>
      </c>
      <c r="B38" t="s">
        <v>8</v>
      </c>
      <c r="C38">
        <v>27</v>
      </c>
      <c r="D38" t="s">
        <v>16</v>
      </c>
      <c r="E38" s="7">
        <v>44061</v>
      </c>
      <c r="F38" t="s">
        <v>56</v>
      </c>
      <c r="G38" s="23">
        <v>119110</v>
      </c>
      <c r="H38" t="s">
        <v>205</v>
      </c>
      <c r="I38" s="11">
        <f ca="1">(TODAY()-Staff[[#This Row],[Date Joined]])/365</f>
        <v>3.9232876712328766</v>
      </c>
      <c r="J38" s="23">
        <f ca="1">ROUNDUP(IF(Staff[[#This Row],[Tenure]]&gt;2,3%,2%)*Staff[[#This Row],[Salary]],0)</f>
        <v>3574</v>
      </c>
      <c r="K38">
        <f>_xlfn.XLOOKUP(Staff[[#This Row],[Rating]],'Salary-Rating relation'!$A$12:$A$16,'Salary-Rating relation'!$B$12:$B$16)</f>
        <v>3</v>
      </c>
    </row>
    <row r="39" spans="1:11" x14ac:dyDescent="0.25">
      <c r="A39" t="s">
        <v>150</v>
      </c>
      <c r="B39" t="s">
        <v>15</v>
      </c>
      <c r="C39">
        <v>22</v>
      </c>
      <c r="D39" t="s">
        <v>13</v>
      </c>
      <c r="E39" s="7">
        <v>44384</v>
      </c>
      <c r="F39" t="s">
        <v>19</v>
      </c>
      <c r="G39" s="23">
        <v>112780</v>
      </c>
      <c r="H39" t="s">
        <v>205</v>
      </c>
      <c r="I39" s="11">
        <f ca="1">(TODAY()-Staff[[#This Row],[Date Joined]])/365</f>
        <v>3.0383561643835617</v>
      </c>
      <c r="J39" s="23">
        <f ca="1">ROUNDUP(IF(Staff[[#This Row],[Tenure]]&gt;2,3%,2%)*Staff[[#This Row],[Salary]],0)</f>
        <v>3384</v>
      </c>
      <c r="K39">
        <f>_xlfn.XLOOKUP(Staff[[#This Row],[Rating]],'Salary-Rating relation'!$A$12:$A$16,'Salary-Rating relation'!$B$12:$B$16)</f>
        <v>4</v>
      </c>
    </row>
    <row r="40" spans="1:11" x14ac:dyDescent="0.25">
      <c r="A40" t="s">
        <v>175</v>
      </c>
      <c r="B40" t="s">
        <v>8</v>
      </c>
      <c r="C40">
        <v>36</v>
      </c>
      <c r="D40" t="s">
        <v>16</v>
      </c>
      <c r="E40" s="7">
        <v>44023</v>
      </c>
      <c r="F40" t="s">
        <v>9</v>
      </c>
      <c r="G40" s="23">
        <v>114890</v>
      </c>
      <c r="H40" t="s">
        <v>205</v>
      </c>
      <c r="I40" s="11">
        <f ca="1">(TODAY()-Staff[[#This Row],[Date Joined]])/365</f>
        <v>4.0273972602739727</v>
      </c>
      <c r="J40" s="23">
        <f ca="1">ROUNDUP(IF(Staff[[#This Row],[Tenure]]&gt;2,3%,2%)*Staff[[#This Row],[Salary]],0)</f>
        <v>3447</v>
      </c>
      <c r="K40">
        <f>_xlfn.XLOOKUP(Staff[[#This Row],[Rating]],'Salary-Rating relation'!$A$12:$A$16,'Salary-Rating relation'!$B$12:$B$16)</f>
        <v>3</v>
      </c>
    </row>
    <row r="41" spans="1:11" x14ac:dyDescent="0.25">
      <c r="A41" t="s">
        <v>146</v>
      </c>
      <c r="B41" t="s">
        <v>15</v>
      </c>
      <c r="C41">
        <v>27</v>
      </c>
      <c r="D41" t="s">
        <v>16</v>
      </c>
      <c r="E41" s="7">
        <v>44506</v>
      </c>
      <c r="F41" t="s">
        <v>21</v>
      </c>
      <c r="G41" s="23">
        <v>48980</v>
      </c>
      <c r="H41" t="s">
        <v>205</v>
      </c>
      <c r="I41" s="11">
        <f ca="1">(TODAY()-Staff[[#This Row],[Date Joined]])/365</f>
        <v>2.7041095890410958</v>
      </c>
      <c r="J41" s="23">
        <f ca="1">ROUNDUP(IF(Staff[[#This Row],[Tenure]]&gt;2,3%,2%)*Staff[[#This Row],[Salary]],0)</f>
        <v>1470</v>
      </c>
      <c r="K41">
        <f>_xlfn.XLOOKUP(Staff[[#This Row],[Rating]],'Salary-Rating relation'!$A$12:$A$16,'Salary-Rating relation'!$B$12:$B$16)</f>
        <v>3</v>
      </c>
    </row>
    <row r="42" spans="1:11" x14ac:dyDescent="0.25">
      <c r="A42" t="s">
        <v>170</v>
      </c>
      <c r="B42" t="s">
        <v>15</v>
      </c>
      <c r="C42">
        <v>21</v>
      </c>
      <c r="D42" t="s">
        <v>16</v>
      </c>
      <c r="E42" s="7">
        <v>44180</v>
      </c>
      <c r="F42" t="s">
        <v>56</v>
      </c>
      <c r="G42" s="23">
        <v>75880</v>
      </c>
      <c r="H42" t="s">
        <v>205</v>
      </c>
      <c r="I42" s="11">
        <f ca="1">(TODAY()-Staff[[#This Row],[Date Joined]])/365</f>
        <v>3.5972602739726027</v>
      </c>
      <c r="J42" s="23">
        <f ca="1">ROUNDUP(IF(Staff[[#This Row],[Tenure]]&gt;2,3%,2%)*Staff[[#This Row],[Salary]],0)</f>
        <v>2277</v>
      </c>
      <c r="K42">
        <f>_xlfn.XLOOKUP(Staff[[#This Row],[Rating]],'Salary-Rating relation'!$A$12:$A$16,'Salary-Rating relation'!$B$12:$B$16)</f>
        <v>3</v>
      </c>
    </row>
    <row r="43" spans="1:11" x14ac:dyDescent="0.25">
      <c r="A43" t="s">
        <v>167</v>
      </c>
      <c r="B43" t="s">
        <v>8</v>
      </c>
      <c r="C43">
        <v>28</v>
      </c>
      <c r="D43" t="s">
        <v>16</v>
      </c>
      <c r="E43" s="7">
        <v>44296</v>
      </c>
      <c r="F43" t="s">
        <v>19</v>
      </c>
      <c r="G43" s="23">
        <v>53240</v>
      </c>
      <c r="H43" t="s">
        <v>205</v>
      </c>
      <c r="I43" s="11">
        <f ca="1">(TODAY()-Staff[[#This Row],[Date Joined]])/365</f>
        <v>3.2794520547945205</v>
      </c>
      <c r="J43" s="23">
        <f ca="1">ROUNDUP(IF(Staff[[#This Row],[Tenure]]&gt;2,3%,2%)*Staff[[#This Row],[Salary]],0)</f>
        <v>1598</v>
      </c>
      <c r="K43">
        <f>_xlfn.XLOOKUP(Staff[[#This Row],[Rating]],'Salary-Rating relation'!$A$12:$A$16,'Salary-Rating relation'!$B$12:$B$16)</f>
        <v>3</v>
      </c>
    </row>
    <row r="44" spans="1:11" x14ac:dyDescent="0.25">
      <c r="A44" t="s">
        <v>122</v>
      </c>
      <c r="B44" t="s">
        <v>8</v>
      </c>
      <c r="C44">
        <v>34</v>
      </c>
      <c r="D44" t="s">
        <v>16</v>
      </c>
      <c r="E44" s="7">
        <v>44397</v>
      </c>
      <c r="F44" t="s">
        <v>21</v>
      </c>
      <c r="G44" s="23">
        <v>85000</v>
      </c>
      <c r="H44" t="s">
        <v>205</v>
      </c>
      <c r="I44" s="11">
        <f ca="1">(TODAY()-Staff[[#This Row],[Date Joined]])/365</f>
        <v>3.0027397260273974</v>
      </c>
      <c r="J44" s="23">
        <f ca="1">ROUNDUP(IF(Staff[[#This Row],[Tenure]]&gt;2,3%,2%)*Staff[[#This Row],[Salary]],0)</f>
        <v>2550</v>
      </c>
      <c r="K44">
        <f>_xlfn.XLOOKUP(Staff[[#This Row],[Rating]],'Salary-Rating relation'!$A$12:$A$16,'Salary-Rating relation'!$B$12:$B$16)</f>
        <v>3</v>
      </c>
    </row>
    <row r="45" spans="1:11" x14ac:dyDescent="0.25">
      <c r="A45" t="s">
        <v>179</v>
      </c>
      <c r="B45" t="s">
        <v>8</v>
      </c>
      <c r="C45">
        <v>21</v>
      </c>
      <c r="D45" t="s">
        <v>16</v>
      </c>
      <c r="E45" s="7">
        <v>44619</v>
      </c>
      <c r="F45" t="s">
        <v>12</v>
      </c>
      <c r="G45" s="23">
        <v>33920</v>
      </c>
      <c r="H45" t="s">
        <v>205</v>
      </c>
      <c r="I45" s="11">
        <f ca="1">(TODAY()-Staff[[#This Row],[Date Joined]])/365</f>
        <v>2.3945205479452056</v>
      </c>
      <c r="J45" s="23">
        <f ca="1">ROUNDUP(IF(Staff[[#This Row],[Tenure]]&gt;2,3%,2%)*Staff[[#This Row],[Salary]],0)</f>
        <v>1018</v>
      </c>
      <c r="K45">
        <f>_xlfn.XLOOKUP(Staff[[#This Row],[Rating]],'Salary-Rating relation'!$A$12:$A$16,'Salary-Rating relation'!$B$12:$B$16)</f>
        <v>3</v>
      </c>
    </row>
    <row r="46" spans="1:11" x14ac:dyDescent="0.25">
      <c r="A46" t="s">
        <v>188</v>
      </c>
      <c r="B46" t="s">
        <v>8</v>
      </c>
      <c r="C46">
        <v>33</v>
      </c>
      <c r="D46" t="s">
        <v>16</v>
      </c>
      <c r="E46" s="7">
        <v>44253</v>
      </c>
      <c r="F46" t="s">
        <v>12</v>
      </c>
      <c r="G46" s="23">
        <v>75280</v>
      </c>
      <c r="H46" t="s">
        <v>205</v>
      </c>
      <c r="I46" s="11">
        <f ca="1">(TODAY()-Staff[[#This Row],[Date Joined]])/365</f>
        <v>3.3972602739726026</v>
      </c>
      <c r="J46" s="23">
        <f ca="1">ROUNDUP(IF(Staff[[#This Row],[Tenure]]&gt;2,3%,2%)*Staff[[#This Row],[Salary]],0)</f>
        <v>2259</v>
      </c>
      <c r="K46">
        <f>_xlfn.XLOOKUP(Staff[[#This Row],[Rating]],'Salary-Rating relation'!$A$12:$A$16,'Salary-Rating relation'!$B$12:$B$16)</f>
        <v>3</v>
      </c>
    </row>
    <row r="47" spans="1:11" x14ac:dyDescent="0.25">
      <c r="A47" t="s">
        <v>130</v>
      </c>
      <c r="B47" t="s">
        <v>8</v>
      </c>
      <c r="C47">
        <v>34</v>
      </c>
      <c r="D47" t="s">
        <v>16</v>
      </c>
      <c r="E47" s="7">
        <v>44594</v>
      </c>
      <c r="F47" t="s">
        <v>21</v>
      </c>
      <c r="G47" s="23">
        <v>58940</v>
      </c>
      <c r="H47" t="s">
        <v>205</v>
      </c>
      <c r="I47" s="11">
        <f ca="1">(TODAY()-Staff[[#This Row],[Date Joined]])/365</f>
        <v>2.463013698630137</v>
      </c>
      <c r="J47" s="23">
        <f ca="1">ROUNDUP(IF(Staff[[#This Row],[Tenure]]&gt;2,3%,2%)*Staff[[#This Row],[Salary]],0)</f>
        <v>1769</v>
      </c>
      <c r="K47">
        <f>_xlfn.XLOOKUP(Staff[[#This Row],[Rating]],'Salary-Rating relation'!$A$12:$A$16,'Salary-Rating relation'!$B$12:$B$16)</f>
        <v>3</v>
      </c>
    </row>
    <row r="48" spans="1:11" x14ac:dyDescent="0.25">
      <c r="A48" t="s">
        <v>136</v>
      </c>
      <c r="B48" t="s">
        <v>8</v>
      </c>
      <c r="C48">
        <v>28</v>
      </c>
      <c r="D48" t="s">
        <v>16</v>
      </c>
      <c r="E48" s="7">
        <v>44425</v>
      </c>
      <c r="F48" t="s">
        <v>9</v>
      </c>
      <c r="G48" s="23">
        <v>104770</v>
      </c>
      <c r="H48" t="s">
        <v>205</v>
      </c>
      <c r="I48" s="11">
        <f ca="1">(TODAY()-Staff[[#This Row],[Date Joined]])/365</f>
        <v>2.9260273972602739</v>
      </c>
      <c r="J48" s="23">
        <f ca="1">ROUNDUP(IF(Staff[[#This Row],[Tenure]]&gt;2,3%,2%)*Staff[[#This Row],[Salary]],0)</f>
        <v>3144</v>
      </c>
      <c r="K48">
        <f>_xlfn.XLOOKUP(Staff[[#This Row],[Rating]],'Salary-Rating relation'!$A$12:$A$16,'Salary-Rating relation'!$B$12:$B$16)</f>
        <v>3</v>
      </c>
    </row>
    <row r="49" spans="1:11" x14ac:dyDescent="0.25">
      <c r="A49" t="s">
        <v>125</v>
      </c>
      <c r="B49" t="s">
        <v>15</v>
      </c>
      <c r="C49">
        <v>21</v>
      </c>
      <c r="D49" t="s">
        <v>16</v>
      </c>
      <c r="E49" s="7">
        <v>44701</v>
      </c>
      <c r="F49" t="s">
        <v>9</v>
      </c>
      <c r="G49" s="23">
        <v>57090</v>
      </c>
      <c r="H49" t="s">
        <v>205</v>
      </c>
      <c r="I49" s="11">
        <f ca="1">(TODAY()-Staff[[#This Row],[Date Joined]])/365</f>
        <v>2.1698630136986301</v>
      </c>
      <c r="J49" s="23">
        <f ca="1">ROUNDUP(IF(Staff[[#This Row],[Tenure]]&gt;2,3%,2%)*Staff[[#This Row],[Salary]],0)</f>
        <v>1713</v>
      </c>
      <c r="K49">
        <f>_xlfn.XLOOKUP(Staff[[#This Row],[Rating]],'Salary-Rating relation'!$A$12:$A$16,'Salary-Rating relation'!$B$12:$B$16)</f>
        <v>3</v>
      </c>
    </row>
    <row r="50" spans="1:11" x14ac:dyDescent="0.25">
      <c r="A50" t="s">
        <v>160</v>
      </c>
      <c r="B50" t="s">
        <v>15</v>
      </c>
      <c r="C50">
        <v>27</v>
      </c>
      <c r="D50" t="s">
        <v>13</v>
      </c>
      <c r="E50" s="7">
        <v>44174</v>
      </c>
      <c r="F50" t="s">
        <v>21</v>
      </c>
      <c r="G50" s="23">
        <v>91650</v>
      </c>
      <c r="H50" t="s">
        <v>205</v>
      </c>
      <c r="I50" s="11">
        <f ca="1">(TODAY()-Staff[[#This Row],[Date Joined]])/365</f>
        <v>3.6136986301369864</v>
      </c>
      <c r="J50" s="23">
        <f ca="1">ROUNDUP(IF(Staff[[#This Row],[Tenure]]&gt;2,3%,2%)*Staff[[#This Row],[Salary]],0)</f>
        <v>2750</v>
      </c>
      <c r="K50">
        <f>_xlfn.XLOOKUP(Staff[[#This Row],[Rating]],'Salary-Rating relation'!$A$12:$A$16,'Salary-Rating relation'!$B$12:$B$16)</f>
        <v>4</v>
      </c>
    </row>
    <row r="51" spans="1:11" x14ac:dyDescent="0.25">
      <c r="A51" t="s">
        <v>183</v>
      </c>
      <c r="B51" t="s">
        <v>15</v>
      </c>
      <c r="C51">
        <v>42</v>
      </c>
      <c r="D51" t="s">
        <v>24</v>
      </c>
      <c r="E51" s="7">
        <v>44670</v>
      </c>
      <c r="F51" t="s">
        <v>21</v>
      </c>
      <c r="G51" s="23">
        <v>70270</v>
      </c>
      <c r="H51" t="s">
        <v>205</v>
      </c>
      <c r="I51" s="11">
        <f ca="1">(TODAY()-Staff[[#This Row],[Date Joined]])/365</f>
        <v>2.2547945205479452</v>
      </c>
      <c r="J51" s="23">
        <f ca="1">ROUNDUP(IF(Staff[[#This Row],[Tenure]]&gt;2,3%,2%)*Staff[[#This Row],[Salary]],0)</f>
        <v>2109</v>
      </c>
      <c r="K51">
        <f>_xlfn.XLOOKUP(Staff[[#This Row],[Rating]],'Salary-Rating relation'!$A$12:$A$16,'Salary-Rating relation'!$B$12:$B$16)</f>
        <v>2</v>
      </c>
    </row>
    <row r="52" spans="1:11" x14ac:dyDescent="0.25">
      <c r="A52" t="s">
        <v>129</v>
      </c>
      <c r="B52" t="s">
        <v>8</v>
      </c>
      <c r="C52">
        <v>28</v>
      </c>
      <c r="D52" t="s">
        <v>16</v>
      </c>
      <c r="E52" s="7">
        <v>44124</v>
      </c>
      <c r="F52" t="s">
        <v>21</v>
      </c>
      <c r="G52" s="23">
        <v>75970</v>
      </c>
      <c r="H52" t="s">
        <v>205</v>
      </c>
      <c r="I52" s="11">
        <f ca="1">(TODAY()-Staff[[#This Row],[Date Joined]])/365</f>
        <v>3.7506849315068491</v>
      </c>
      <c r="J52" s="23">
        <f ca="1">ROUNDUP(IF(Staff[[#This Row],[Tenure]]&gt;2,3%,2%)*Staff[[#This Row],[Salary]],0)</f>
        <v>2280</v>
      </c>
      <c r="K52">
        <f>_xlfn.XLOOKUP(Staff[[#This Row],[Rating]],'Salary-Rating relation'!$A$12:$A$16,'Salary-Rating relation'!$B$12:$B$16)</f>
        <v>3</v>
      </c>
    </row>
    <row r="53" spans="1:11" x14ac:dyDescent="0.25">
      <c r="A53" t="s">
        <v>112</v>
      </c>
      <c r="B53" t="s">
        <v>206</v>
      </c>
      <c r="C53">
        <v>27</v>
      </c>
      <c r="D53" t="s">
        <v>13</v>
      </c>
      <c r="E53" s="7">
        <v>44212</v>
      </c>
      <c r="F53" t="s">
        <v>12</v>
      </c>
      <c r="G53" s="23">
        <v>90700</v>
      </c>
      <c r="H53" t="s">
        <v>205</v>
      </c>
      <c r="I53" s="11">
        <f ca="1">(TODAY()-Staff[[#This Row],[Date Joined]])/365</f>
        <v>3.5095890410958903</v>
      </c>
      <c r="J53" s="23">
        <f ca="1">ROUNDUP(IF(Staff[[#This Row],[Tenure]]&gt;2,3%,2%)*Staff[[#This Row],[Salary]],0)</f>
        <v>2721</v>
      </c>
      <c r="K53">
        <f>_xlfn.XLOOKUP(Staff[[#This Row],[Rating]],'Salary-Rating relation'!$A$12:$A$16,'Salary-Rating relation'!$B$12:$B$16)</f>
        <v>4</v>
      </c>
    </row>
    <row r="54" spans="1:11" x14ac:dyDescent="0.25">
      <c r="A54" t="s">
        <v>131</v>
      </c>
      <c r="B54" t="s">
        <v>15</v>
      </c>
      <c r="C54">
        <v>30</v>
      </c>
      <c r="D54" t="s">
        <v>16</v>
      </c>
      <c r="E54" s="7">
        <v>44607</v>
      </c>
      <c r="F54" t="s">
        <v>9</v>
      </c>
      <c r="G54" s="23">
        <v>60570</v>
      </c>
      <c r="H54" t="s">
        <v>205</v>
      </c>
      <c r="I54" s="11">
        <f ca="1">(TODAY()-Staff[[#This Row],[Date Joined]])/365</f>
        <v>2.4273972602739726</v>
      </c>
      <c r="J54" s="23">
        <f ca="1">ROUNDUP(IF(Staff[[#This Row],[Tenure]]&gt;2,3%,2%)*Staff[[#This Row],[Salary]],0)</f>
        <v>1818</v>
      </c>
      <c r="K54">
        <f>_xlfn.XLOOKUP(Staff[[#This Row],[Rating]],'Salary-Rating relation'!$A$12:$A$16,'Salary-Rating relation'!$B$12:$B$16)</f>
        <v>3</v>
      </c>
    </row>
    <row r="55" spans="1:11" x14ac:dyDescent="0.25">
      <c r="A55" t="s">
        <v>134</v>
      </c>
      <c r="B55" t="s">
        <v>15</v>
      </c>
      <c r="C55">
        <v>33</v>
      </c>
      <c r="D55" t="s">
        <v>16</v>
      </c>
      <c r="E55" s="7">
        <v>44103</v>
      </c>
      <c r="F55" t="s">
        <v>9</v>
      </c>
      <c r="G55" s="23">
        <v>115920</v>
      </c>
      <c r="H55" t="s">
        <v>205</v>
      </c>
      <c r="I55" s="11">
        <f ca="1">(TODAY()-Staff[[#This Row],[Date Joined]])/365</f>
        <v>3.8082191780821919</v>
      </c>
      <c r="J55" s="23">
        <f ca="1">ROUNDUP(IF(Staff[[#This Row],[Tenure]]&gt;2,3%,2%)*Staff[[#This Row],[Salary]],0)</f>
        <v>3478</v>
      </c>
      <c r="K55">
        <f>_xlfn.XLOOKUP(Staff[[#This Row],[Rating]],'Salary-Rating relation'!$A$12:$A$16,'Salary-Rating relation'!$B$12:$B$16)</f>
        <v>3</v>
      </c>
    </row>
    <row r="56" spans="1:11" x14ac:dyDescent="0.25">
      <c r="A56" t="s">
        <v>186</v>
      </c>
      <c r="B56" t="s">
        <v>8</v>
      </c>
      <c r="C56">
        <v>33</v>
      </c>
      <c r="D56" t="s">
        <v>16</v>
      </c>
      <c r="E56" s="7">
        <v>44006</v>
      </c>
      <c r="F56" t="s">
        <v>21</v>
      </c>
      <c r="G56" s="23">
        <v>65360</v>
      </c>
      <c r="H56" t="s">
        <v>205</v>
      </c>
      <c r="I56" s="11">
        <f ca="1">(TODAY()-Staff[[#This Row],[Date Joined]])/365</f>
        <v>4.0739726027397261</v>
      </c>
      <c r="J56" s="23">
        <f ca="1">ROUNDUP(IF(Staff[[#This Row],[Tenure]]&gt;2,3%,2%)*Staff[[#This Row],[Salary]],0)</f>
        <v>1961</v>
      </c>
      <c r="K56">
        <f>_xlfn.XLOOKUP(Staff[[#This Row],[Rating]],'Salary-Rating relation'!$A$12:$A$16,'Salary-Rating relation'!$B$12:$B$16)</f>
        <v>3</v>
      </c>
    </row>
    <row r="57" spans="1:11" x14ac:dyDescent="0.25">
      <c r="A57" t="s">
        <v>116</v>
      </c>
      <c r="B57" t="s">
        <v>206</v>
      </c>
      <c r="C57">
        <v>30</v>
      </c>
      <c r="D57" t="s">
        <v>16</v>
      </c>
      <c r="E57" s="7">
        <v>44535</v>
      </c>
      <c r="F57" t="s">
        <v>21</v>
      </c>
      <c r="G57" s="23">
        <v>64000</v>
      </c>
      <c r="H57" t="s">
        <v>205</v>
      </c>
      <c r="I57" s="11">
        <f ca="1">(TODAY()-Staff[[#This Row],[Date Joined]])/365</f>
        <v>2.6246575342465754</v>
      </c>
      <c r="J57" s="23">
        <f ca="1">ROUNDUP(IF(Staff[[#This Row],[Tenure]]&gt;2,3%,2%)*Staff[[#This Row],[Salary]],0)</f>
        <v>1920</v>
      </c>
      <c r="K57">
        <f>_xlfn.XLOOKUP(Staff[[#This Row],[Rating]],'Salary-Rating relation'!$A$12:$A$16,'Salary-Rating relation'!$B$12:$B$16)</f>
        <v>3</v>
      </c>
    </row>
    <row r="58" spans="1:11" x14ac:dyDescent="0.25">
      <c r="A58" t="s">
        <v>195</v>
      </c>
      <c r="B58" t="s">
        <v>8</v>
      </c>
      <c r="C58">
        <v>34</v>
      </c>
      <c r="D58" t="s">
        <v>16</v>
      </c>
      <c r="E58" s="7">
        <v>44383</v>
      </c>
      <c r="F58" t="s">
        <v>21</v>
      </c>
      <c r="G58" s="23">
        <v>92450</v>
      </c>
      <c r="H58" t="s">
        <v>205</v>
      </c>
      <c r="I58" s="11">
        <f ca="1">(TODAY()-Staff[[#This Row],[Date Joined]])/365</f>
        <v>3.0410958904109591</v>
      </c>
      <c r="J58" s="23">
        <f ca="1">ROUNDUP(IF(Staff[[#This Row],[Tenure]]&gt;2,3%,2%)*Staff[[#This Row],[Salary]],0)</f>
        <v>2774</v>
      </c>
      <c r="K58">
        <f>_xlfn.XLOOKUP(Staff[[#This Row],[Rating]],'Salary-Rating relation'!$A$12:$A$16,'Salary-Rating relation'!$B$12:$B$16)</f>
        <v>3</v>
      </c>
    </row>
    <row r="59" spans="1:11" x14ac:dyDescent="0.25">
      <c r="A59" t="s">
        <v>113</v>
      </c>
      <c r="B59" t="s">
        <v>15</v>
      </c>
      <c r="C59">
        <v>31</v>
      </c>
      <c r="D59" t="s">
        <v>16</v>
      </c>
      <c r="E59" s="7">
        <v>44450</v>
      </c>
      <c r="F59" t="s">
        <v>12</v>
      </c>
      <c r="G59" s="23">
        <v>48950</v>
      </c>
      <c r="H59" t="s">
        <v>205</v>
      </c>
      <c r="I59" s="11">
        <f ca="1">(TODAY()-Staff[[#This Row],[Date Joined]])/365</f>
        <v>2.8575342465753426</v>
      </c>
      <c r="J59" s="23">
        <f ca="1">ROUNDUP(IF(Staff[[#This Row],[Tenure]]&gt;2,3%,2%)*Staff[[#This Row],[Salary]],0)</f>
        <v>1469</v>
      </c>
      <c r="K59">
        <f>_xlfn.XLOOKUP(Staff[[#This Row],[Rating]],'Salary-Rating relation'!$A$12:$A$16,'Salary-Rating relation'!$B$12:$B$16)</f>
        <v>3</v>
      </c>
    </row>
    <row r="60" spans="1:11" x14ac:dyDescent="0.25">
      <c r="A60" t="s">
        <v>185</v>
      </c>
      <c r="B60" t="s">
        <v>8</v>
      </c>
      <c r="C60">
        <v>27</v>
      </c>
      <c r="D60" t="s">
        <v>16</v>
      </c>
      <c r="E60" s="7">
        <v>44625</v>
      </c>
      <c r="F60" t="s">
        <v>12</v>
      </c>
      <c r="G60" s="23">
        <v>83750</v>
      </c>
      <c r="H60" t="s">
        <v>205</v>
      </c>
      <c r="I60" s="11">
        <f ca="1">(TODAY()-Staff[[#This Row],[Date Joined]])/365</f>
        <v>2.3780821917808219</v>
      </c>
      <c r="J60" s="23">
        <f ca="1">ROUNDUP(IF(Staff[[#This Row],[Tenure]]&gt;2,3%,2%)*Staff[[#This Row],[Salary]],0)</f>
        <v>2513</v>
      </c>
      <c r="K60">
        <f>_xlfn.XLOOKUP(Staff[[#This Row],[Rating]],'Salary-Rating relation'!$A$12:$A$16,'Salary-Rating relation'!$B$12:$B$16)</f>
        <v>3</v>
      </c>
    </row>
    <row r="61" spans="1:11" x14ac:dyDescent="0.25">
      <c r="A61" t="s">
        <v>166</v>
      </c>
      <c r="B61" t="s">
        <v>8</v>
      </c>
      <c r="C61">
        <v>40</v>
      </c>
      <c r="D61" t="s">
        <v>16</v>
      </c>
      <c r="E61" s="7">
        <v>44276</v>
      </c>
      <c r="F61" t="s">
        <v>12</v>
      </c>
      <c r="G61" s="23">
        <v>87620</v>
      </c>
      <c r="H61" t="s">
        <v>205</v>
      </c>
      <c r="I61" s="11">
        <f ca="1">(TODAY()-Staff[[#This Row],[Date Joined]])/365</f>
        <v>3.3342465753424659</v>
      </c>
      <c r="J61" s="23">
        <f ca="1">ROUNDUP(IF(Staff[[#This Row],[Tenure]]&gt;2,3%,2%)*Staff[[#This Row],[Salary]],0)</f>
        <v>2629</v>
      </c>
      <c r="K61">
        <f>_xlfn.XLOOKUP(Staff[[#This Row],[Rating]],'Salary-Rating relation'!$A$12:$A$16,'Salary-Rating relation'!$B$12:$B$16)</f>
        <v>3</v>
      </c>
    </row>
    <row r="62" spans="1:11" x14ac:dyDescent="0.25">
      <c r="A62" t="s">
        <v>184</v>
      </c>
      <c r="B62" t="s">
        <v>8</v>
      </c>
      <c r="C62">
        <v>20</v>
      </c>
      <c r="D62" t="s">
        <v>24</v>
      </c>
      <c r="E62" s="7">
        <v>44476</v>
      </c>
      <c r="F62" t="s">
        <v>19</v>
      </c>
      <c r="G62" s="23">
        <v>68900</v>
      </c>
      <c r="H62" t="s">
        <v>205</v>
      </c>
      <c r="I62" s="11">
        <f ca="1">(TODAY()-Staff[[#This Row],[Date Joined]])/365</f>
        <v>2.7863013698630139</v>
      </c>
      <c r="J62" s="23">
        <f ca="1">ROUNDUP(IF(Staff[[#This Row],[Tenure]]&gt;2,3%,2%)*Staff[[#This Row],[Salary]],0)</f>
        <v>2067</v>
      </c>
      <c r="K62">
        <f>_xlfn.XLOOKUP(Staff[[#This Row],[Rating]],'Salary-Rating relation'!$A$12:$A$16,'Salary-Rating relation'!$B$12:$B$16)</f>
        <v>2</v>
      </c>
    </row>
    <row r="63" spans="1:11" x14ac:dyDescent="0.25">
      <c r="A63" t="s">
        <v>157</v>
      </c>
      <c r="B63" t="s">
        <v>15</v>
      </c>
      <c r="C63">
        <v>32</v>
      </c>
      <c r="D63" t="s">
        <v>16</v>
      </c>
      <c r="E63" s="7">
        <v>44403</v>
      </c>
      <c r="F63" t="s">
        <v>19</v>
      </c>
      <c r="G63" s="23">
        <v>53540</v>
      </c>
      <c r="H63" t="s">
        <v>205</v>
      </c>
      <c r="I63" s="11">
        <f ca="1">(TODAY()-Staff[[#This Row],[Date Joined]])/365</f>
        <v>2.9863013698630136</v>
      </c>
      <c r="J63" s="23">
        <f ca="1">ROUNDUP(IF(Staff[[#This Row],[Tenure]]&gt;2,3%,2%)*Staff[[#This Row],[Salary]],0)</f>
        <v>1607</v>
      </c>
      <c r="K63">
        <f>_xlfn.XLOOKUP(Staff[[#This Row],[Rating]],'Salary-Rating relation'!$A$12:$A$16,'Salary-Rating relation'!$B$12:$B$16)</f>
        <v>3</v>
      </c>
    </row>
    <row r="64" spans="1:11" x14ac:dyDescent="0.25">
      <c r="A64" t="s">
        <v>172</v>
      </c>
      <c r="B64" t="s">
        <v>15</v>
      </c>
      <c r="C64">
        <v>28</v>
      </c>
      <c r="D64" t="s">
        <v>42</v>
      </c>
      <c r="E64" s="7">
        <v>44758</v>
      </c>
      <c r="F64" t="s">
        <v>19</v>
      </c>
      <c r="G64" s="23">
        <v>43510</v>
      </c>
      <c r="H64" t="s">
        <v>205</v>
      </c>
      <c r="I64" s="11">
        <f ca="1">(TODAY()-Staff[[#This Row],[Date Joined]])/365</f>
        <v>2.0136986301369864</v>
      </c>
      <c r="J64" s="23">
        <f ca="1">ROUNDUP(IF(Staff[[#This Row],[Tenure]]&gt;2,3%,2%)*Staff[[#This Row],[Salary]],0)</f>
        <v>1306</v>
      </c>
      <c r="K64">
        <f>_xlfn.XLOOKUP(Staff[[#This Row],[Rating]],'Salary-Rating relation'!$A$12:$A$16,'Salary-Rating relation'!$B$12:$B$16)</f>
        <v>1</v>
      </c>
    </row>
    <row r="65" spans="1:11" x14ac:dyDescent="0.25">
      <c r="A65" t="s">
        <v>127</v>
      </c>
      <c r="B65" t="s">
        <v>8</v>
      </c>
      <c r="C65">
        <v>38</v>
      </c>
      <c r="D65" t="s">
        <v>10</v>
      </c>
      <c r="E65" s="7">
        <v>44316</v>
      </c>
      <c r="F65" t="s">
        <v>19</v>
      </c>
      <c r="G65" s="23">
        <v>109160</v>
      </c>
      <c r="H65" t="s">
        <v>205</v>
      </c>
      <c r="I65" s="11">
        <f ca="1">(TODAY()-Staff[[#This Row],[Date Joined]])/365</f>
        <v>3.2246575342465755</v>
      </c>
      <c r="J65" s="23">
        <f ca="1">ROUNDUP(IF(Staff[[#This Row],[Tenure]]&gt;2,3%,2%)*Staff[[#This Row],[Salary]],0)</f>
        <v>3275</v>
      </c>
      <c r="K65">
        <f>_xlfn.XLOOKUP(Staff[[#This Row],[Rating]],'Salary-Rating relation'!$A$12:$A$16,'Salary-Rating relation'!$B$12:$B$16)</f>
        <v>5</v>
      </c>
    </row>
    <row r="66" spans="1:11" x14ac:dyDescent="0.25">
      <c r="A66" t="s">
        <v>198</v>
      </c>
      <c r="B66" t="s">
        <v>15</v>
      </c>
      <c r="C66">
        <v>40</v>
      </c>
      <c r="D66" t="s">
        <v>16</v>
      </c>
      <c r="E66" s="7">
        <v>44204</v>
      </c>
      <c r="F66" t="s">
        <v>9</v>
      </c>
      <c r="G66" s="23">
        <v>99750</v>
      </c>
      <c r="H66" t="s">
        <v>205</v>
      </c>
      <c r="I66" s="11">
        <f ca="1">(TODAY()-Staff[[#This Row],[Date Joined]])/365</f>
        <v>3.5315068493150683</v>
      </c>
      <c r="J66" s="23">
        <f ca="1">ROUNDUP(IF(Staff[[#This Row],[Tenure]]&gt;2,3%,2%)*Staff[[#This Row],[Salary]],0)</f>
        <v>2993</v>
      </c>
      <c r="K66">
        <f>_xlfn.XLOOKUP(Staff[[#This Row],[Rating]],'Salary-Rating relation'!$A$12:$A$16,'Salary-Rating relation'!$B$12:$B$16)</f>
        <v>3</v>
      </c>
    </row>
    <row r="67" spans="1:11" x14ac:dyDescent="0.25">
      <c r="A67" t="s">
        <v>124</v>
      </c>
      <c r="B67" t="s">
        <v>8</v>
      </c>
      <c r="C67">
        <v>31</v>
      </c>
      <c r="D67" t="s">
        <v>16</v>
      </c>
      <c r="E67" s="7">
        <v>44084</v>
      </c>
      <c r="F67" t="s">
        <v>12</v>
      </c>
      <c r="G67" s="23">
        <v>41980</v>
      </c>
      <c r="H67" t="s">
        <v>205</v>
      </c>
      <c r="I67" s="11">
        <f ca="1">(TODAY()-Staff[[#This Row],[Date Joined]])/365</f>
        <v>3.8602739726027395</v>
      </c>
      <c r="J67" s="23">
        <f ca="1">ROUNDUP(IF(Staff[[#This Row],[Tenure]]&gt;2,3%,2%)*Staff[[#This Row],[Salary]],0)</f>
        <v>1260</v>
      </c>
      <c r="K67">
        <f>_xlfn.XLOOKUP(Staff[[#This Row],[Rating]],'Salary-Rating relation'!$A$12:$A$16,'Salary-Rating relation'!$B$12:$B$16)</f>
        <v>3</v>
      </c>
    </row>
    <row r="68" spans="1:11" x14ac:dyDescent="0.25">
      <c r="A68" t="s">
        <v>187</v>
      </c>
      <c r="B68" t="s">
        <v>15</v>
      </c>
      <c r="C68">
        <v>36</v>
      </c>
      <c r="D68" t="s">
        <v>16</v>
      </c>
      <c r="E68" s="7">
        <v>44272</v>
      </c>
      <c r="F68" t="s">
        <v>21</v>
      </c>
      <c r="G68" s="23">
        <v>71380</v>
      </c>
      <c r="H68" t="s">
        <v>205</v>
      </c>
      <c r="I68" s="11">
        <f ca="1">(TODAY()-Staff[[#This Row],[Date Joined]])/365</f>
        <v>3.3452054794520549</v>
      </c>
      <c r="J68" s="23">
        <f ca="1">ROUNDUP(IF(Staff[[#This Row],[Tenure]]&gt;2,3%,2%)*Staff[[#This Row],[Salary]],0)</f>
        <v>2142</v>
      </c>
      <c r="K68">
        <f>_xlfn.XLOOKUP(Staff[[#This Row],[Rating]],'Salary-Rating relation'!$A$12:$A$16,'Salary-Rating relation'!$B$12:$B$16)</f>
        <v>3</v>
      </c>
    </row>
    <row r="69" spans="1:11" x14ac:dyDescent="0.25">
      <c r="A69" t="s">
        <v>191</v>
      </c>
      <c r="B69" t="s">
        <v>15</v>
      </c>
      <c r="C69">
        <v>27</v>
      </c>
      <c r="D69" t="s">
        <v>42</v>
      </c>
      <c r="E69" s="7">
        <v>44547</v>
      </c>
      <c r="F69" t="s">
        <v>9</v>
      </c>
      <c r="G69" s="23">
        <v>113280</v>
      </c>
      <c r="H69" t="s">
        <v>205</v>
      </c>
      <c r="I69" s="11">
        <f ca="1">(TODAY()-Staff[[#This Row],[Date Joined]])/365</f>
        <v>2.591780821917808</v>
      </c>
      <c r="J69" s="23">
        <f ca="1">ROUNDUP(IF(Staff[[#This Row],[Tenure]]&gt;2,3%,2%)*Staff[[#This Row],[Salary]],0)</f>
        <v>3399</v>
      </c>
      <c r="K69">
        <f>_xlfn.XLOOKUP(Staff[[#This Row],[Rating]],'Salary-Rating relation'!$A$12:$A$16,'Salary-Rating relation'!$B$12:$B$16)</f>
        <v>1</v>
      </c>
    </row>
    <row r="70" spans="1:11" x14ac:dyDescent="0.25">
      <c r="A70" t="s">
        <v>181</v>
      </c>
      <c r="B70" t="s">
        <v>8</v>
      </c>
      <c r="C70">
        <v>33</v>
      </c>
      <c r="D70" t="s">
        <v>16</v>
      </c>
      <c r="E70" s="7">
        <v>44747</v>
      </c>
      <c r="F70" t="s">
        <v>21</v>
      </c>
      <c r="G70" s="23">
        <v>86570</v>
      </c>
      <c r="H70" t="s">
        <v>205</v>
      </c>
      <c r="I70" s="11">
        <f ca="1">(TODAY()-Staff[[#This Row],[Date Joined]])/365</f>
        <v>2.043835616438356</v>
      </c>
      <c r="J70" s="23">
        <f ca="1">ROUNDUP(IF(Staff[[#This Row],[Tenure]]&gt;2,3%,2%)*Staff[[#This Row],[Salary]],0)</f>
        <v>2598</v>
      </c>
      <c r="K70">
        <f>_xlfn.XLOOKUP(Staff[[#This Row],[Rating]],'Salary-Rating relation'!$A$12:$A$16,'Salary-Rating relation'!$B$12:$B$16)</f>
        <v>3</v>
      </c>
    </row>
    <row r="71" spans="1:11" x14ac:dyDescent="0.25">
      <c r="A71" t="s">
        <v>139</v>
      </c>
      <c r="B71" t="s">
        <v>15</v>
      </c>
      <c r="C71">
        <v>26</v>
      </c>
      <c r="D71" t="s">
        <v>16</v>
      </c>
      <c r="E71" s="7">
        <v>44350</v>
      </c>
      <c r="F71" t="s">
        <v>9</v>
      </c>
      <c r="G71" s="23">
        <v>53540</v>
      </c>
      <c r="H71" t="s">
        <v>205</v>
      </c>
      <c r="I71" s="11">
        <f ca="1">(TODAY()-Staff[[#This Row],[Date Joined]])/365</f>
        <v>3.1315068493150684</v>
      </c>
      <c r="J71" s="23">
        <f ca="1">ROUNDUP(IF(Staff[[#This Row],[Tenure]]&gt;2,3%,2%)*Staff[[#This Row],[Salary]],0)</f>
        <v>1607</v>
      </c>
      <c r="K71">
        <f>_xlfn.XLOOKUP(Staff[[#This Row],[Rating]],'Salary-Rating relation'!$A$12:$A$16,'Salary-Rating relation'!$B$12:$B$16)</f>
        <v>3</v>
      </c>
    </row>
    <row r="72" spans="1:11" x14ac:dyDescent="0.25">
      <c r="A72" t="s">
        <v>190</v>
      </c>
      <c r="B72" t="s">
        <v>15</v>
      </c>
      <c r="C72">
        <v>37</v>
      </c>
      <c r="D72" t="s">
        <v>16</v>
      </c>
      <c r="E72" s="7">
        <v>44640</v>
      </c>
      <c r="F72" t="s">
        <v>12</v>
      </c>
      <c r="G72" s="23">
        <v>69070</v>
      </c>
      <c r="H72" t="s">
        <v>205</v>
      </c>
      <c r="I72" s="11">
        <f ca="1">(TODAY()-Staff[[#This Row],[Date Joined]])/365</f>
        <v>2.3369863013698629</v>
      </c>
      <c r="J72" s="23">
        <f ca="1">ROUNDUP(IF(Staff[[#This Row],[Tenure]]&gt;2,3%,2%)*Staff[[#This Row],[Salary]],0)</f>
        <v>2073</v>
      </c>
      <c r="K72">
        <f>_xlfn.XLOOKUP(Staff[[#This Row],[Rating]],'Salary-Rating relation'!$A$12:$A$16,'Salary-Rating relation'!$B$12:$B$16)</f>
        <v>3</v>
      </c>
    </row>
    <row r="73" spans="1:11" x14ac:dyDescent="0.25">
      <c r="A73" t="s">
        <v>121</v>
      </c>
      <c r="B73" t="s">
        <v>8</v>
      </c>
      <c r="C73">
        <v>30</v>
      </c>
      <c r="D73" t="s">
        <v>24</v>
      </c>
      <c r="E73" s="7">
        <v>44328</v>
      </c>
      <c r="F73" t="s">
        <v>21</v>
      </c>
      <c r="G73" s="23">
        <v>67910</v>
      </c>
      <c r="H73" t="s">
        <v>205</v>
      </c>
      <c r="I73" s="11">
        <f ca="1">(TODAY()-Staff[[#This Row],[Date Joined]])/365</f>
        <v>3.1917808219178081</v>
      </c>
      <c r="J73" s="23">
        <f ca="1">ROUNDUP(IF(Staff[[#This Row],[Tenure]]&gt;2,3%,2%)*Staff[[#This Row],[Salary]],0)</f>
        <v>2038</v>
      </c>
      <c r="K73">
        <f>_xlfn.XLOOKUP(Staff[[#This Row],[Rating]],'Salary-Rating relation'!$A$12:$A$16,'Salary-Rating relation'!$B$12:$B$16)</f>
        <v>2</v>
      </c>
    </row>
    <row r="74" spans="1:11" x14ac:dyDescent="0.25">
      <c r="A74" t="s">
        <v>119</v>
      </c>
      <c r="B74" t="s">
        <v>15</v>
      </c>
      <c r="C74">
        <v>30</v>
      </c>
      <c r="D74" t="s">
        <v>16</v>
      </c>
      <c r="E74" s="7">
        <v>44214</v>
      </c>
      <c r="F74" t="s">
        <v>12</v>
      </c>
      <c r="G74" s="23">
        <v>69120</v>
      </c>
      <c r="H74" t="s">
        <v>205</v>
      </c>
      <c r="I74" s="11">
        <f ca="1">(TODAY()-Staff[[#This Row],[Date Joined]])/365</f>
        <v>3.504109589041096</v>
      </c>
      <c r="J74" s="23">
        <f ca="1">ROUNDUP(IF(Staff[[#This Row],[Tenure]]&gt;2,3%,2%)*Staff[[#This Row],[Salary]],0)</f>
        <v>2074</v>
      </c>
      <c r="K74">
        <f>_xlfn.XLOOKUP(Staff[[#This Row],[Rating]],'Salary-Rating relation'!$A$12:$A$16,'Salary-Rating relation'!$B$12:$B$16)</f>
        <v>3</v>
      </c>
    </row>
    <row r="75" spans="1:11" x14ac:dyDescent="0.25">
      <c r="A75" t="s">
        <v>132</v>
      </c>
      <c r="B75" t="s">
        <v>8</v>
      </c>
      <c r="C75">
        <v>34</v>
      </c>
      <c r="D75" t="s">
        <v>16</v>
      </c>
      <c r="E75" s="7">
        <v>44550</v>
      </c>
      <c r="F75" t="s">
        <v>21</v>
      </c>
      <c r="G75" s="23">
        <v>60130</v>
      </c>
      <c r="H75" t="s">
        <v>205</v>
      </c>
      <c r="I75" s="11">
        <f ca="1">(TODAY()-Staff[[#This Row],[Date Joined]])/365</f>
        <v>2.5835616438356164</v>
      </c>
      <c r="J75" s="23">
        <f ca="1">ROUNDUP(IF(Staff[[#This Row],[Tenure]]&gt;2,3%,2%)*Staff[[#This Row],[Salary]],0)</f>
        <v>1804</v>
      </c>
      <c r="K75">
        <f>_xlfn.XLOOKUP(Staff[[#This Row],[Rating]],'Salary-Rating relation'!$A$12:$A$16,'Salary-Rating relation'!$B$12:$B$16)</f>
        <v>3</v>
      </c>
    </row>
    <row r="76" spans="1:11" x14ac:dyDescent="0.25">
      <c r="A76" t="s">
        <v>161</v>
      </c>
      <c r="B76" t="s">
        <v>15</v>
      </c>
      <c r="C76">
        <v>23</v>
      </c>
      <c r="D76" t="s">
        <v>16</v>
      </c>
      <c r="E76" s="7">
        <v>44378</v>
      </c>
      <c r="F76" t="s">
        <v>9</v>
      </c>
      <c r="G76" s="23">
        <v>106460</v>
      </c>
      <c r="H76" t="s">
        <v>205</v>
      </c>
      <c r="I76" s="11">
        <f ca="1">(TODAY()-Staff[[#This Row],[Date Joined]])/365</f>
        <v>3.0547945205479454</v>
      </c>
      <c r="J76" s="23">
        <f ca="1">ROUNDUP(IF(Staff[[#This Row],[Tenure]]&gt;2,3%,2%)*Staff[[#This Row],[Salary]],0)</f>
        <v>3194</v>
      </c>
      <c r="K76">
        <f>_xlfn.XLOOKUP(Staff[[#This Row],[Rating]],'Salary-Rating relation'!$A$12:$A$16,'Salary-Rating relation'!$B$12:$B$16)</f>
        <v>3</v>
      </c>
    </row>
    <row r="77" spans="1:11" x14ac:dyDescent="0.25">
      <c r="A77" t="s">
        <v>148</v>
      </c>
      <c r="B77" t="s">
        <v>8</v>
      </c>
      <c r="C77">
        <v>37</v>
      </c>
      <c r="D77" t="s">
        <v>16</v>
      </c>
      <c r="E77" s="7">
        <v>44389</v>
      </c>
      <c r="F77" t="s">
        <v>56</v>
      </c>
      <c r="G77" s="23">
        <v>118100</v>
      </c>
      <c r="H77" t="s">
        <v>205</v>
      </c>
      <c r="I77" s="11">
        <f ca="1">(TODAY()-Staff[[#This Row],[Date Joined]])/365</f>
        <v>3.0246575342465754</v>
      </c>
      <c r="J77" s="23">
        <f ca="1">ROUNDUP(IF(Staff[[#This Row],[Tenure]]&gt;2,3%,2%)*Staff[[#This Row],[Salary]],0)</f>
        <v>3543</v>
      </c>
      <c r="K77">
        <f>_xlfn.XLOOKUP(Staff[[#This Row],[Rating]],'Salary-Rating relation'!$A$12:$A$16,'Salary-Rating relation'!$B$12:$B$16)</f>
        <v>3</v>
      </c>
    </row>
    <row r="78" spans="1:11" x14ac:dyDescent="0.25">
      <c r="A78" t="s">
        <v>164</v>
      </c>
      <c r="B78" t="s">
        <v>8</v>
      </c>
      <c r="C78">
        <v>36</v>
      </c>
      <c r="D78" t="s">
        <v>16</v>
      </c>
      <c r="E78" s="7">
        <v>44468</v>
      </c>
      <c r="F78" t="s">
        <v>9</v>
      </c>
      <c r="G78" s="23">
        <v>78390</v>
      </c>
      <c r="H78" t="s">
        <v>205</v>
      </c>
      <c r="I78" s="11">
        <f ca="1">(TODAY()-Staff[[#This Row],[Date Joined]])/365</f>
        <v>2.8082191780821919</v>
      </c>
      <c r="J78" s="23">
        <f ca="1">ROUNDUP(IF(Staff[[#This Row],[Tenure]]&gt;2,3%,2%)*Staff[[#This Row],[Salary]],0)</f>
        <v>2352</v>
      </c>
      <c r="K78">
        <f>_xlfn.XLOOKUP(Staff[[#This Row],[Rating]],'Salary-Rating relation'!$A$12:$A$16,'Salary-Rating relation'!$B$12:$B$16)</f>
        <v>3</v>
      </c>
    </row>
    <row r="79" spans="1:11" x14ac:dyDescent="0.25">
      <c r="A79" t="s">
        <v>147</v>
      </c>
      <c r="B79" t="s">
        <v>8</v>
      </c>
      <c r="C79">
        <v>30</v>
      </c>
      <c r="D79" t="s">
        <v>16</v>
      </c>
      <c r="E79" s="7">
        <v>44789</v>
      </c>
      <c r="F79" t="s">
        <v>9</v>
      </c>
      <c r="G79" s="23">
        <v>114180</v>
      </c>
      <c r="H79" t="s">
        <v>205</v>
      </c>
      <c r="I79" s="11">
        <f ca="1">(TODAY()-Staff[[#This Row],[Date Joined]])/365</f>
        <v>1.9287671232876713</v>
      </c>
      <c r="J79" s="23">
        <f ca="1">ROUNDUP(IF(Staff[[#This Row],[Tenure]]&gt;2,3%,2%)*Staff[[#This Row],[Salary]],0)</f>
        <v>2284</v>
      </c>
      <c r="K79">
        <f>_xlfn.XLOOKUP(Staff[[#This Row],[Rating]],'Salary-Rating relation'!$A$12:$A$16,'Salary-Rating relation'!$B$12:$B$16)</f>
        <v>3</v>
      </c>
    </row>
    <row r="80" spans="1:11" x14ac:dyDescent="0.25">
      <c r="A80" t="s">
        <v>189</v>
      </c>
      <c r="B80" t="s">
        <v>8</v>
      </c>
      <c r="C80">
        <v>28</v>
      </c>
      <c r="D80" t="s">
        <v>16</v>
      </c>
      <c r="E80" s="7">
        <v>44590</v>
      </c>
      <c r="F80" t="s">
        <v>9</v>
      </c>
      <c r="G80" s="23">
        <v>104120</v>
      </c>
      <c r="H80" t="s">
        <v>205</v>
      </c>
      <c r="I80" s="11">
        <f ca="1">(TODAY()-Staff[[#This Row],[Date Joined]])/365</f>
        <v>2.473972602739726</v>
      </c>
      <c r="J80" s="23">
        <f ca="1">ROUNDUP(IF(Staff[[#This Row],[Tenure]]&gt;2,3%,2%)*Staff[[#This Row],[Salary]],0)</f>
        <v>3124</v>
      </c>
      <c r="K80">
        <f>_xlfn.XLOOKUP(Staff[[#This Row],[Rating]],'Salary-Rating relation'!$A$12:$A$16,'Salary-Rating relation'!$B$12:$B$16)</f>
        <v>3</v>
      </c>
    </row>
    <row r="81" spans="1:11" x14ac:dyDescent="0.25">
      <c r="A81" t="s">
        <v>138</v>
      </c>
      <c r="B81" t="s">
        <v>15</v>
      </c>
      <c r="C81">
        <v>30</v>
      </c>
      <c r="D81" t="s">
        <v>16</v>
      </c>
      <c r="E81" s="7">
        <v>44640</v>
      </c>
      <c r="F81" t="s">
        <v>9</v>
      </c>
      <c r="G81" s="23">
        <v>67950</v>
      </c>
      <c r="H81" t="s">
        <v>205</v>
      </c>
      <c r="I81" s="11">
        <f ca="1">(TODAY()-Staff[[#This Row],[Date Joined]])/365</f>
        <v>2.3369863013698629</v>
      </c>
      <c r="J81" s="23">
        <f ca="1">ROUNDUP(IF(Staff[[#This Row],[Tenure]]&gt;2,3%,2%)*Staff[[#This Row],[Salary]],0)</f>
        <v>2039</v>
      </c>
      <c r="K81">
        <f>_xlfn.XLOOKUP(Staff[[#This Row],[Rating]],'Salary-Rating relation'!$A$12:$A$16,'Salary-Rating relation'!$B$12:$B$16)</f>
        <v>3</v>
      </c>
    </row>
    <row r="82" spans="1:11" x14ac:dyDescent="0.25">
      <c r="A82" t="s">
        <v>137</v>
      </c>
      <c r="B82" t="s">
        <v>8</v>
      </c>
      <c r="C82">
        <v>29</v>
      </c>
      <c r="D82" t="s">
        <v>16</v>
      </c>
      <c r="E82" s="7">
        <v>43962</v>
      </c>
      <c r="F82" t="s">
        <v>12</v>
      </c>
      <c r="G82" s="23">
        <v>34980</v>
      </c>
      <c r="H82" t="s">
        <v>205</v>
      </c>
      <c r="I82" s="11">
        <f ca="1">(TODAY()-Staff[[#This Row],[Date Joined]])/365</f>
        <v>4.1945205479452055</v>
      </c>
      <c r="J82" s="23">
        <f ca="1">ROUNDUP(IF(Staff[[#This Row],[Tenure]]&gt;2,3%,2%)*Staff[[#This Row],[Salary]],0)</f>
        <v>1050</v>
      </c>
      <c r="K82">
        <f>_xlfn.XLOOKUP(Staff[[#This Row],[Rating]],'Salary-Rating relation'!$A$12:$A$16,'Salary-Rating relation'!$B$12:$B$16)</f>
        <v>3</v>
      </c>
    </row>
    <row r="83" spans="1:11" x14ac:dyDescent="0.25">
      <c r="A83" t="s">
        <v>153</v>
      </c>
      <c r="B83" t="s">
        <v>8</v>
      </c>
      <c r="C83">
        <v>24</v>
      </c>
      <c r="D83" t="s">
        <v>16</v>
      </c>
      <c r="E83" s="7">
        <v>44087</v>
      </c>
      <c r="F83" t="s">
        <v>12</v>
      </c>
      <c r="G83" s="23">
        <v>62780</v>
      </c>
      <c r="H83" t="s">
        <v>205</v>
      </c>
      <c r="I83" s="11">
        <f ca="1">(TODAY()-Staff[[#This Row],[Date Joined]])/365</f>
        <v>3.8520547945205479</v>
      </c>
      <c r="J83" s="23">
        <f ca="1">ROUNDUP(IF(Staff[[#This Row],[Tenure]]&gt;2,3%,2%)*Staff[[#This Row],[Salary]],0)</f>
        <v>1884</v>
      </c>
      <c r="K83">
        <f>_xlfn.XLOOKUP(Staff[[#This Row],[Rating]],'Salary-Rating relation'!$A$12:$A$16,'Salary-Rating relation'!$B$12:$B$16)</f>
        <v>3</v>
      </c>
    </row>
    <row r="84" spans="1:11" x14ac:dyDescent="0.25">
      <c r="A84" t="s">
        <v>117</v>
      </c>
      <c r="B84" t="s">
        <v>15</v>
      </c>
      <c r="C84">
        <v>20</v>
      </c>
      <c r="D84" t="s">
        <v>16</v>
      </c>
      <c r="E84" s="7">
        <v>44397</v>
      </c>
      <c r="F84" t="s">
        <v>12</v>
      </c>
      <c r="G84" s="23">
        <v>107700</v>
      </c>
      <c r="H84" t="s">
        <v>205</v>
      </c>
      <c r="I84" s="11">
        <f ca="1">(TODAY()-Staff[[#This Row],[Date Joined]])/365</f>
        <v>3.0027397260273974</v>
      </c>
      <c r="J84" s="23">
        <f ca="1">ROUNDUP(IF(Staff[[#This Row],[Tenure]]&gt;2,3%,2%)*Staff[[#This Row],[Salary]],0)</f>
        <v>3231</v>
      </c>
      <c r="K84">
        <f>_xlfn.XLOOKUP(Staff[[#This Row],[Rating]],'Salary-Rating relation'!$A$12:$A$16,'Salary-Rating relation'!$B$12:$B$16)</f>
        <v>3</v>
      </c>
    </row>
    <row r="85" spans="1:11" x14ac:dyDescent="0.25">
      <c r="A85" t="s">
        <v>168</v>
      </c>
      <c r="B85" t="s">
        <v>15</v>
      </c>
      <c r="C85">
        <v>25</v>
      </c>
      <c r="D85" t="s">
        <v>16</v>
      </c>
      <c r="E85" s="7">
        <v>44322</v>
      </c>
      <c r="F85" t="s">
        <v>19</v>
      </c>
      <c r="G85" s="23">
        <v>65700</v>
      </c>
      <c r="H85" t="s">
        <v>205</v>
      </c>
      <c r="I85" s="11">
        <f ca="1">(TODAY()-Staff[[#This Row],[Date Joined]])/365</f>
        <v>3.2082191780821918</v>
      </c>
      <c r="J85" s="23">
        <f ca="1">ROUNDUP(IF(Staff[[#This Row],[Tenure]]&gt;2,3%,2%)*Staff[[#This Row],[Salary]],0)</f>
        <v>1971</v>
      </c>
      <c r="K85">
        <f>_xlfn.XLOOKUP(Staff[[#This Row],[Rating]],'Salary-Rating relation'!$A$12:$A$16,'Salary-Rating relation'!$B$12:$B$16)</f>
        <v>3</v>
      </c>
    </row>
    <row r="86" spans="1:11" x14ac:dyDescent="0.25">
      <c r="A86" t="s">
        <v>135</v>
      </c>
      <c r="B86" t="s">
        <v>8</v>
      </c>
      <c r="C86">
        <v>33</v>
      </c>
      <c r="D86" t="s">
        <v>42</v>
      </c>
      <c r="E86" s="7">
        <v>44313</v>
      </c>
      <c r="F86" t="s">
        <v>12</v>
      </c>
      <c r="G86" s="23">
        <v>75480</v>
      </c>
      <c r="H86" t="s">
        <v>205</v>
      </c>
      <c r="I86" s="11">
        <f ca="1">(TODAY()-Staff[[#This Row],[Date Joined]])/365</f>
        <v>3.2328767123287672</v>
      </c>
      <c r="J86" s="23">
        <f ca="1">ROUNDUP(IF(Staff[[#This Row],[Tenure]]&gt;2,3%,2%)*Staff[[#This Row],[Salary]],0)</f>
        <v>2265</v>
      </c>
      <c r="K86">
        <f>_xlfn.XLOOKUP(Staff[[#This Row],[Rating]],'Salary-Rating relation'!$A$12:$A$16,'Salary-Rating relation'!$B$12:$B$16)</f>
        <v>1</v>
      </c>
    </row>
    <row r="87" spans="1:11" x14ac:dyDescent="0.25">
      <c r="A87" t="s">
        <v>174</v>
      </c>
      <c r="B87" t="s">
        <v>15</v>
      </c>
      <c r="C87">
        <v>33</v>
      </c>
      <c r="D87" t="s">
        <v>16</v>
      </c>
      <c r="E87" s="7">
        <v>44448</v>
      </c>
      <c r="F87" t="s">
        <v>12</v>
      </c>
      <c r="G87" s="23">
        <v>53870</v>
      </c>
      <c r="H87" t="s">
        <v>205</v>
      </c>
      <c r="I87" s="11">
        <f ca="1">(TODAY()-Staff[[#This Row],[Date Joined]])/365</f>
        <v>2.8630136986301369</v>
      </c>
      <c r="J87" s="23">
        <f ca="1">ROUNDUP(IF(Staff[[#This Row],[Tenure]]&gt;2,3%,2%)*Staff[[#This Row],[Salary]],0)</f>
        <v>1617</v>
      </c>
      <c r="K87">
        <f>_xlfn.XLOOKUP(Staff[[#This Row],[Rating]],'Salary-Rating relation'!$A$12:$A$16,'Salary-Rating relation'!$B$12:$B$16)</f>
        <v>3</v>
      </c>
    </row>
    <row r="88" spans="1:11" x14ac:dyDescent="0.25">
      <c r="A88" t="s">
        <v>141</v>
      </c>
      <c r="B88" t="s">
        <v>8</v>
      </c>
      <c r="C88">
        <v>36</v>
      </c>
      <c r="D88" t="s">
        <v>16</v>
      </c>
      <c r="E88" s="7">
        <v>44433</v>
      </c>
      <c r="F88" t="s">
        <v>19</v>
      </c>
      <c r="G88" s="23">
        <v>78540</v>
      </c>
      <c r="H88" t="s">
        <v>205</v>
      </c>
      <c r="I88" s="11">
        <f ca="1">(TODAY()-Staff[[#This Row],[Date Joined]])/365</f>
        <v>2.904109589041096</v>
      </c>
      <c r="J88" s="23">
        <f ca="1">ROUNDUP(IF(Staff[[#This Row],[Tenure]]&gt;2,3%,2%)*Staff[[#This Row],[Salary]],0)</f>
        <v>2357</v>
      </c>
      <c r="K88">
        <f>_xlfn.XLOOKUP(Staff[[#This Row],[Rating]],'Salary-Rating relation'!$A$12:$A$16,'Salary-Rating relation'!$B$12:$B$16)</f>
        <v>3</v>
      </c>
    </row>
    <row r="89" spans="1:11" x14ac:dyDescent="0.25">
      <c r="A89" t="s">
        <v>193</v>
      </c>
      <c r="B89" t="s">
        <v>15</v>
      </c>
      <c r="C89">
        <v>19</v>
      </c>
      <c r="D89" t="s">
        <v>16</v>
      </c>
      <c r="E89" s="7">
        <v>44218</v>
      </c>
      <c r="F89" t="s">
        <v>9</v>
      </c>
      <c r="G89" s="23">
        <v>58960</v>
      </c>
      <c r="H89" t="s">
        <v>205</v>
      </c>
      <c r="I89" s="11">
        <f ca="1">(TODAY()-Staff[[#This Row],[Date Joined]])/365</f>
        <v>3.493150684931507</v>
      </c>
      <c r="J89" s="23">
        <f ca="1">ROUNDUP(IF(Staff[[#This Row],[Tenure]]&gt;2,3%,2%)*Staff[[#This Row],[Salary]],0)</f>
        <v>1769</v>
      </c>
      <c r="K89">
        <f>_xlfn.XLOOKUP(Staff[[#This Row],[Rating]],'Salary-Rating relation'!$A$12:$A$16,'Salary-Rating relation'!$B$12:$B$16)</f>
        <v>3</v>
      </c>
    </row>
    <row r="90" spans="1:11" x14ac:dyDescent="0.25">
      <c r="A90" t="s">
        <v>162</v>
      </c>
      <c r="B90" t="s">
        <v>15</v>
      </c>
      <c r="C90">
        <v>46</v>
      </c>
      <c r="D90" t="s">
        <v>16</v>
      </c>
      <c r="E90" s="7">
        <v>44697</v>
      </c>
      <c r="F90" t="s">
        <v>9</v>
      </c>
      <c r="G90" s="23">
        <v>70610</v>
      </c>
      <c r="H90" t="s">
        <v>205</v>
      </c>
      <c r="I90" s="11">
        <f ca="1">(TODAY()-Staff[[#This Row],[Date Joined]])/365</f>
        <v>2.1808219178082191</v>
      </c>
      <c r="J90" s="23">
        <f ca="1">ROUNDUP(IF(Staff[[#This Row],[Tenure]]&gt;2,3%,2%)*Staff[[#This Row],[Salary]],0)</f>
        <v>2119</v>
      </c>
      <c r="K90">
        <f>_xlfn.XLOOKUP(Staff[[#This Row],[Rating]],'Salary-Rating relation'!$A$12:$A$16,'Salary-Rating relation'!$B$12:$B$16)</f>
        <v>3</v>
      </c>
    </row>
    <row r="91" spans="1:11" x14ac:dyDescent="0.25">
      <c r="A91" t="s">
        <v>171</v>
      </c>
      <c r="B91" t="s">
        <v>15</v>
      </c>
      <c r="C91">
        <v>33</v>
      </c>
      <c r="D91" t="s">
        <v>16</v>
      </c>
      <c r="E91" s="7">
        <v>44181</v>
      </c>
      <c r="F91" t="s">
        <v>21</v>
      </c>
      <c r="G91" s="23">
        <v>59430</v>
      </c>
      <c r="H91" t="s">
        <v>205</v>
      </c>
      <c r="I91" s="11">
        <f ca="1">(TODAY()-Staff[[#This Row],[Date Joined]])/365</f>
        <v>3.5945205479452054</v>
      </c>
      <c r="J91" s="23">
        <f ca="1">ROUNDUP(IF(Staff[[#This Row],[Tenure]]&gt;2,3%,2%)*Staff[[#This Row],[Salary]],0)</f>
        <v>1783</v>
      </c>
      <c r="K91">
        <f>_xlfn.XLOOKUP(Staff[[#This Row],[Rating]],'Salary-Rating relation'!$A$12:$A$16,'Salary-Rating relation'!$B$12:$B$16)</f>
        <v>3</v>
      </c>
    </row>
    <row r="92" spans="1:11" x14ac:dyDescent="0.25">
      <c r="A92" t="s">
        <v>144</v>
      </c>
      <c r="B92" t="s">
        <v>15</v>
      </c>
      <c r="C92">
        <v>33</v>
      </c>
      <c r="D92" t="s">
        <v>13</v>
      </c>
      <c r="E92" s="7">
        <v>44640</v>
      </c>
      <c r="F92" t="s">
        <v>9</v>
      </c>
      <c r="G92" s="23">
        <v>48530</v>
      </c>
      <c r="H92" t="s">
        <v>205</v>
      </c>
      <c r="I92" s="11">
        <f ca="1">(TODAY()-Staff[[#This Row],[Date Joined]])/365</f>
        <v>2.3369863013698629</v>
      </c>
      <c r="J92" s="23">
        <f ca="1">ROUNDUP(IF(Staff[[#This Row],[Tenure]]&gt;2,3%,2%)*Staff[[#This Row],[Salary]],0)</f>
        <v>1456</v>
      </c>
      <c r="K92">
        <f>_xlfn.XLOOKUP(Staff[[#This Row],[Rating]],'Salary-Rating relation'!$A$12:$A$16,'Salary-Rating relation'!$B$12:$B$16)</f>
        <v>4</v>
      </c>
    </row>
    <row r="93" spans="1:11" x14ac:dyDescent="0.25">
      <c r="A93" t="s">
        <v>163</v>
      </c>
      <c r="B93" t="s">
        <v>8</v>
      </c>
      <c r="C93">
        <v>33</v>
      </c>
      <c r="D93" t="s">
        <v>16</v>
      </c>
      <c r="E93" s="7">
        <v>44129</v>
      </c>
      <c r="F93" t="s">
        <v>12</v>
      </c>
      <c r="G93" s="23">
        <v>96140</v>
      </c>
      <c r="H93" t="s">
        <v>205</v>
      </c>
      <c r="I93" s="11">
        <f ca="1">(TODAY()-Staff[[#This Row],[Date Joined]])/365</f>
        <v>3.7369863013698632</v>
      </c>
      <c r="J93" s="23">
        <f ca="1">ROUNDUP(IF(Staff[[#This Row],[Tenure]]&gt;2,3%,2%)*Staff[[#This Row],[Salary]],0)</f>
        <v>2885</v>
      </c>
      <c r="K93">
        <f>_xlfn.XLOOKUP(Staff[[#This Row],[Rating]],'Salary-Rating relation'!$A$12:$A$16,'Salary-Rating relation'!$B$12:$B$16)</f>
        <v>3</v>
      </c>
    </row>
    <row r="94" spans="1:11" x14ac:dyDescent="0.25">
      <c r="A94" t="s">
        <v>58</v>
      </c>
      <c r="B94" t="s">
        <v>15</v>
      </c>
      <c r="C94">
        <v>22</v>
      </c>
      <c r="D94" t="s">
        <v>13</v>
      </c>
      <c r="E94" s="7">
        <v>44446</v>
      </c>
      <c r="F94" t="s">
        <v>19</v>
      </c>
      <c r="G94" s="23">
        <v>112780</v>
      </c>
      <c r="H94" t="s">
        <v>207</v>
      </c>
      <c r="I94" s="11">
        <f ca="1">(TODAY()-Staff[[#This Row],[Date Joined]])/365</f>
        <v>2.8684931506849316</v>
      </c>
      <c r="J94" s="23">
        <f ca="1">ROUNDUP(IF(Staff[[#This Row],[Tenure]]&gt;2,3%,2%)*Staff[[#This Row],[Salary]],0)</f>
        <v>3384</v>
      </c>
      <c r="K94">
        <f>_xlfn.XLOOKUP(Staff[[#This Row],[Rating]],'Salary-Rating relation'!$A$12:$A$16,'Salary-Rating relation'!$B$12:$B$16)</f>
        <v>4</v>
      </c>
    </row>
    <row r="95" spans="1:11" x14ac:dyDescent="0.25">
      <c r="A95" t="s">
        <v>70</v>
      </c>
      <c r="B95" t="s">
        <v>15</v>
      </c>
      <c r="C95">
        <v>46</v>
      </c>
      <c r="D95" t="s">
        <v>16</v>
      </c>
      <c r="E95" s="7">
        <v>44758</v>
      </c>
      <c r="F95" t="s">
        <v>9</v>
      </c>
      <c r="G95" s="23">
        <v>70610</v>
      </c>
      <c r="H95" t="s">
        <v>207</v>
      </c>
      <c r="I95" s="11">
        <f ca="1">(TODAY()-Staff[[#This Row],[Date Joined]])/365</f>
        <v>2.0136986301369864</v>
      </c>
      <c r="J95" s="23">
        <f ca="1">ROUNDUP(IF(Staff[[#This Row],[Tenure]]&gt;2,3%,2%)*Staff[[#This Row],[Salary]],0)</f>
        <v>2119</v>
      </c>
      <c r="K95">
        <f>_xlfn.XLOOKUP(Staff[[#This Row],[Rating]],'Salary-Rating relation'!$A$12:$A$16,'Salary-Rating relation'!$B$12:$B$16)</f>
        <v>3</v>
      </c>
    </row>
    <row r="96" spans="1:11" x14ac:dyDescent="0.25">
      <c r="A96" t="s">
        <v>75</v>
      </c>
      <c r="B96" t="s">
        <v>8</v>
      </c>
      <c r="C96">
        <v>28</v>
      </c>
      <c r="D96" t="s">
        <v>16</v>
      </c>
      <c r="E96" s="7">
        <v>44357</v>
      </c>
      <c r="F96" t="s">
        <v>19</v>
      </c>
      <c r="G96" s="23">
        <v>53240</v>
      </c>
      <c r="H96" t="s">
        <v>207</v>
      </c>
      <c r="I96" s="11">
        <f ca="1">(TODAY()-Staff[[#This Row],[Date Joined]])/365</f>
        <v>3.1123287671232878</v>
      </c>
      <c r="J96" s="23">
        <f ca="1">ROUNDUP(IF(Staff[[#This Row],[Tenure]]&gt;2,3%,2%)*Staff[[#This Row],[Salary]],0)</f>
        <v>1598</v>
      </c>
      <c r="K96">
        <f>_xlfn.XLOOKUP(Staff[[#This Row],[Rating]],'Salary-Rating relation'!$A$12:$A$16,'Salary-Rating relation'!$B$12:$B$16)</f>
        <v>3</v>
      </c>
    </row>
    <row r="97" spans="1:11" x14ac:dyDescent="0.25">
      <c r="A97" t="s">
        <v>49</v>
      </c>
      <c r="B97" t="s">
        <v>206</v>
      </c>
      <c r="C97">
        <v>37</v>
      </c>
      <c r="D97" t="s">
        <v>24</v>
      </c>
      <c r="E97" s="7">
        <v>44146</v>
      </c>
      <c r="F97" t="s">
        <v>21</v>
      </c>
      <c r="G97" s="23">
        <v>115440</v>
      </c>
      <c r="H97" t="s">
        <v>207</v>
      </c>
      <c r="I97" s="11">
        <f ca="1">(TODAY()-Staff[[#This Row],[Date Joined]])/365</f>
        <v>3.6904109589041094</v>
      </c>
      <c r="J97" s="23">
        <f ca="1">ROUNDUP(IF(Staff[[#This Row],[Tenure]]&gt;2,3%,2%)*Staff[[#This Row],[Salary]],0)</f>
        <v>3464</v>
      </c>
      <c r="K97">
        <f>_xlfn.XLOOKUP(Staff[[#This Row],[Rating]],'Salary-Rating relation'!$A$12:$A$16,'Salary-Rating relation'!$B$12:$B$16)</f>
        <v>2</v>
      </c>
    </row>
    <row r="98" spans="1:11" x14ac:dyDescent="0.25">
      <c r="A98" t="s">
        <v>65</v>
      </c>
      <c r="B98" t="s">
        <v>15</v>
      </c>
      <c r="C98">
        <v>32</v>
      </c>
      <c r="D98" t="s">
        <v>16</v>
      </c>
      <c r="E98" s="7">
        <v>44465</v>
      </c>
      <c r="F98" t="s">
        <v>19</v>
      </c>
      <c r="G98" s="23">
        <v>53540</v>
      </c>
      <c r="H98" t="s">
        <v>207</v>
      </c>
      <c r="I98" s="11">
        <f ca="1">(TODAY()-Staff[[#This Row],[Date Joined]])/365</f>
        <v>2.8164383561643835</v>
      </c>
      <c r="J98" s="23">
        <f ca="1">ROUNDUP(IF(Staff[[#This Row],[Tenure]]&gt;2,3%,2%)*Staff[[#This Row],[Salary]],0)</f>
        <v>1607</v>
      </c>
      <c r="K98">
        <f>_xlfn.XLOOKUP(Staff[[#This Row],[Rating]],'Salary-Rating relation'!$A$12:$A$16,'Salary-Rating relation'!$B$12:$B$16)</f>
        <v>3</v>
      </c>
    </row>
    <row r="99" spans="1:11" x14ac:dyDescent="0.25">
      <c r="A99" t="s">
        <v>81</v>
      </c>
      <c r="B99" t="s">
        <v>8</v>
      </c>
      <c r="C99">
        <v>30</v>
      </c>
      <c r="D99" t="s">
        <v>16</v>
      </c>
      <c r="E99" s="7">
        <v>44861</v>
      </c>
      <c r="F99" t="s">
        <v>9</v>
      </c>
      <c r="G99" s="23">
        <v>112570</v>
      </c>
      <c r="H99" t="s">
        <v>207</v>
      </c>
      <c r="I99" s="11">
        <f ca="1">(TODAY()-Staff[[#This Row],[Date Joined]])/365</f>
        <v>1.7315068493150685</v>
      </c>
      <c r="J99" s="23">
        <f ca="1">ROUNDUP(IF(Staff[[#This Row],[Tenure]]&gt;2,3%,2%)*Staff[[#This Row],[Salary]],0)</f>
        <v>2252</v>
      </c>
      <c r="K99">
        <f>_xlfn.XLOOKUP(Staff[[#This Row],[Rating]],'Salary-Rating relation'!$A$12:$A$16,'Salary-Rating relation'!$B$12:$B$16)</f>
        <v>3</v>
      </c>
    </row>
    <row r="100" spans="1:11" x14ac:dyDescent="0.25">
      <c r="A100" t="s">
        <v>51</v>
      </c>
      <c r="B100" t="s">
        <v>15</v>
      </c>
      <c r="C100">
        <v>33</v>
      </c>
      <c r="D100" t="s">
        <v>13</v>
      </c>
      <c r="E100" s="7">
        <v>44701</v>
      </c>
      <c r="F100" t="s">
        <v>9</v>
      </c>
      <c r="G100" s="23">
        <v>48530</v>
      </c>
      <c r="H100" t="s">
        <v>207</v>
      </c>
      <c r="I100" s="11">
        <f ca="1">(TODAY()-Staff[[#This Row],[Date Joined]])/365</f>
        <v>2.1698630136986301</v>
      </c>
      <c r="J100" s="23">
        <f ca="1">ROUNDUP(IF(Staff[[#This Row],[Tenure]]&gt;2,3%,2%)*Staff[[#This Row],[Salary]],0)</f>
        <v>1456</v>
      </c>
      <c r="K100">
        <f>_xlfn.XLOOKUP(Staff[[#This Row],[Rating]],'Salary-Rating relation'!$A$12:$A$16,'Salary-Rating relation'!$B$12:$B$16)</f>
        <v>4</v>
      </c>
    </row>
    <row r="101" spans="1:11" x14ac:dyDescent="0.25">
      <c r="A101" t="s">
        <v>61</v>
      </c>
      <c r="B101" t="s">
        <v>8</v>
      </c>
      <c r="C101">
        <v>24</v>
      </c>
      <c r="D101" t="s">
        <v>16</v>
      </c>
      <c r="E101" s="7">
        <v>44148</v>
      </c>
      <c r="F101" t="s">
        <v>12</v>
      </c>
      <c r="G101" s="23">
        <v>62780</v>
      </c>
      <c r="H101" t="s">
        <v>207</v>
      </c>
      <c r="I101" s="11">
        <f ca="1">(TODAY()-Staff[[#This Row],[Date Joined]])/365</f>
        <v>3.6849315068493151</v>
      </c>
      <c r="J101" s="23">
        <f ca="1">ROUNDUP(IF(Staff[[#This Row],[Tenure]]&gt;2,3%,2%)*Staff[[#This Row],[Salary]],0)</f>
        <v>1884</v>
      </c>
      <c r="K101">
        <f>_xlfn.XLOOKUP(Staff[[#This Row],[Rating]],'Salary-Rating relation'!$A$12:$A$16,'Salary-Rating relation'!$B$12:$B$16)</f>
        <v>3</v>
      </c>
    </row>
    <row r="102" spans="1:11" x14ac:dyDescent="0.25">
      <c r="A102" t="s">
        <v>82</v>
      </c>
      <c r="B102" t="s">
        <v>15</v>
      </c>
      <c r="C102">
        <v>33</v>
      </c>
      <c r="D102" t="s">
        <v>16</v>
      </c>
      <c r="E102" s="7">
        <v>44509</v>
      </c>
      <c r="F102" t="s">
        <v>12</v>
      </c>
      <c r="G102" s="23">
        <v>53870</v>
      </c>
      <c r="H102" t="s">
        <v>207</v>
      </c>
      <c r="I102" s="11">
        <f ca="1">(TODAY()-Staff[[#This Row],[Date Joined]])/365</f>
        <v>2.6958904109589041</v>
      </c>
      <c r="J102" s="23">
        <f ca="1">ROUNDUP(IF(Staff[[#This Row],[Tenure]]&gt;2,3%,2%)*Staff[[#This Row],[Salary]],0)</f>
        <v>1617</v>
      </c>
      <c r="K102">
        <f>_xlfn.XLOOKUP(Staff[[#This Row],[Rating]],'Salary-Rating relation'!$A$12:$A$16,'Salary-Rating relation'!$B$12:$B$16)</f>
        <v>3</v>
      </c>
    </row>
    <row r="103" spans="1:11" x14ac:dyDescent="0.25">
      <c r="A103" t="s">
        <v>60</v>
      </c>
      <c r="B103" t="s">
        <v>8</v>
      </c>
      <c r="C103">
        <v>27</v>
      </c>
      <c r="D103" t="s">
        <v>16</v>
      </c>
      <c r="E103" s="7">
        <v>44122</v>
      </c>
      <c r="F103" t="s">
        <v>56</v>
      </c>
      <c r="G103" s="23">
        <v>119110</v>
      </c>
      <c r="H103" t="s">
        <v>207</v>
      </c>
      <c r="I103" s="11">
        <f ca="1">(TODAY()-Staff[[#This Row],[Date Joined]])/365</f>
        <v>3.7561643835616438</v>
      </c>
      <c r="J103" s="23">
        <f ca="1">ROUNDUP(IF(Staff[[#This Row],[Tenure]]&gt;2,3%,2%)*Staff[[#This Row],[Salary]],0)</f>
        <v>3574</v>
      </c>
      <c r="K103">
        <f>_xlfn.XLOOKUP(Staff[[#This Row],[Rating]],'Salary-Rating relation'!$A$12:$A$16,'Salary-Rating relation'!$B$12:$B$16)</f>
        <v>3</v>
      </c>
    </row>
    <row r="104" spans="1:11" x14ac:dyDescent="0.25">
      <c r="A104" t="s">
        <v>87</v>
      </c>
      <c r="B104" t="s">
        <v>15</v>
      </c>
      <c r="C104">
        <v>29</v>
      </c>
      <c r="D104" t="s">
        <v>24</v>
      </c>
      <c r="E104" s="7">
        <v>44180</v>
      </c>
      <c r="F104" t="s">
        <v>12</v>
      </c>
      <c r="G104" s="23">
        <v>112110</v>
      </c>
      <c r="H104" t="s">
        <v>207</v>
      </c>
      <c r="I104" s="11">
        <f ca="1">(TODAY()-Staff[[#This Row],[Date Joined]])/365</f>
        <v>3.5972602739726027</v>
      </c>
      <c r="J104" s="23">
        <f ca="1">ROUNDUP(IF(Staff[[#This Row],[Tenure]]&gt;2,3%,2%)*Staff[[#This Row],[Salary]],0)</f>
        <v>3364</v>
      </c>
      <c r="K104">
        <f>_xlfn.XLOOKUP(Staff[[#This Row],[Rating]],'Salary-Rating relation'!$A$12:$A$16,'Salary-Rating relation'!$B$12:$B$16)</f>
        <v>2</v>
      </c>
    </row>
    <row r="105" spans="1:11" x14ac:dyDescent="0.25">
      <c r="A105" t="s">
        <v>76</v>
      </c>
      <c r="B105" t="s">
        <v>15</v>
      </c>
      <c r="C105">
        <v>25</v>
      </c>
      <c r="D105" t="s">
        <v>16</v>
      </c>
      <c r="E105" s="7">
        <v>44383</v>
      </c>
      <c r="F105" t="s">
        <v>19</v>
      </c>
      <c r="G105" s="23">
        <v>65700</v>
      </c>
      <c r="H105" t="s">
        <v>207</v>
      </c>
      <c r="I105" s="11">
        <f ca="1">(TODAY()-Staff[[#This Row],[Date Joined]])/365</f>
        <v>3.0410958904109591</v>
      </c>
      <c r="J105" s="23">
        <f ca="1">ROUNDUP(IF(Staff[[#This Row],[Tenure]]&gt;2,3%,2%)*Staff[[#This Row],[Salary]],0)</f>
        <v>1971</v>
      </c>
      <c r="K105">
        <f>_xlfn.XLOOKUP(Staff[[#This Row],[Rating]],'Salary-Rating relation'!$A$12:$A$16,'Salary-Rating relation'!$B$12:$B$16)</f>
        <v>3</v>
      </c>
    </row>
    <row r="106" spans="1:11" x14ac:dyDescent="0.25">
      <c r="A106" t="s">
        <v>97</v>
      </c>
      <c r="B106" t="s">
        <v>15</v>
      </c>
      <c r="C106">
        <v>37</v>
      </c>
      <c r="D106" t="s">
        <v>16</v>
      </c>
      <c r="E106" s="7">
        <v>44701</v>
      </c>
      <c r="F106" t="s">
        <v>12</v>
      </c>
      <c r="G106" s="23">
        <v>69070</v>
      </c>
      <c r="H106" t="s">
        <v>207</v>
      </c>
      <c r="I106" s="11">
        <f ca="1">(TODAY()-Staff[[#This Row],[Date Joined]])/365</f>
        <v>2.1698630136986301</v>
      </c>
      <c r="J106" s="23">
        <f ca="1">ROUNDUP(IF(Staff[[#This Row],[Tenure]]&gt;2,3%,2%)*Staff[[#This Row],[Salary]],0)</f>
        <v>2073</v>
      </c>
      <c r="K106">
        <f>_xlfn.XLOOKUP(Staff[[#This Row],[Rating]],'Salary-Rating relation'!$A$12:$A$16,'Salary-Rating relation'!$B$12:$B$16)</f>
        <v>3</v>
      </c>
    </row>
    <row r="107" spans="1:11" x14ac:dyDescent="0.25">
      <c r="A107" t="s">
        <v>22</v>
      </c>
      <c r="B107" t="s">
        <v>15</v>
      </c>
      <c r="C107">
        <v>20</v>
      </c>
      <c r="D107" t="s">
        <v>16</v>
      </c>
      <c r="E107" s="7">
        <v>44459</v>
      </c>
      <c r="F107" t="s">
        <v>12</v>
      </c>
      <c r="G107" s="23">
        <v>107700</v>
      </c>
      <c r="H107" t="s">
        <v>207</v>
      </c>
      <c r="I107" s="11">
        <f ca="1">(TODAY()-Staff[[#This Row],[Date Joined]])/365</f>
        <v>2.8328767123287673</v>
      </c>
      <c r="J107" s="23">
        <f ca="1">ROUNDUP(IF(Staff[[#This Row],[Tenure]]&gt;2,3%,2%)*Staff[[#This Row],[Salary]],0)</f>
        <v>3231</v>
      </c>
      <c r="K107">
        <f>_xlfn.XLOOKUP(Staff[[#This Row],[Rating]],'Salary-Rating relation'!$A$12:$A$16,'Salary-Rating relation'!$B$12:$B$16)</f>
        <v>3</v>
      </c>
    </row>
    <row r="108" spans="1:11" x14ac:dyDescent="0.25">
      <c r="A108" t="s">
        <v>84</v>
      </c>
      <c r="B108" t="s">
        <v>8</v>
      </c>
      <c r="C108">
        <v>32</v>
      </c>
      <c r="D108" t="s">
        <v>13</v>
      </c>
      <c r="E108" s="7">
        <v>44354</v>
      </c>
      <c r="F108" t="s">
        <v>12</v>
      </c>
      <c r="G108" s="23">
        <v>43840</v>
      </c>
      <c r="H108" t="s">
        <v>207</v>
      </c>
      <c r="I108" s="11">
        <f ca="1">(TODAY()-Staff[[#This Row],[Date Joined]])/365</f>
        <v>3.1205479452054794</v>
      </c>
      <c r="J108" s="23">
        <f ca="1">ROUNDUP(IF(Staff[[#This Row],[Tenure]]&gt;2,3%,2%)*Staff[[#This Row],[Salary]],0)</f>
        <v>1316</v>
      </c>
      <c r="K108">
        <f>_xlfn.XLOOKUP(Staff[[#This Row],[Rating]],'Salary-Rating relation'!$A$12:$A$16,'Salary-Rating relation'!$B$12:$B$16)</f>
        <v>4</v>
      </c>
    </row>
    <row r="109" spans="1:11" x14ac:dyDescent="0.25">
      <c r="A109" t="s">
        <v>105</v>
      </c>
      <c r="B109" t="s">
        <v>15</v>
      </c>
      <c r="C109">
        <v>40</v>
      </c>
      <c r="D109" t="s">
        <v>16</v>
      </c>
      <c r="E109" s="7">
        <v>44263</v>
      </c>
      <c r="F109" t="s">
        <v>9</v>
      </c>
      <c r="G109" s="23">
        <v>99750</v>
      </c>
      <c r="H109" t="s">
        <v>207</v>
      </c>
      <c r="I109" s="11">
        <f ca="1">(TODAY()-Staff[[#This Row],[Date Joined]])/365</f>
        <v>3.3698630136986303</v>
      </c>
      <c r="J109" s="23">
        <f ca="1">ROUNDUP(IF(Staff[[#This Row],[Tenure]]&gt;2,3%,2%)*Staff[[#This Row],[Salary]],0)</f>
        <v>2993</v>
      </c>
      <c r="K109">
        <f>_xlfn.XLOOKUP(Staff[[#This Row],[Rating]],'Salary-Rating relation'!$A$12:$A$16,'Salary-Rating relation'!$B$12:$B$16)</f>
        <v>3</v>
      </c>
    </row>
    <row r="110" spans="1:11" x14ac:dyDescent="0.25">
      <c r="A110" t="s">
        <v>47</v>
      </c>
      <c r="B110" t="s">
        <v>15</v>
      </c>
      <c r="C110">
        <v>21</v>
      </c>
      <c r="D110" t="s">
        <v>16</v>
      </c>
      <c r="E110" s="7">
        <v>44104</v>
      </c>
      <c r="F110" t="s">
        <v>9</v>
      </c>
      <c r="G110" s="23">
        <v>37920</v>
      </c>
      <c r="H110" t="s">
        <v>207</v>
      </c>
      <c r="I110" s="11">
        <f ca="1">(TODAY()-Staff[[#This Row],[Date Joined]])/365</f>
        <v>3.8054794520547945</v>
      </c>
      <c r="J110" s="23">
        <f ca="1">ROUNDUP(IF(Staff[[#This Row],[Tenure]]&gt;2,3%,2%)*Staff[[#This Row],[Salary]],0)</f>
        <v>1138</v>
      </c>
      <c r="K110">
        <f>_xlfn.XLOOKUP(Staff[[#This Row],[Rating]],'Salary-Rating relation'!$A$12:$A$16,'Salary-Rating relation'!$B$12:$B$16)</f>
        <v>3</v>
      </c>
    </row>
    <row r="111" spans="1:11" x14ac:dyDescent="0.25">
      <c r="A111" t="s">
        <v>31</v>
      </c>
      <c r="B111" t="s">
        <v>15</v>
      </c>
      <c r="C111">
        <v>21</v>
      </c>
      <c r="D111" t="s">
        <v>16</v>
      </c>
      <c r="E111" s="7">
        <v>44762</v>
      </c>
      <c r="F111" t="s">
        <v>9</v>
      </c>
      <c r="G111" s="23">
        <v>57090</v>
      </c>
      <c r="H111" t="s">
        <v>207</v>
      </c>
      <c r="I111" s="11">
        <f ca="1">(TODAY()-Staff[[#This Row],[Date Joined]])/365</f>
        <v>2.0027397260273974</v>
      </c>
      <c r="J111" s="23">
        <f ca="1">ROUNDUP(IF(Staff[[#This Row],[Tenure]]&gt;2,3%,2%)*Staff[[#This Row],[Salary]],0)</f>
        <v>1713</v>
      </c>
      <c r="K111">
        <f>_xlfn.XLOOKUP(Staff[[#This Row],[Rating]],'Salary-Rating relation'!$A$12:$A$16,'Salary-Rating relation'!$B$12:$B$16)</f>
        <v>3</v>
      </c>
    </row>
    <row r="112" spans="1:11" x14ac:dyDescent="0.25">
      <c r="A112" t="s">
        <v>30</v>
      </c>
      <c r="B112" t="s">
        <v>8</v>
      </c>
      <c r="C112">
        <v>31</v>
      </c>
      <c r="D112" t="s">
        <v>16</v>
      </c>
      <c r="E112" s="7">
        <v>44145</v>
      </c>
      <c r="F112" t="s">
        <v>12</v>
      </c>
      <c r="G112" s="23">
        <v>41980</v>
      </c>
      <c r="H112" t="s">
        <v>207</v>
      </c>
      <c r="I112" s="11">
        <f ca="1">(TODAY()-Staff[[#This Row],[Date Joined]])/365</f>
        <v>3.6931506849315068</v>
      </c>
      <c r="J112" s="23">
        <f ca="1">ROUNDUP(IF(Staff[[#This Row],[Tenure]]&gt;2,3%,2%)*Staff[[#This Row],[Salary]],0)</f>
        <v>1260</v>
      </c>
      <c r="K112">
        <f>_xlfn.XLOOKUP(Staff[[#This Row],[Rating]],'Salary-Rating relation'!$A$12:$A$16,'Salary-Rating relation'!$B$12:$B$16)</f>
        <v>3</v>
      </c>
    </row>
    <row r="113" spans="1:11" x14ac:dyDescent="0.25">
      <c r="A113" t="s">
        <v>78</v>
      </c>
      <c r="B113" t="s">
        <v>15</v>
      </c>
      <c r="C113">
        <v>21</v>
      </c>
      <c r="D113" t="s">
        <v>16</v>
      </c>
      <c r="E113" s="7">
        <v>44242</v>
      </c>
      <c r="F113" t="s">
        <v>56</v>
      </c>
      <c r="G113" s="23">
        <v>75880</v>
      </c>
      <c r="H113" t="s">
        <v>207</v>
      </c>
      <c r="I113" s="11">
        <f ca="1">(TODAY()-Staff[[#This Row],[Date Joined]])/365</f>
        <v>3.4273972602739726</v>
      </c>
      <c r="J113" s="23">
        <f ca="1">ROUNDUP(IF(Staff[[#This Row],[Tenure]]&gt;2,3%,2%)*Staff[[#This Row],[Salary]],0)</f>
        <v>2277</v>
      </c>
      <c r="K113">
        <f>_xlfn.XLOOKUP(Staff[[#This Row],[Rating]],'Salary-Rating relation'!$A$12:$A$16,'Salary-Rating relation'!$B$12:$B$16)</f>
        <v>3</v>
      </c>
    </row>
    <row r="114" spans="1:11" x14ac:dyDescent="0.25">
      <c r="A114" t="s">
        <v>36</v>
      </c>
      <c r="B114" t="s">
        <v>8</v>
      </c>
      <c r="C114">
        <v>34</v>
      </c>
      <c r="D114" t="s">
        <v>16</v>
      </c>
      <c r="E114" s="7">
        <v>44653</v>
      </c>
      <c r="F114" t="s">
        <v>21</v>
      </c>
      <c r="G114" s="23">
        <v>58940</v>
      </c>
      <c r="H114" t="s">
        <v>207</v>
      </c>
      <c r="I114" s="11">
        <f ca="1">(TODAY()-Staff[[#This Row],[Date Joined]])/365</f>
        <v>2.3013698630136985</v>
      </c>
      <c r="J114" s="23">
        <f ca="1">ROUNDUP(IF(Staff[[#This Row],[Tenure]]&gt;2,3%,2%)*Staff[[#This Row],[Salary]],0)</f>
        <v>1769</v>
      </c>
      <c r="K114">
        <f>_xlfn.XLOOKUP(Staff[[#This Row],[Rating]],'Salary-Rating relation'!$A$12:$A$16,'Salary-Rating relation'!$B$12:$B$16)</f>
        <v>3</v>
      </c>
    </row>
    <row r="115" spans="1:11" x14ac:dyDescent="0.25">
      <c r="A115" t="s">
        <v>27</v>
      </c>
      <c r="B115" t="s">
        <v>8</v>
      </c>
      <c r="C115">
        <v>30</v>
      </c>
      <c r="D115" t="s">
        <v>24</v>
      </c>
      <c r="E115" s="7">
        <v>44389</v>
      </c>
      <c r="F115" t="s">
        <v>21</v>
      </c>
      <c r="G115" s="23">
        <v>67910</v>
      </c>
      <c r="H115" t="s">
        <v>207</v>
      </c>
      <c r="I115" s="11">
        <f ca="1">(TODAY()-Staff[[#This Row],[Date Joined]])/365</f>
        <v>3.0246575342465754</v>
      </c>
      <c r="J115" s="23">
        <f ca="1">ROUNDUP(IF(Staff[[#This Row],[Tenure]]&gt;2,3%,2%)*Staff[[#This Row],[Salary]],0)</f>
        <v>2038</v>
      </c>
      <c r="K115">
        <f>_xlfn.XLOOKUP(Staff[[#This Row],[Rating]],'Salary-Rating relation'!$A$12:$A$16,'Salary-Rating relation'!$B$12:$B$16)</f>
        <v>2</v>
      </c>
    </row>
    <row r="116" spans="1:11" x14ac:dyDescent="0.25">
      <c r="A116" t="s">
        <v>26</v>
      </c>
      <c r="B116" t="s">
        <v>8</v>
      </c>
      <c r="C116">
        <v>31</v>
      </c>
      <c r="D116" t="s">
        <v>16</v>
      </c>
      <c r="E116" s="7">
        <v>44663</v>
      </c>
      <c r="F116" t="s">
        <v>12</v>
      </c>
      <c r="G116" s="23">
        <v>58100</v>
      </c>
      <c r="H116" t="s">
        <v>207</v>
      </c>
      <c r="I116" s="11">
        <f ca="1">(TODAY()-Staff[[#This Row],[Date Joined]])/365</f>
        <v>2.2739726027397262</v>
      </c>
      <c r="J116" s="23">
        <f ca="1">ROUNDUP(IF(Staff[[#This Row],[Tenure]]&gt;2,3%,2%)*Staff[[#This Row],[Salary]],0)</f>
        <v>1743</v>
      </c>
      <c r="K116">
        <f>_xlfn.XLOOKUP(Staff[[#This Row],[Rating]],'Salary-Rating relation'!$A$12:$A$16,'Salary-Rating relation'!$B$12:$B$16)</f>
        <v>3</v>
      </c>
    </row>
    <row r="117" spans="1:11" x14ac:dyDescent="0.25">
      <c r="A117" t="s">
        <v>53</v>
      </c>
      <c r="B117" t="s">
        <v>15</v>
      </c>
      <c r="C117">
        <v>27</v>
      </c>
      <c r="D117" t="s">
        <v>16</v>
      </c>
      <c r="E117" s="7">
        <v>44567</v>
      </c>
      <c r="F117" t="s">
        <v>21</v>
      </c>
      <c r="G117" s="23">
        <v>48980</v>
      </c>
      <c r="H117" t="s">
        <v>207</v>
      </c>
      <c r="I117" s="11">
        <f ca="1">(TODAY()-Staff[[#This Row],[Date Joined]])/365</f>
        <v>2.536986301369863</v>
      </c>
      <c r="J117" s="23">
        <f ca="1">ROUNDUP(IF(Staff[[#This Row],[Tenure]]&gt;2,3%,2%)*Staff[[#This Row],[Salary]],0)</f>
        <v>1470</v>
      </c>
      <c r="K117">
        <f>_xlfn.XLOOKUP(Staff[[#This Row],[Rating]],'Salary-Rating relation'!$A$12:$A$16,'Salary-Rating relation'!$B$12:$B$16)</f>
        <v>3</v>
      </c>
    </row>
    <row r="118" spans="1:11" x14ac:dyDescent="0.25">
      <c r="A118" t="s">
        <v>20</v>
      </c>
      <c r="B118" t="s">
        <v>206</v>
      </c>
      <c r="C118">
        <v>30</v>
      </c>
      <c r="D118" t="s">
        <v>16</v>
      </c>
      <c r="E118" s="7">
        <v>44597</v>
      </c>
      <c r="F118" t="s">
        <v>21</v>
      </c>
      <c r="G118" s="23">
        <v>64000</v>
      </c>
      <c r="H118" t="s">
        <v>207</v>
      </c>
      <c r="I118" s="11">
        <f ca="1">(TODAY()-Staff[[#This Row],[Date Joined]])/365</f>
        <v>2.4547945205479453</v>
      </c>
      <c r="J118" s="23">
        <f ca="1">ROUNDUP(IF(Staff[[#This Row],[Tenure]]&gt;2,3%,2%)*Staff[[#This Row],[Salary]],0)</f>
        <v>1920</v>
      </c>
      <c r="K118">
        <f>_xlfn.XLOOKUP(Staff[[#This Row],[Rating]],'Salary-Rating relation'!$A$12:$A$16,'Salary-Rating relation'!$B$12:$B$16)</f>
        <v>3</v>
      </c>
    </row>
    <row r="119" spans="1:11" x14ac:dyDescent="0.25">
      <c r="A119" t="s">
        <v>7</v>
      </c>
      <c r="B119" t="s">
        <v>8</v>
      </c>
      <c r="C119">
        <v>42</v>
      </c>
      <c r="D119" t="s">
        <v>10</v>
      </c>
      <c r="E119" s="7">
        <v>44779</v>
      </c>
      <c r="F119" t="s">
        <v>9</v>
      </c>
      <c r="G119" s="23">
        <v>75000</v>
      </c>
      <c r="H119" t="s">
        <v>207</v>
      </c>
      <c r="I119" s="11">
        <f ca="1">(TODAY()-Staff[[#This Row],[Date Joined]])/365</f>
        <v>1.9561643835616438</v>
      </c>
      <c r="J119" s="23">
        <f ca="1">ROUNDUP(IF(Staff[[#This Row],[Tenure]]&gt;2,3%,2%)*Staff[[#This Row],[Salary]],0)</f>
        <v>1500</v>
      </c>
      <c r="K119">
        <f>_xlfn.XLOOKUP(Staff[[#This Row],[Rating]],'Salary-Rating relation'!$A$12:$A$16,'Salary-Rating relation'!$B$12:$B$16)</f>
        <v>5</v>
      </c>
    </row>
    <row r="120" spans="1:11" x14ac:dyDescent="0.25">
      <c r="A120" t="s">
        <v>74</v>
      </c>
      <c r="B120" t="s">
        <v>8</v>
      </c>
      <c r="C120">
        <v>40</v>
      </c>
      <c r="D120" t="s">
        <v>16</v>
      </c>
      <c r="E120" s="7">
        <v>44337</v>
      </c>
      <c r="F120" t="s">
        <v>12</v>
      </c>
      <c r="G120" s="23">
        <v>87620</v>
      </c>
      <c r="H120" t="s">
        <v>207</v>
      </c>
      <c r="I120" s="11">
        <f ca="1">(TODAY()-Staff[[#This Row],[Date Joined]])/365</f>
        <v>3.1671232876712327</v>
      </c>
      <c r="J120" s="23">
        <f ca="1">ROUNDUP(IF(Staff[[#This Row],[Tenure]]&gt;2,3%,2%)*Staff[[#This Row],[Salary]],0)</f>
        <v>2629</v>
      </c>
      <c r="K120">
        <f>_xlfn.XLOOKUP(Staff[[#This Row],[Rating]],'Salary-Rating relation'!$A$12:$A$16,'Salary-Rating relation'!$B$12:$B$16)</f>
        <v>3</v>
      </c>
    </row>
    <row r="121" spans="1:11" x14ac:dyDescent="0.25">
      <c r="A121" t="s">
        <v>44</v>
      </c>
      <c r="B121" t="s">
        <v>8</v>
      </c>
      <c r="C121">
        <v>29</v>
      </c>
      <c r="D121" t="s">
        <v>16</v>
      </c>
      <c r="E121" s="7">
        <v>44023</v>
      </c>
      <c r="F121" t="s">
        <v>12</v>
      </c>
      <c r="G121" s="23">
        <v>34980</v>
      </c>
      <c r="H121" t="s">
        <v>207</v>
      </c>
      <c r="I121" s="11">
        <f ca="1">(TODAY()-Staff[[#This Row],[Date Joined]])/365</f>
        <v>4.0273972602739727</v>
      </c>
      <c r="J121" s="23">
        <f ca="1">ROUNDUP(IF(Staff[[#This Row],[Tenure]]&gt;2,3%,2%)*Staff[[#This Row],[Salary]],0)</f>
        <v>1050</v>
      </c>
      <c r="K121">
        <f>_xlfn.XLOOKUP(Staff[[#This Row],[Rating]],'Salary-Rating relation'!$A$12:$A$16,'Salary-Rating relation'!$B$12:$B$16)</f>
        <v>3</v>
      </c>
    </row>
    <row r="122" spans="1:11" x14ac:dyDescent="0.25">
      <c r="A122" t="s">
        <v>35</v>
      </c>
      <c r="B122" t="s">
        <v>8</v>
      </c>
      <c r="C122">
        <v>28</v>
      </c>
      <c r="D122" t="s">
        <v>16</v>
      </c>
      <c r="E122" s="7">
        <v>44185</v>
      </c>
      <c r="F122" t="s">
        <v>21</v>
      </c>
      <c r="G122" s="23">
        <v>75970</v>
      </c>
      <c r="H122" t="s">
        <v>207</v>
      </c>
      <c r="I122" s="11">
        <f ca="1">(TODAY()-Staff[[#This Row],[Date Joined]])/365</f>
        <v>3.5835616438356164</v>
      </c>
      <c r="J122" s="23">
        <f ca="1">ROUNDUP(IF(Staff[[#This Row],[Tenure]]&gt;2,3%,2%)*Staff[[#This Row],[Salary]],0)</f>
        <v>2280</v>
      </c>
      <c r="K122">
        <f>_xlfn.XLOOKUP(Staff[[#This Row],[Rating]],'Salary-Rating relation'!$A$12:$A$16,'Salary-Rating relation'!$B$12:$B$16)</f>
        <v>3</v>
      </c>
    </row>
    <row r="123" spans="1:11" x14ac:dyDescent="0.25">
      <c r="A123" t="s">
        <v>38</v>
      </c>
      <c r="B123" t="s">
        <v>8</v>
      </c>
      <c r="C123">
        <v>34</v>
      </c>
      <c r="D123" t="s">
        <v>16</v>
      </c>
      <c r="E123" s="7">
        <v>44612</v>
      </c>
      <c r="F123" t="s">
        <v>21</v>
      </c>
      <c r="G123" s="23">
        <v>60130</v>
      </c>
      <c r="H123" t="s">
        <v>207</v>
      </c>
      <c r="I123" s="11">
        <f ca="1">(TODAY()-Staff[[#This Row],[Date Joined]])/365</f>
        <v>2.4136986301369863</v>
      </c>
      <c r="J123" s="23">
        <f ca="1">ROUNDUP(IF(Staff[[#This Row],[Tenure]]&gt;2,3%,2%)*Staff[[#This Row],[Salary]],0)</f>
        <v>1804</v>
      </c>
      <c r="K123">
        <f>_xlfn.XLOOKUP(Staff[[#This Row],[Rating]],'Salary-Rating relation'!$A$12:$A$16,'Salary-Rating relation'!$B$12:$B$16)</f>
        <v>3</v>
      </c>
    </row>
    <row r="124" spans="1:11" x14ac:dyDescent="0.25">
      <c r="A124" t="s">
        <v>41</v>
      </c>
      <c r="B124" t="s">
        <v>8</v>
      </c>
      <c r="C124">
        <v>33</v>
      </c>
      <c r="D124" t="s">
        <v>42</v>
      </c>
      <c r="E124" s="7">
        <v>44374</v>
      </c>
      <c r="F124" t="s">
        <v>12</v>
      </c>
      <c r="G124" s="23">
        <v>75480</v>
      </c>
      <c r="H124" t="s">
        <v>207</v>
      </c>
      <c r="I124" s="11">
        <f ca="1">(TODAY()-Staff[[#This Row],[Date Joined]])/365</f>
        <v>3.0657534246575344</v>
      </c>
      <c r="J124" s="23">
        <f ca="1">ROUNDUP(IF(Staff[[#This Row],[Tenure]]&gt;2,3%,2%)*Staff[[#This Row],[Salary]],0)</f>
        <v>2265</v>
      </c>
      <c r="K124">
        <f>_xlfn.XLOOKUP(Staff[[#This Row],[Rating]],'Salary-Rating relation'!$A$12:$A$16,'Salary-Rating relation'!$B$12:$B$16)</f>
        <v>1</v>
      </c>
    </row>
    <row r="125" spans="1:11" x14ac:dyDescent="0.25">
      <c r="A125" t="s">
        <v>40</v>
      </c>
      <c r="B125" t="s">
        <v>15</v>
      </c>
      <c r="C125">
        <v>33</v>
      </c>
      <c r="D125" t="s">
        <v>16</v>
      </c>
      <c r="E125" s="7">
        <v>44164</v>
      </c>
      <c r="F125" t="s">
        <v>9</v>
      </c>
      <c r="G125" s="23">
        <v>115920</v>
      </c>
      <c r="H125" t="s">
        <v>207</v>
      </c>
      <c r="I125" s="11">
        <f ca="1">(TODAY()-Staff[[#This Row],[Date Joined]])/365</f>
        <v>3.6410958904109587</v>
      </c>
      <c r="J125" s="23">
        <f ca="1">ROUNDUP(IF(Staff[[#This Row],[Tenure]]&gt;2,3%,2%)*Staff[[#This Row],[Salary]],0)</f>
        <v>3478</v>
      </c>
      <c r="K125">
        <f>_xlfn.XLOOKUP(Staff[[#This Row],[Rating]],'Salary-Rating relation'!$A$12:$A$16,'Salary-Rating relation'!$B$12:$B$16)</f>
        <v>3</v>
      </c>
    </row>
    <row r="126" spans="1:11" x14ac:dyDescent="0.25">
      <c r="A126" t="s">
        <v>48</v>
      </c>
      <c r="B126" t="s">
        <v>8</v>
      </c>
      <c r="C126">
        <v>36</v>
      </c>
      <c r="D126" t="s">
        <v>16</v>
      </c>
      <c r="E126" s="7">
        <v>44494</v>
      </c>
      <c r="F126" t="s">
        <v>19</v>
      </c>
      <c r="G126" s="23">
        <v>78540</v>
      </c>
      <c r="H126" t="s">
        <v>207</v>
      </c>
      <c r="I126" s="11">
        <f ca="1">(TODAY()-Staff[[#This Row],[Date Joined]])/365</f>
        <v>2.7369863013698632</v>
      </c>
      <c r="J126" s="23">
        <f ca="1">ROUNDUP(IF(Staff[[#This Row],[Tenure]]&gt;2,3%,2%)*Staff[[#This Row],[Salary]],0)</f>
        <v>2357</v>
      </c>
      <c r="K126">
        <f>_xlfn.XLOOKUP(Staff[[#This Row],[Rating]],'Salary-Rating relation'!$A$12:$A$16,'Salary-Rating relation'!$B$12:$B$16)</f>
        <v>3</v>
      </c>
    </row>
    <row r="127" spans="1:11" x14ac:dyDescent="0.25">
      <c r="A127" t="s">
        <v>34</v>
      </c>
      <c r="B127" t="s">
        <v>15</v>
      </c>
      <c r="C127">
        <v>25</v>
      </c>
      <c r="D127" t="s">
        <v>13</v>
      </c>
      <c r="E127" s="7">
        <v>44726</v>
      </c>
      <c r="F127" t="s">
        <v>9</v>
      </c>
      <c r="G127" s="23">
        <v>109190</v>
      </c>
      <c r="H127" t="s">
        <v>207</v>
      </c>
      <c r="I127" s="11">
        <f ca="1">(TODAY()-Staff[[#This Row],[Date Joined]])/365</f>
        <v>2.1013698630136988</v>
      </c>
      <c r="J127" s="23">
        <f ca="1">ROUNDUP(IF(Staff[[#This Row],[Tenure]]&gt;2,3%,2%)*Staff[[#This Row],[Salary]],0)</f>
        <v>3276</v>
      </c>
      <c r="K127">
        <f>_xlfn.XLOOKUP(Staff[[#This Row],[Rating]],'Salary-Rating relation'!$A$12:$A$16,'Salary-Rating relation'!$B$12:$B$16)</f>
        <v>4</v>
      </c>
    </row>
    <row r="128" spans="1:11" x14ac:dyDescent="0.25">
      <c r="A128" t="s">
        <v>73</v>
      </c>
      <c r="B128" t="s">
        <v>8</v>
      </c>
      <c r="C128">
        <v>34</v>
      </c>
      <c r="D128" t="s">
        <v>24</v>
      </c>
      <c r="E128" s="7">
        <v>44721</v>
      </c>
      <c r="F128" t="s">
        <v>19</v>
      </c>
      <c r="G128" s="23">
        <v>49630</v>
      </c>
      <c r="H128" t="s">
        <v>207</v>
      </c>
      <c r="I128" s="11">
        <f ca="1">(TODAY()-Staff[[#This Row],[Date Joined]])/365</f>
        <v>2.1150684931506851</v>
      </c>
      <c r="J128" s="23">
        <f ca="1">ROUNDUP(IF(Staff[[#This Row],[Tenure]]&gt;2,3%,2%)*Staff[[#This Row],[Salary]],0)</f>
        <v>1489</v>
      </c>
      <c r="K128">
        <f>_xlfn.XLOOKUP(Staff[[#This Row],[Rating]],'Salary-Rating relation'!$A$12:$A$16,'Salary-Rating relation'!$B$12:$B$16)</f>
        <v>2</v>
      </c>
    </row>
    <row r="129" spans="1:11" x14ac:dyDescent="0.25">
      <c r="A129" t="s">
        <v>107</v>
      </c>
      <c r="B129" t="s">
        <v>8</v>
      </c>
      <c r="C129">
        <v>28</v>
      </c>
      <c r="D129" t="s">
        <v>16</v>
      </c>
      <c r="E129" s="7">
        <v>44630</v>
      </c>
      <c r="F129" t="s">
        <v>9</v>
      </c>
      <c r="G129" s="23">
        <v>99970</v>
      </c>
      <c r="H129" t="s">
        <v>207</v>
      </c>
      <c r="I129" s="11">
        <f ca="1">(TODAY()-Staff[[#This Row],[Date Joined]])/365</f>
        <v>2.3643835616438356</v>
      </c>
      <c r="J129" s="23">
        <f ca="1">ROUNDUP(IF(Staff[[#This Row],[Tenure]]&gt;2,3%,2%)*Staff[[#This Row],[Salary]],0)</f>
        <v>3000</v>
      </c>
      <c r="K129">
        <f>_xlfn.XLOOKUP(Staff[[#This Row],[Rating]],'Salary-Rating relation'!$A$12:$A$16,'Salary-Rating relation'!$B$12:$B$16)</f>
        <v>3</v>
      </c>
    </row>
    <row r="130" spans="1:11" x14ac:dyDescent="0.25">
      <c r="A130" t="s">
        <v>71</v>
      </c>
      <c r="B130" t="s">
        <v>8</v>
      </c>
      <c r="C130">
        <v>33</v>
      </c>
      <c r="D130" t="s">
        <v>16</v>
      </c>
      <c r="E130" s="7">
        <v>44190</v>
      </c>
      <c r="F130" t="s">
        <v>12</v>
      </c>
      <c r="G130" s="23">
        <v>96140</v>
      </c>
      <c r="H130" t="s">
        <v>207</v>
      </c>
      <c r="I130" s="11">
        <f ca="1">(TODAY()-Staff[[#This Row],[Date Joined]])/365</f>
        <v>3.56986301369863</v>
      </c>
      <c r="J130" s="23">
        <f ca="1">ROUNDUP(IF(Staff[[#This Row],[Tenure]]&gt;2,3%,2%)*Staff[[#This Row],[Salary]],0)</f>
        <v>2885</v>
      </c>
      <c r="K130">
        <f>_xlfn.XLOOKUP(Staff[[#This Row],[Rating]],'Salary-Rating relation'!$A$12:$A$16,'Salary-Rating relation'!$B$12:$B$16)</f>
        <v>3</v>
      </c>
    </row>
    <row r="131" spans="1:11" x14ac:dyDescent="0.25">
      <c r="A131" t="s">
        <v>50</v>
      </c>
      <c r="B131" t="s">
        <v>15</v>
      </c>
      <c r="C131">
        <v>31</v>
      </c>
      <c r="D131" t="s">
        <v>16</v>
      </c>
      <c r="E131" s="7">
        <v>44724</v>
      </c>
      <c r="F131" t="s">
        <v>9</v>
      </c>
      <c r="G131" s="23">
        <v>103550</v>
      </c>
      <c r="H131" t="s">
        <v>207</v>
      </c>
      <c r="I131" s="11">
        <f ca="1">(TODAY()-Staff[[#This Row],[Date Joined]])/365</f>
        <v>2.106849315068493</v>
      </c>
      <c r="J131" s="23">
        <f ca="1">ROUNDUP(IF(Staff[[#This Row],[Tenure]]&gt;2,3%,2%)*Staff[[#This Row],[Salary]],0)</f>
        <v>3107</v>
      </c>
      <c r="K131">
        <f>_xlfn.XLOOKUP(Staff[[#This Row],[Rating]],'Salary-Rating relation'!$A$12:$A$16,'Salary-Rating relation'!$B$12:$B$16)</f>
        <v>3</v>
      </c>
    </row>
    <row r="132" spans="1:11" x14ac:dyDescent="0.25">
      <c r="A132" t="s">
        <v>14</v>
      </c>
      <c r="B132" t="s">
        <v>15</v>
      </c>
      <c r="C132">
        <v>31</v>
      </c>
      <c r="D132" t="s">
        <v>16</v>
      </c>
      <c r="E132" s="7">
        <v>44511</v>
      </c>
      <c r="F132" t="s">
        <v>12</v>
      </c>
      <c r="G132" s="23">
        <v>48950</v>
      </c>
      <c r="H132" t="s">
        <v>207</v>
      </c>
      <c r="I132" s="11">
        <f ca="1">(TODAY()-Staff[[#This Row],[Date Joined]])/365</f>
        <v>2.6904109589041094</v>
      </c>
      <c r="J132" s="23">
        <f ca="1">ROUNDUP(IF(Staff[[#This Row],[Tenure]]&gt;2,3%,2%)*Staff[[#This Row],[Salary]],0)</f>
        <v>1469</v>
      </c>
      <c r="K132">
        <f>_xlfn.XLOOKUP(Staff[[#This Row],[Rating]],'Salary-Rating relation'!$A$12:$A$16,'Salary-Rating relation'!$B$12:$B$16)</f>
        <v>3</v>
      </c>
    </row>
    <row r="133" spans="1:11" x14ac:dyDescent="0.25">
      <c r="A133" t="s">
        <v>63</v>
      </c>
      <c r="B133" t="s">
        <v>15</v>
      </c>
      <c r="C133">
        <v>24</v>
      </c>
      <c r="D133" t="s">
        <v>24</v>
      </c>
      <c r="E133" s="7">
        <v>44436</v>
      </c>
      <c r="F133" t="s">
        <v>21</v>
      </c>
      <c r="G133" s="23">
        <v>52610</v>
      </c>
      <c r="H133" t="s">
        <v>207</v>
      </c>
      <c r="I133" s="11">
        <f ca="1">(TODAY()-Staff[[#This Row],[Date Joined]])/365</f>
        <v>2.8958904109589043</v>
      </c>
      <c r="J133" s="23">
        <f ca="1">ROUNDUP(IF(Staff[[#This Row],[Tenure]]&gt;2,3%,2%)*Staff[[#This Row],[Salary]],0)</f>
        <v>1579</v>
      </c>
      <c r="K133">
        <f>_xlfn.XLOOKUP(Staff[[#This Row],[Rating]],'Salary-Rating relation'!$A$12:$A$16,'Salary-Rating relation'!$B$12:$B$16)</f>
        <v>2</v>
      </c>
    </row>
    <row r="134" spans="1:11" x14ac:dyDescent="0.25">
      <c r="A134" t="s">
        <v>72</v>
      </c>
      <c r="B134" t="s">
        <v>8</v>
      </c>
      <c r="C134">
        <v>36</v>
      </c>
      <c r="D134" t="s">
        <v>16</v>
      </c>
      <c r="E134" s="7">
        <v>44529</v>
      </c>
      <c r="F134" t="s">
        <v>9</v>
      </c>
      <c r="G134" s="23">
        <v>78390</v>
      </c>
      <c r="H134" t="s">
        <v>207</v>
      </c>
      <c r="I134" s="11">
        <f ca="1">(TODAY()-Staff[[#This Row],[Date Joined]])/365</f>
        <v>2.6410958904109587</v>
      </c>
      <c r="J134" s="23">
        <f ca="1">ROUNDUP(IF(Staff[[#This Row],[Tenure]]&gt;2,3%,2%)*Staff[[#This Row],[Salary]],0)</f>
        <v>2352</v>
      </c>
      <c r="K134">
        <f>_xlfn.XLOOKUP(Staff[[#This Row],[Rating]],'Salary-Rating relation'!$A$12:$A$16,'Salary-Rating relation'!$B$12:$B$16)</f>
        <v>3</v>
      </c>
    </row>
    <row r="135" spans="1:11" x14ac:dyDescent="0.25">
      <c r="A135" t="s">
        <v>88</v>
      </c>
      <c r="B135" t="s">
        <v>8</v>
      </c>
      <c r="C135">
        <v>33</v>
      </c>
      <c r="D135" t="s">
        <v>16</v>
      </c>
      <c r="E135" s="7">
        <v>44809</v>
      </c>
      <c r="F135" t="s">
        <v>21</v>
      </c>
      <c r="G135" s="23">
        <v>86570</v>
      </c>
      <c r="H135" t="s">
        <v>207</v>
      </c>
      <c r="I135" s="11">
        <f ca="1">(TODAY()-Staff[[#This Row],[Date Joined]])/365</f>
        <v>1.8739726027397261</v>
      </c>
      <c r="J135" s="23">
        <f ca="1">ROUNDUP(IF(Staff[[#This Row],[Tenure]]&gt;2,3%,2%)*Staff[[#This Row],[Salary]],0)</f>
        <v>1732</v>
      </c>
      <c r="K135">
        <f>_xlfn.XLOOKUP(Staff[[#This Row],[Rating]],'Salary-Rating relation'!$A$12:$A$16,'Salary-Rating relation'!$B$12:$B$16)</f>
        <v>3</v>
      </c>
    </row>
    <row r="136" spans="1:11" x14ac:dyDescent="0.25">
      <c r="A136" t="s">
        <v>92</v>
      </c>
      <c r="B136" t="s">
        <v>8</v>
      </c>
      <c r="C136">
        <v>27</v>
      </c>
      <c r="D136" t="s">
        <v>16</v>
      </c>
      <c r="E136" s="7">
        <v>44686</v>
      </c>
      <c r="F136" t="s">
        <v>12</v>
      </c>
      <c r="G136" s="23">
        <v>83750</v>
      </c>
      <c r="H136" t="s">
        <v>207</v>
      </c>
      <c r="I136" s="11">
        <f ca="1">(TODAY()-Staff[[#This Row],[Date Joined]])/365</f>
        <v>2.2109589041095892</v>
      </c>
      <c r="J136" s="23">
        <f ca="1">ROUNDUP(IF(Staff[[#This Row],[Tenure]]&gt;2,3%,2%)*Staff[[#This Row],[Salary]],0)</f>
        <v>2513</v>
      </c>
      <c r="K136">
        <f>_xlfn.XLOOKUP(Staff[[#This Row],[Rating]],'Salary-Rating relation'!$A$12:$A$16,'Salary-Rating relation'!$B$12:$B$16)</f>
        <v>3</v>
      </c>
    </row>
    <row r="137" spans="1:11" x14ac:dyDescent="0.25">
      <c r="A137" t="s">
        <v>102</v>
      </c>
      <c r="B137" t="s">
        <v>8</v>
      </c>
      <c r="C137">
        <v>34</v>
      </c>
      <c r="D137" t="s">
        <v>16</v>
      </c>
      <c r="E137" s="7">
        <v>44445</v>
      </c>
      <c r="F137" t="s">
        <v>21</v>
      </c>
      <c r="G137" s="23">
        <v>92450</v>
      </c>
      <c r="H137" t="s">
        <v>207</v>
      </c>
      <c r="I137" s="11">
        <f ca="1">(TODAY()-Staff[[#This Row],[Date Joined]])/365</f>
        <v>2.871232876712329</v>
      </c>
      <c r="J137" s="23">
        <f ca="1">ROUNDUP(IF(Staff[[#This Row],[Tenure]]&gt;2,3%,2%)*Staff[[#This Row],[Salary]],0)</f>
        <v>2774</v>
      </c>
      <c r="K137">
        <f>_xlfn.XLOOKUP(Staff[[#This Row],[Rating]],'Salary-Rating relation'!$A$12:$A$16,'Salary-Rating relation'!$B$12:$B$16)</f>
        <v>3</v>
      </c>
    </row>
    <row r="138" spans="1:11" x14ac:dyDescent="0.25">
      <c r="A138" t="s">
        <v>64</v>
      </c>
      <c r="B138" t="s">
        <v>15</v>
      </c>
      <c r="C138">
        <v>20</v>
      </c>
      <c r="D138" t="s">
        <v>16</v>
      </c>
      <c r="E138" s="7">
        <v>44183</v>
      </c>
      <c r="F138" t="s">
        <v>12</v>
      </c>
      <c r="G138" s="23">
        <v>112650</v>
      </c>
      <c r="H138" t="s">
        <v>207</v>
      </c>
      <c r="I138" s="11">
        <f ca="1">(TODAY()-Staff[[#This Row],[Date Joined]])/365</f>
        <v>3.5890410958904111</v>
      </c>
      <c r="J138" s="23">
        <f ca="1">ROUNDUP(IF(Staff[[#This Row],[Tenure]]&gt;2,3%,2%)*Staff[[#This Row],[Salary]],0)</f>
        <v>3380</v>
      </c>
      <c r="K138">
        <f>_xlfn.XLOOKUP(Staff[[#This Row],[Rating]],'Salary-Rating relation'!$A$12:$A$16,'Salary-Rating relation'!$B$12:$B$16)</f>
        <v>3</v>
      </c>
    </row>
    <row r="139" spans="1:11" x14ac:dyDescent="0.25">
      <c r="A139" t="s">
        <v>104</v>
      </c>
      <c r="B139" t="s">
        <v>15</v>
      </c>
      <c r="C139">
        <v>20</v>
      </c>
      <c r="D139" t="s">
        <v>16</v>
      </c>
      <c r="E139" s="7">
        <v>44744</v>
      </c>
      <c r="F139" t="s">
        <v>9</v>
      </c>
      <c r="G139" s="23">
        <v>79570</v>
      </c>
      <c r="H139" t="s">
        <v>207</v>
      </c>
      <c r="I139" s="11">
        <f ca="1">(TODAY()-Staff[[#This Row],[Date Joined]])/365</f>
        <v>2.0520547945205481</v>
      </c>
      <c r="J139" s="23">
        <f ca="1">ROUNDUP(IF(Staff[[#This Row],[Tenure]]&gt;2,3%,2%)*Staff[[#This Row],[Salary]],0)</f>
        <v>2388</v>
      </c>
      <c r="K139">
        <f>_xlfn.XLOOKUP(Staff[[#This Row],[Rating]],'Salary-Rating relation'!$A$12:$A$16,'Salary-Rating relation'!$B$12:$B$16)</f>
        <v>3</v>
      </c>
    </row>
    <row r="140" spans="1:11" x14ac:dyDescent="0.25">
      <c r="A140" t="s">
        <v>91</v>
      </c>
      <c r="B140" t="s">
        <v>8</v>
      </c>
      <c r="C140">
        <v>20</v>
      </c>
      <c r="D140" t="s">
        <v>24</v>
      </c>
      <c r="E140" s="7">
        <v>44537</v>
      </c>
      <c r="F140" t="s">
        <v>19</v>
      </c>
      <c r="G140" s="23">
        <v>68900</v>
      </c>
      <c r="H140" t="s">
        <v>207</v>
      </c>
      <c r="I140" s="11">
        <f ca="1">(TODAY()-Staff[[#This Row],[Date Joined]])/365</f>
        <v>2.6191780821917807</v>
      </c>
      <c r="J140" s="23">
        <f ca="1">ROUNDUP(IF(Staff[[#This Row],[Tenure]]&gt;2,3%,2%)*Staff[[#This Row],[Salary]],0)</f>
        <v>2067</v>
      </c>
      <c r="K140">
        <f>_xlfn.XLOOKUP(Staff[[#This Row],[Rating]],'Salary-Rating relation'!$A$12:$A$16,'Salary-Rating relation'!$B$12:$B$16)</f>
        <v>2</v>
      </c>
    </row>
    <row r="141" spans="1:11" x14ac:dyDescent="0.25">
      <c r="A141" t="s">
        <v>39</v>
      </c>
      <c r="B141" t="s">
        <v>8</v>
      </c>
      <c r="C141">
        <v>25</v>
      </c>
      <c r="D141" t="s">
        <v>13</v>
      </c>
      <c r="E141" s="7">
        <v>44694</v>
      </c>
      <c r="F141" t="s">
        <v>12</v>
      </c>
      <c r="G141" s="23">
        <v>80700</v>
      </c>
      <c r="H141" t="s">
        <v>207</v>
      </c>
      <c r="I141" s="11">
        <f ca="1">(TODAY()-Staff[[#This Row],[Date Joined]])/365</f>
        <v>2.1890410958904107</v>
      </c>
      <c r="J141" s="23">
        <f ca="1">ROUNDUP(IF(Staff[[#This Row],[Tenure]]&gt;2,3%,2%)*Staff[[#This Row],[Salary]],0)</f>
        <v>2421</v>
      </c>
      <c r="K141">
        <f>_xlfn.XLOOKUP(Staff[[#This Row],[Rating]],'Salary-Rating relation'!$A$12:$A$16,'Salary-Rating relation'!$B$12:$B$16)</f>
        <v>4</v>
      </c>
    </row>
    <row r="142" spans="1:11" x14ac:dyDescent="0.25">
      <c r="A142" t="s">
        <v>100</v>
      </c>
      <c r="B142" t="s">
        <v>15</v>
      </c>
      <c r="C142">
        <v>19</v>
      </c>
      <c r="D142" t="s">
        <v>16</v>
      </c>
      <c r="E142" s="7">
        <v>44277</v>
      </c>
      <c r="F142" t="s">
        <v>9</v>
      </c>
      <c r="G142" s="23">
        <v>58960</v>
      </c>
      <c r="H142" t="s">
        <v>207</v>
      </c>
      <c r="I142" s="11">
        <f ca="1">(TODAY()-Staff[[#This Row],[Date Joined]])/365</f>
        <v>3.3315068493150686</v>
      </c>
      <c r="J142" s="23">
        <f ca="1">ROUNDUP(IF(Staff[[#This Row],[Tenure]]&gt;2,3%,2%)*Staff[[#This Row],[Salary]],0)</f>
        <v>1769</v>
      </c>
      <c r="K142">
        <f>_xlfn.XLOOKUP(Staff[[#This Row],[Rating]],'Salary-Rating relation'!$A$12:$A$16,'Salary-Rating relation'!$B$12:$B$16)</f>
        <v>3</v>
      </c>
    </row>
    <row r="143" spans="1:11" x14ac:dyDescent="0.25">
      <c r="A143" t="s">
        <v>106</v>
      </c>
      <c r="B143" t="s">
        <v>15</v>
      </c>
      <c r="C143">
        <v>36</v>
      </c>
      <c r="D143" t="s">
        <v>16</v>
      </c>
      <c r="E143" s="7">
        <v>44019</v>
      </c>
      <c r="F143" t="s">
        <v>12</v>
      </c>
      <c r="G143" s="23">
        <v>118840</v>
      </c>
      <c r="H143" t="s">
        <v>207</v>
      </c>
      <c r="I143" s="11">
        <f ca="1">(TODAY()-Staff[[#This Row],[Date Joined]])/365</f>
        <v>4.0383561643835613</v>
      </c>
      <c r="J143" s="23">
        <f ca="1">ROUNDUP(IF(Staff[[#This Row],[Tenure]]&gt;2,3%,2%)*Staff[[#This Row],[Salary]],0)</f>
        <v>3566</v>
      </c>
      <c r="K143">
        <f>_xlfn.XLOOKUP(Staff[[#This Row],[Rating]],'Salary-Rating relation'!$A$12:$A$16,'Salary-Rating relation'!$B$12:$B$16)</f>
        <v>3</v>
      </c>
    </row>
    <row r="144" spans="1:11" x14ac:dyDescent="0.25">
      <c r="A144" t="s">
        <v>29</v>
      </c>
      <c r="B144" t="s">
        <v>15</v>
      </c>
      <c r="C144">
        <v>28</v>
      </c>
      <c r="D144" t="s">
        <v>13</v>
      </c>
      <c r="E144" s="7">
        <v>44041</v>
      </c>
      <c r="F144" t="s">
        <v>21</v>
      </c>
      <c r="G144" s="23">
        <v>48170</v>
      </c>
      <c r="H144" t="s">
        <v>207</v>
      </c>
      <c r="I144" s="11">
        <f ca="1">(TODAY()-Staff[[#This Row],[Date Joined]])/365</f>
        <v>3.978082191780822</v>
      </c>
      <c r="J144" s="23">
        <f ca="1">ROUNDUP(IF(Staff[[#This Row],[Tenure]]&gt;2,3%,2%)*Staff[[#This Row],[Salary]],0)</f>
        <v>1446</v>
      </c>
      <c r="K144">
        <f>_xlfn.XLOOKUP(Staff[[#This Row],[Rating]],'Salary-Rating relation'!$A$12:$A$16,'Salary-Rating relation'!$B$12:$B$16)</f>
        <v>4</v>
      </c>
    </row>
    <row r="145" spans="1:11" x14ac:dyDescent="0.25">
      <c r="A145" t="s">
        <v>108</v>
      </c>
      <c r="B145" t="s">
        <v>8</v>
      </c>
      <c r="C145">
        <v>32</v>
      </c>
      <c r="D145" t="s">
        <v>16</v>
      </c>
      <c r="E145" s="7">
        <v>44400</v>
      </c>
      <c r="F145" t="s">
        <v>56</v>
      </c>
      <c r="G145" s="23">
        <v>45510</v>
      </c>
      <c r="H145" t="s">
        <v>207</v>
      </c>
      <c r="I145" s="11">
        <f ca="1">(TODAY()-Staff[[#This Row],[Date Joined]])/365</f>
        <v>2.9945205479452053</v>
      </c>
      <c r="J145" s="23">
        <f ca="1">ROUNDUP(IF(Staff[[#This Row],[Tenure]]&gt;2,3%,2%)*Staff[[#This Row],[Salary]],0)</f>
        <v>1366</v>
      </c>
      <c r="K145">
        <f>_xlfn.XLOOKUP(Staff[[#This Row],[Rating]],'Salary-Rating relation'!$A$12:$A$16,'Salary-Rating relation'!$B$12:$B$16)</f>
        <v>3</v>
      </c>
    </row>
    <row r="146" spans="1:11" x14ac:dyDescent="0.25">
      <c r="A146" t="s">
        <v>83</v>
      </c>
      <c r="B146" t="s">
        <v>8</v>
      </c>
      <c r="C146">
        <v>36</v>
      </c>
      <c r="D146" t="s">
        <v>16</v>
      </c>
      <c r="E146" s="7">
        <v>44085</v>
      </c>
      <c r="F146" t="s">
        <v>9</v>
      </c>
      <c r="G146" s="23">
        <v>114890</v>
      </c>
      <c r="H146" t="s">
        <v>207</v>
      </c>
      <c r="I146" s="11">
        <f ca="1">(TODAY()-Staff[[#This Row],[Date Joined]])/365</f>
        <v>3.8575342465753426</v>
      </c>
      <c r="J146" s="23">
        <f ca="1">ROUNDUP(IF(Staff[[#This Row],[Tenure]]&gt;2,3%,2%)*Staff[[#This Row],[Salary]],0)</f>
        <v>3447</v>
      </c>
      <c r="K146">
        <f>_xlfn.XLOOKUP(Staff[[#This Row],[Rating]],'Salary-Rating relation'!$A$12:$A$16,'Salary-Rating relation'!$B$12:$B$16)</f>
        <v>3</v>
      </c>
    </row>
    <row r="147" spans="1:11" x14ac:dyDescent="0.25">
      <c r="A147" t="s">
        <v>67</v>
      </c>
      <c r="B147" t="s">
        <v>15</v>
      </c>
      <c r="C147">
        <v>30</v>
      </c>
      <c r="D147" t="s">
        <v>16</v>
      </c>
      <c r="E147" s="7">
        <v>44850</v>
      </c>
      <c r="F147" t="s">
        <v>12</v>
      </c>
      <c r="G147" s="23">
        <v>69710</v>
      </c>
      <c r="H147" t="s">
        <v>207</v>
      </c>
      <c r="I147" s="11">
        <f ca="1">(TODAY()-Staff[[#This Row],[Date Joined]])/365</f>
        <v>1.7616438356164383</v>
      </c>
      <c r="J147" s="23">
        <f ca="1">ROUNDUP(IF(Staff[[#This Row],[Tenure]]&gt;2,3%,2%)*Staff[[#This Row],[Salary]],0)</f>
        <v>1395</v>
      </c>
      <c r="K147">
        <f>_xlfn.XLOOKUP(Staff[[#This Row],[Rating]],'Salary-Rating relation'!$A$12:$A$16,'Salary-Rating relation'!$B$12:$B$16)</f>
        <v>3</v>
      </c>
    </row>
    <row r="148" spans="1:11" x14ac:dyDescent="0.25">
      <c r="A148" t="s">
        <v>94</v>
      </c>
      <c r="B148" t="s">
        <v>15</v>
      </c>
      <c r="C148">
        <v>36</v>
      </c>
      <c r="D148" t="s">
        <v>16</v>
      </c>
      <c r="E148" s="7">
        <v>44333</v>
      </c>
      <c r="F148" t="s">
        <v>21</v>
      </c>
      <c r="G148" s="23">
        <v>71380</v>
      </c>
      <c r="H148" t="s">
        <v>207</v>
      </c>
      <c r="I148" s="11">
        <f ca="1">(TODAY()-Staff[[#This Row],[Date Joined]])/365</f>
        <v>3.1780821917808217</v>
      </c>
      <c r="J148" s="23">
        <f ca="1">ROUNDUP(IF(Staff[[#This Row],[Tenure]]&gt;2,3%,2%)*Staff[[#This Row],[Salary]],0)</f>
        <v>2142</v>
      </c>
      <c r="K148">
        <f>_xlfn.XLOOKUP(Staff[[#This Row],[Rating]],'Salary-Rating relation'!$A$12:$A$16,'Salary-Rating relation'!$B$12:$B$16)</f>
        <v>3</v>
      </c>
    </row>
    <row r="149" spans="1:11" x14ac:dyDescent="0.25">
      <c r="A149" t="s">
        <v>33</v>
      </c>
      <c r="B149" t="s">
        <v>8</v>
      </c>
      <c r="C149">
        <v>38</v>
      </c>
      <c r="D149" t="s">
        <v>10</v>
      </c>
      <c r="E149" s="7">
        <v>44377</v>
      </c>
      <c r="F149" t="s">
        <v>19</v>
      </c>
      <c r="G149" s="23">
        <v>109160</v>
      </c>
      <c r="H149" t="s">
        <v>207</v>
      </c>
      <c r="I149" s="11">
        <f ca="1">(TODAY()-Staff[[#This Row],[Date Joined]])/365</f>
        <v>3.0575342465753423</v>
      </c>
      <c r="J149" s="23">
        <f ca="1">ROUNDUP(IF(Staff[[#This Row],[Tenure]]&gt;2,3%,2%)*Staff[[#This Row],[Salary]],0)</f>
        <v>3275</v>
      </c>
      <c r="K149">
        <f>_xlfn.XLOOKUP(Staff[[#This Row],[Rating]],'Salary-Rating relation'!$A$12:$A$16,'Salary-Rating relation'!$B$12:$B$16)</f>
        <v>5</v>
      </c>
    </row>
    <row r="150" spans="1:11" x14ac:dyDescent="0.25">
      <c r="A150" t="s">
        <v>98</v>
      </c>
      <c r="B150" t="s">
        <v>15</v>
      </c>
      <c r="C150">
        <v>27</v>
      </c>
      <c r="D150" t="s">
        <v>42</v>
      </c>
      <c r="E150" s="7">
        <v>44609</v>
      </c>
      <c r="F150" t="s">
        <v>9</v>
      </c>
      <c r="G150" s="23">
        <v>113280</v>
      </c>
      <c r="H150" t="s">
        <v>207</v>
      </c>
      <c r="I150" s="11">
        <f ca="1">(TODAY()-Staff[[#This Row],[Date Joined]])/365</f>
        <v>2.4219178082191779</v>
      </c>
      <c r="J150" s="23">
        <f ca="1">ROUNDUP(IF(Staff[[#This Row],[Tenure]]&gt;2,3%,2%)*Staff[[#This Row],[Salary]],0)</f>
        <v>3399</v>
      </c>
      <c r="K150">
        <f>_xlfn.XLOOKUP(Staff[[#This Row],[Rating]],'Salary-Rating relation'!$A$12:$A$16,'Salary-Rating relation'!$B$12:$B$16)</f>
        <v>1</v>
      </c>
    </row>
    <row r="151" spans="1:11" x14ac:dyDescent="0.25">
      <c r="A151" t="s">
        <v>25</v>
      </c>
      <c r="B151" t="s">
        <v>15</v>
      </c>
      <c r="C151">
        <v>30</v>
      </c>
      <c r="D151" t="s">
        <v>16</v>
      </c>
      <c r="E151" s="7">
        <v>44273</v>
      </c>
      <c r="F151" t="s">
        <v>12</v>
      </c>
      <c r="G151" s="23">
        <v>69120</v>
      </c>
      <c r="H151" t="s">
        <v>207</v>
      </c>
      <c r="I151" s="11">
        <f ca="1">(TODAY()-Staff[[#This Row],[Date Joined]])/365</f>
        <v>3.3424657534246576</v>
      </c>
      <c r="J151" s="23">
        <f ca="1">ROUNDUP(IF(Staff[[#This Row],[Tenure]]&gt;2,3%,2%)*Staff[[#This Row],[Salary]],0)</f>
        <v>2074</v>
      </c>
      <c r="K151">
        <f>_xlfn.XLOOKUP(Staff[[#This Row],[Rating]],'Salary-Rating relation'!$A$12:$A$16,'Salary-Rating relation'!$B$12:$B$16)</f>
        <v>3</v>
      </c>
    </row>
    <row r="152" spans="1:11" x14ac:dyDescent="0.25">
      <c r="A152" t="s">
        <v>55</v>
      </c>
      <c r="B152" t="s">
        <v>8</v>
      </c>
      <c r="C152">
        <v>37</v>
      </c>
      <c r="D152" t="s">
        <v>16</v>
      </c>
      <c r="E152" s="7">
        <v>44451</v>
      </c>
      <c r="F152" t="s">
        <v>56</v>
      </c>
      <c r="G152" s="23">
        <v>118100</v>
      </c>
      <c r="H152" t="s">
        <v>207</v>
      </c>
      <c r="I152" s="11">
        <f ca="1">(TODAY()-Staff[[#This Row],[Date Joined]])/365</f>
        <v>2.8547945205479452</v>
      </c>
      <c r="J152" s="23">
        <f ca="1">ROUNDUP(IF(Staff[[#This Row],[Tenure]]&gt;2,3%,2%)*Staff[[#This Row],[Salary]],0)</f>
        <v>3543</v>
      </c>
      <c r="K152">
        <f>_xlfn.XLOOKUP(Staff[[#This Row],[Rating]],'Salary-Rating relation'!$A$12:$A$16,'Salary-Rating relation'!$B$12:$B$16)</f>
        <v>3</v>
      </c>
    </row>
    <row r="153" spans="1:11" x14ac:dyDescent="0.25">
      <c r="A153" t="s">
        <v>62</v>
      </c>
      <c r="B153" t="s">
        <v>8</v>
      </c>
      <c r="C153">
        <v>22</v>
      </c>
      <c r="D153" t="s">
        <v>13</v>
      </c>
      <c r="E153" s="7">
        <v>44450</v>
      </c>
      <c r="F153" t="s">
        <v>9</v>
      </c>
      <c r="G153" s="23">
        <v>76900</v>
      </c>
      <c r="H153" t="s">
        <v>207</v>
      </c>
      <c r="I153" s="11">
        <f ca="1">(TODAY()-Staff[[#This Row],[Date Joined]])/365</f>
        <v>2.8575342465753426</v>
      </c>
      <c r="J153" s="23">
        <f ca="1">ROUNDUP(IF(Staff[[#This Row],[Tenure]]&gt;2,3%,2%)*Staff[[#This Row],[Salary]],0)</f>
        <v>2307</v>
      </c>
      <c r="K153">
        <f>_xlfn.XLOOKUP(Staff[[#This Row],[Rating]],'Salary-Rating relation'!$A$12:$A$16,'Salary-Rating relation'!$B$12:$B$16)</f>
        <v>4</v>
      </c>
    </row>
    <row r="154" spans="1:11" x14ac:dyDescent="0.25">
      <c r="A154" t="s">
        <v>17</v>
      </c>
      <c r="B154" t="s">
        <v>8</v>
      </c>
      <c r="C154">
        <v>43</v>
      </c>
      <c r="D154" t="s">
        <v>16</v>
      </c>
      <c r="E154" s="7">
        <v>45045</v>
      </c>
      <c r="F154" t="s">
        <v>12</v>
      </c>
      <c r="G154" s="23">
        <v>114870</v>
      </c>
      <c r="H154" t="s">
        <v>207</v>
      </c>
      <c r="I154" s="11">
        <f ca="1">(TODAY()-Staff[[#This Row],[Date Joined]])/365</f>
        <v>1.2273972602739727</v>
      </c>
      <c r="J154" s="23">
        <f ca="1">ROUNDUP(IF(Staff[[#This Row],[Tenure]]&gt;2,3%,2%)*Staff[[#This Row],[Salary]],0)</f>
        <v>2298</v>
      </c>
      <c r="K154">
        <f>_xlfn.XLOOKUP(Staff[[#This Row],[Rating]],'Salary-Rating relation'!$A$12:$A$16,'Salary-Rating relation'!$B$12:$B$16)</f>
        <v>3</v>
      </c>
    </row>
    <row r="155" spans="1:11" x14ac:dyDescent="0.25">
      <c r="A155" t="s">
        <v>52</v>
      </c>
      <c r="B155" t="s">
        <v>206</v>
      </c>
      <c r="C155">
        <v>32</v>
      </c>
      <c r="D155" t="s">
        <v>16</v>
      </c>
      <c r="E155" s="7">
        <v>44774</v>
      </c>
      <c r="F155" t="s">
        <v>12</v>
      </c>
      <c r="G155" s="23">
        <v>91310</v>
      </c>
      <c r="H155" t="s">
        <v>207</v>
      </c>
      <c r="I155" s="11">
        <f ca="1">(TODAY()-Staff[[#This Row],[Date Joined]])/365</f>
        <v>1.9698630136986301</v>
      </c>
      <c r="J155" s="23">
        <f ca="1">ROUNDUP(IF(Staff[[#This Row],[Tenure]]&gt;2,3%,2%)*Staff[[#This Row],[Salary]],0)</f>
        <v>1827</v>
      </c>
      <c r="K155">
        <f>_xlfn.XLOOKUP(Staff[[#This Row],[Rating]],'Salary-Rating relation'!$A$12:$A$16,'Salary-Rating relation'!$B$12:$B$16)</f>
        <v>3</v>
      </c>
    </row>
    <row r="156" spans="1:11" x14ac:dyDescent="0.25">
      <c r="A156" t="s">
        <v>43</v>
      </c>
      <c r="B156" t="s">
        <v>8</v>
      </c>
      <c r="C156">
        <v>28</v>
      </c>
      <c r="D156" t="s">
        <v>16</v>
      </c>
      <c r="E156" s="7">
        <v>44486</v>
      </c>
      <c r="F156" t="s">
        <v>9</v>
      </c>
      <c r="G156" s="23">
        <v>104770</v>
      </c>
      <c r="H156" t="s">
        <v>207</v>
      </c>
      <c r="I156" s="11">
        <f ca="1">(TODAY()-Staff[[#This Row],[Date Joined]])/365</f>
        <v>2.7589041095890412</v>
      </c>
      <c r="J156" s="23">
        <f ca="1">ROUNDUP(IF(Staff[[#This Row],[Tenure]]&gt;2,3%,2%)*Staff[[#This Row],[Salary]],0)</f>
        <v>3144</v>
      </c>
      <c r="K156">
        <f>_xlfn.XLOOKUP(Staff[[#This Row],[Rating]],'Salary-Rating relation'!$A$12:$A$16,'Salary-Rating relation'!$B$12:$B$16)</f>
        <v>3</v>
      </c>
    </row>
    <row r="157" spans="1:11" x14ac:dyDescent="0.25">
      <c r="A157" t="s">
        <v>89</v>
      </c>
      <c r="B157" t="s">
        <v>15</v>
      </c>
      <c r="C157">
        <v>27</v>
      </c>
      <c r="D157" t="s">
        <v>16</v>
      </c>
      <c r="E157" s="7">
        <v>44134</v>
      </c>
      <c r="F157" t="s">
        <v>19</v>
      </c>
      <c r="G157" s="23">
        <v>54970</v>
      </c>
      <c r="H157" t="s">
        <v>207</v>
      </c>
      <c r="I157" s="11">
        <f ca="1">(TODAY()-Staff[[#This Row],[Date Joined]])/365</f>
        <v>3.7232876712328768</v>
      </c>
      <c r="J157" s="23">
        <f ca="1">ROUNDUP(IF(Staff[[#This Row],[Tenure]]&gt;2,3%,2%)*Staff[[#This Row],[Salary]],0)</f>
        <v>1650</v>
      </c>
      <c r="K157">
        <f>_xlfn.XLOOKUP(Staff[[#This Row],[Rating]],'Salary-Rating relation'!$A$12:$A$16,'Salary-Rating relation'!$B$12:$B$16)</f>
        <v>3</v>
      </c>
    </row>
    <row r="158" spans="1:11" x14ac:dyDescent="0.25">
      <c r="A158" t="s">
        <v>11</v>
      </c>
      <c r="B158" t="s">
        <v>206</v>
      </c>
      <c r="C158">
        <v>26</v>
      </c>
      <c r="D158" t="s">
        <v>13</v>
      </c>
      <c r="E158" s="7">
        <v>44271</v>
      </c>
      <c r="F158" t="s">
        <v>12</v>
      </c>
      <c r="G158" s="23">
        <v>90700</v>
      </c>
      <c r="H158" t="s">
        <v>207</v>
      </c>
      <c r="I158" s="11">
        <f ca="1">(TODAY()-Staff[[#This Row],[Date Joined]])/365</f>
        <v>3.3479452054794518</v>
      </c>
      <c r="J158" s="23">
        <f ca="1">ROUNDUP(IF(Staff[[#This Row],[Tenure]]&gt;2,3%,2%)*Staff[[#This Row],[Salary]],0)</f>
        <v>2721</v>
      </c>
      <c r="K158">
        <f>_xlfn.XLOOKUP(Staff[[#This Row],[Rating]],'Salary-Rating relation'!$A$12:$A$16,'Salary-Rating relation'!$B$12:$B$16)</f>
        <v>4</v>
      </c>
    </row>
    <row r="159" spans="1:11" x14ac:dyDescent="0.25">
      <c r="A159" t="s">
        <v>109</v>
      </c>
      <c r="B159" t="s">
        <v>8</v>
      </c>
      <c r="C159">
        <v>38</v>
      </c>
      <c r="D159" t="s">
        <v>13</v>
      </c>
      <c r="E159" s="7">
        <v>44329</v>
      </c>
      <c r="F159" t="s">
        <v>19</v>
      </c>
      <c r="G159" s="23">
        <v>56870</v>
      </c>
      <c r="H159" t="s">
        <v>207</v>
      </c>
      <c r="I159" s="11">
        <f ca="1">(TODAY()-Staff[[#This Row],[Date Joined]])/365</f>
        <v>3.1890410958904107</v>
      </c>
      <c r="J159" s="23">
        <f ca="1">ROUNDUP(IF(Staff[[#This Row],[Tenure]]&gt;2,3%,2%)*Staff[[#This Row],[Salary]],0)</f>
        <v>1707</v>
      </c>
      <c r="K159">
        <f>_xlfn.XLOOKUP(Staff[[#This Row],[Rating]],'Salary-Rating relation'!$A$12:$A$16,'Salary-Rating relation'!$B$12:$B$16)</f>
        <v>4</v>
      </c>
    </row>
    <row r="160" spans="1:11" x14ac:dyDescent="0.25">
      <c r="A160" t="s">
        <v>77</v>
      </c>
      <c r="B160" t="s">
        <v>8</v>
      </c>
      <c r="C160">
        <v>25</v>
      </c>
      <c r="D160" t="s">
        <v>16</v>
      </c>
      <c r="E160" s="7">
        <v>44205</v>
      </c>
      <c r="F160" t="s">
        <v>19</v>
      </c>
      <c r="G160" s="23">
        <v>92700</v>
      </c>
      <c r="H160" t="s">
        <v>207</v>
      </c>
      <c r="I160" s="11">
        <f ca="1">(TODAY()-Staff[[#This Row],[Date Joined]])/365</f>
        <v>3.5287671232876714</v>
      </c>
      <c r="J160" s="23">
        <f ca="1">ROUNDUP(IF(Staff[[#This Row],[Tenure]]&gt;2,3%,2%)*Staff[[#This Row],[Salary]],0)</f>
        <v>2781</v>
      </c>
      <c r="K160">
        <f>_xlfn.XLOOKUP(Staff[[#This Row],[Rating]],'Salary-Rating relation'!$A$12:$A$16,'Salary-Rating relation'!$B$12:$B$16)</f>
        <v>3</v>
      </c>
    </row>
    <row r="161" spans="1:11" x14ac:dyDescent="0.25">
      <c r="A161" t="s">
        <v>32</v>
      </c>
      <c r="B161" t="s">
        <v>8</v>
      </c>
      <c r="C161">
        <v>21</v>
      </c>
      <c r="D161" t="s">
        <v>16</v>
      </c>
      <c r="E161" s="7">
        <v>44317</v>
      </c>
      <c r="F161" t="s">
        <v>21</v>
      </c>
      <c r="G161" s="23">
        <v>65920</v>
      </c>
      <c r="H161" t="s">
        <v>207</v>
      </c>
      <c r="I161" s="11">
        <f ca="1">(TODAY()-Staff[[#This Row],[Date Joined]])/365</f>
        <v>3.2219178082191782</v>
      </c>
      <c r="J161" s="23">
        <f ca="1">ROUNDUP(IF(Staff[[#This Row],[Tenure]]&gt;2,3%,2%)*Staff[[#This Row],[Salary]],0)</f>
        <v>1978</v>
      </c>
      <c r="K161">
        <f>_xlfn.XLOOKUP(Staff[[#This Row],[Rating]],'Salary-Rating relation'!$A$12:$A$16,'Salary-Rating relation'!$B$12:$B$16)</f>
        <v>3</v>
      </c>
    </row>
    <row r="162" spans="1:11" x14ac:dyDescent="0.25">
      <c r="A162" t="s">
        <v>59</v>
      </c>
      <c r="B162" t="s">
        <v>15</v>
      </c>
      <c r="C162">
        <v>26</v>
      </c>
      <c r="D162" t="s">
        <v>16</v>
      </c>
      <c r="E162" s="7">
        <v>44225</v>
      </c>
      <c r="F162" t="s">
        <v>9</v>
      </c>
      <c r="G162" s="23">
        <v>47360</v>
      </c>
      <c r="H162" t="s">
        <v>207</v>
      </c>
      <c r="I162" s="11">
        <f ca="1">(TODAY()-Staff[[#This Row],[Date Joined]])/365</f>
        <v>3.473972602739726</v>
      </c>
      <c r="J162" s="23">
        <f ca="1">ROUNDUP(IF(Staff[[#This Row],[Tenure]]&gt;2,3%,2%)*Staff[[#This Row],[Salary]],0)</f>
        <v>1421</v>
      </c>
      <c r="K162">
        <f>_xlfn.XLOOKUP(Staff[[#This Row],[Rating]],'Salary-Rating relation'!$A$12:$A$16,'Salary-Rating relation'!$B$12:$B$16)</f>
        <v>3</v>
      </c>
    </row>
    <row r="163" spans="1:11" x14ac:dyDescent="0.25">
      <c r="A163" t="s">
        <v>37</v>
      </c>
      <c r="B163" t="s">
        <v>15</v>
      </c>
      <c r="C163">
        <v>30</v>
      </c>
      <c r="D163" t="s">
        <v>16</v>
      </c>
      <c r="E163" s="7">
        <v>44666</v>
      </c>
      <c r="F163" t="s">
        <v>9</v>
      </c>
      <c r="G163" s="23">
        <v>60570</v>
      </c>
      <c r="H163" t="s">
        <v>207</v>
      </c>
      <c r="I163" s="11">
        <f ca="1">(TODAY()-Staff[[#This Row],[Date Joined]])/365</f>
        <v>2.2657534246575342</v>
      </c>
      <c r="J163" s="23">
        <f ca="1">ROUNDUP(IF(Staff[[#This Row],[Tenure]]&gt;2,3%,2%)*Staff[[#This Row],[Salary]],0)</f>
        <v>1818</v>
      </c>
      <c r="K163">
        <f>_xlfn.XLOOKUP(Staff[[#This Row],[Rating]],'Salary-Rating relation'!$A$12:$A$16,'Salary-Rating relation'!$B$12:$B$16)</f>
        <v>3</v>
      </c>
    </row>
    <row r="164" spans="1:11" x14ac:dyDescent="0.25">
      <c r="A164" t="s">
        <v>96</v>
      </c>
      <c r="B164" t="s">
        <v>8</v>
      </c>
      <c r="C164">
        <v>28</v>
      </c>
      <c r="D164" t="s">
        <v>16</v>
      </c>
      <c r="E164" s="7">
        <v>44649</v>
      </c>
      <c r="F164" t="s">
        <v>9</v>
      </c>
      <c r="G164" s="23">
        <v>104120</v>
      </c>
      <c r="H164" t="s">
        <v>207</v>
      </c>
      <c r="I164" s="11">
        <f ca="1">(TODAY()-Staff[[#This Row],[Date Joined]])/365</f>
        <v>2.3123287671232875</v>
      </c>
      <c r="J164" s="23">
        <f ca="1">ROUNDUP(IF(Staff[[#This Row],[Tenure]]&gt;2,3%,2%)*Staff[[#This Row],[Salary]],0)</f>
        <v>3124</v>
      </c>
      <c r="K164">
        <f>_xlfn.XLOOKUP(Staff[[#This Row],[Rating]],'Salary-Rating relation'!$A$12:$A$16,'Salary-Rating relation'!$B$12:$B$16)</f>
        <v>3</v>
      </c>
    </row>
    <row r="165" spans="1:11" x14ac:dyDescent="0.25">
      <c r="A165" t="s">
        <v>23</v>
      </c>
      <c r="B165" t="s">
        <v>15</v>
      </c>
      <c r="C165">
        <v>37</v>
      </c>
      <c r="D165" t="s">
        <v>24</v>
      </c>
      <c r="E165" s="7">
        <v>44338</v>
      </c>
      <c r="F165" t="s">
        <v>12</v>
      </c>
      <c r="G165" s="23">
        <v>88050</v>
      </c>
      <c r="H165" t="s">
        <v>207</v>
      </c>
      <c r="I165" s="11">
        <f ca="1">(TODAY()-Staff[[#This Row],[Date Joined]])/365</f>
        <v>3.1643835616438358</v>
      </c>
      <c r="J165" s="23">
        <f ca="1">ROUNDUP(IF(Staff[[#This Row],[Tenure]]&gt;2,3%,2%)*Staff[[#This Row],[Salary]],0)</f>
        <v>2642</v>
      </c>
      <c r="K165">
        <f>_xlfn.XLOOKUP(Staff[[#This Row],[Rating]],'Salary-Rating relation'!$A$12:$A$16,'Salary-Rating relation'!$B$12:$B$16)</f>
        <v>2</v>
      </c>
    </row>
    <row r="166" spans="1:11" x14ac:dyDescent="0.25">
      <c r="A166" t="s">
        <v>103</v>
      </c>
      <c r="B166" t="s">
        <v>15</v>
      </c>
      <c r="C166">
        <v>24</v>
      </c>
      <c r="D166" t="s">
        <v>16</v>
      </c>
      <c r="E166" s="7">
        <v>44686</v>
      </c>
      <c r="F166" t="s">
        <v>12</v>
      </c>
      <c r="G166" s="23">
        <v>100420</v>
      </c>
      <c r="H166" t="s">
        <v>207</v>
      </c>
      <c r="I166" s="11">
        <f ca="1">(TODAY()-Staff[[#This Row],[Date Joined]])/365</f>
        <v>2.2109589041095892</v>
      </c>
      <c r="J166" s="23">
        <f ca="1">ROUNDUP(IF(Staff[[#This Row],[Tenure]]&gt;2,3%,2%)*Staff[[#This Row],[Salary]],0)</f>
        <v>3013</v>
      </c>
      <c r="K166">
        <f>_xlfn.XLOOKUP(Staff[[#This Row],[Rating]],'Salary-Rating relation'!$A$12:$A$16,'Salary-Rating relation'!$B$12:$B$16)</f>
        <v>3</v>
      </c>
    </row>
    <row r="167" spans="1:11" x14ac:dyDescent="0.25">
      <c r="A167" t="s">
        <v>54</v>
      </c>
      <c r="B167" t="s">
        <v>8</v>
      </c>
      <c r="C167">
        <v>30</v>
      </c>
      <c r="D167" t="s">
        <v>16</v>
      </c>
      <c r="E167" s="7">
        <v>44850</v>
      </c>
      <c r="F167" t="s">
        <v>9</v>
      </c>
      <c r="G167" s="23">
        <v>114180</v>
      </c>
      <c r="H167" t="s">
        <v>207</v>
      </c>
      <c r="I167" s="11">
        <f ca="1">(TODAY()-Staff[[#This Row],[Date Joined]])/365</f>
        <v>1.7616438356164383</v>
      </c>
      <c r="J167" s="23">
        <f ca="1">ROUNDUP(IF(Staff[[#This Row],[Tenure]]&gt;2,3%,2%)*Staff[[#This Row],[Salary]],0)</f>
        <v>2284</v>
      </c>
      <c r="K167">
        <f>_xlfn.XLOOKUP(Staff[[#This Row],[Rating]],'Salary-Rating relation'!$A$12:$A$16,'Salary-Rating relation'!$B$12:$B$16)</f>
        <v>3</v>
      </c>
    </row>
    <row r="168" spans="1:11" x14ac:dyDescent="0.25">
      <c r="A168" t="s">
        <v>86</v>
      </c>
      <c r="B168" t="s">
        <v>8</v>
      </c>
      <c r="C168">
        <v>21</v>
      </c>
      <c r="D168" t="s">
        <v>16</v>
      </c>
      <c r="E168" s="7">
        <v>44678</v>
      </c>
      <c r="F168" t="s">
        <v>12</v>
      </c>
      <c r="G168" s="23">
        <v>33920</v>
      </c>
      <c r="H168" t="s">
        <v>207</v>
      </c>
      <c r="I168" s="11">
        <f ca="1">(TODAY()-Staff[[#This Row],[Date Joined]])/365</f>
        <v>2.2328767123287672</v>
      </c>
      <c r="J168" s="23">
        <f ca="1">ROUNDUP(IF(Staff[[#This Row],[Tenure]]&gt;2,3%,2%)*Staff[[#This Row],[Salary]],0)</f>
        <v>1018</v>
      </c>
      <c r="K168">
        <f>_xlfn.XLOOKUP(Staff[[#This Row],[Rating]],'Salary-Rating relation'!$A$12:$A$16,'Salary-Rating relation'!$B$12:$B$16)</f>
        <v>3</v>
      </c>
    </row>
    <row r="169" spans="1:11" x14ac:dyDescent="0.25">
      <c r="A169" t="s">
        <v>69</v>
      </c>
      <c r="B169" t="s">
        <v>15</v>
      </c>
      <c r="C169">
        <v>23</v>
      </c>
      <c r="D169" t="s">
        <v>16</v>
      </c>
      <c r="E169" s="7">
        <v>44440</v>
      </c>
      <c r="F169" t="s">
        <v>9</v>
      </c>
      <c r="G169" s="23">
        <v>106460</v>
      </c>
      <c r="H169" t="s">
        <v>207</v>
      </c>
      <c r="I169" s="11">
        <f ca="1">(TODAY()-Staff[[#This Row],[Date Joined]])/365</f>
        <v>2.8849315068493149</v>
      </c>
      <c r="J169" s="23">
        <f ca="1">ROUNDUP(IF(Staff[[#This Row],[Tenure]]&gt;2,3%,2%)*Staff[[#This Row],[Salary]],0)</f>
        <v>3194</v>
      </c>
      <c r="K169">
        <f>_xlfn.XLOOKUP(Staff[[#This Row],[Rating]],'Salary-Rating relation'!$A$12:$A$16,'Salary-Rating relation'!$B$12:$B$16)</f>
        <v>3</v>
      </c>
    </row>
    <row r="170" spans="1:11" x14ac:dyDescent="0.25">
      <c r="A170" t="s">
        <v>57</v>
      </c>
      <c r="B170" t="s">
        <v>15</v>
      </c>
      <c r="C170">
        <v>35</v>
      </c>
      <c r="D170" t="s">
        <v>16</v>
      </c>
      <c r="E170" s="7">
        <v>44727</v>
      </c>
      <c r="F170" t="s">
        <v>9</v>
      </c>
      <c r="G170" s="23">
        <v>40400</v>
      </c>
      <c r="H170" t="s">
        <v>207</v>
      </c>
      <c r="I170" s="11">
        <f ca="1">(TODAY()-Staff[[#This Row],[Date Joined]])/365</f>
        <v>2.0986301369863014</v>
      </c>
      <c r="J170" s="23">
        <f ca="1">ROUNDUP(IF(Staff[[#This Row],[Tenure]]&gt;2,3%,2%)*Staff[[#This Row],[Salary]],0)</f>
        <v>1212</v>
      </c>
      <c r="K170">
        <f>_xlfn.XLOOKUP(Staff[[#This Row],[Rating]],'Salary-Rating relation'!$A$12:$A$16,'Salary-Rating relation'!$B$12:$B$16)</f>
        <v>3</v>
      </c>
    </row>
    <row r="171" spans="1:11" x14ac:dyDescent="0.25">
      <c r="A171" t="s">
        <v>68</v>
      </c>
      <c r="B171" t="s">
        <v>15</v>
      </c>
      <c r="C171">
        <v>27</v>
      </c>
      <c r="D171" t="s">
        <v>13</v>
      </c>
      <c r="E171" s="7">
        <v>44236</v>
      </c>
      <c r="F171" t="s">
        <v>21</v>
      </c>
      <c r="G171" s="23">
        <v>91650</v>
      </c>
      <c r="H171" t="s">
        <v>207</v>
      </c>
      <c r="I171" s="11">
        <f ca="1">(TODAY()-Staff[[#This Row],[Date Joined]])/365</f>
        <v>3.4438356164383563</v>
      </c>
      <c r="J171" s="23">
        <f ca="1">ROUNDUP(IF(Staff[[#This Row],[Tenure]]&gt;2,3%,2%)*Staff[[#This Row],[Salary]],0)</f>
        <v>2750</v>
      </c>
      <c r="K171">
        <f>_xlfn.XLOOKUP(Staff[[#This Row],[Rating]],'Salary-Rating relation'!$A$12:$A$16,'Salary-Rating relation'!$B$12:$B$16)</f>
        <v>4</v>
      </c>
    </row>
    <row r="172" spans="1:11" x14ac:dyDescent="0.25">
      <c r="A172" t="s">
        <v>99</v>
      </c>
      <c r="B172" t="s">
        <v>15</v>
      </c>
      <c r="C172">
        <v>43</v>
      </c>
      <c r="D172" t="s">
        <v>16</v>
      </c>
      <c r="E172" s="7">
        <v>44620</v>
      </c>
      <c r="F172" t="s">
        <v>19</v>
      </c>
      <c r="G172" s="23">
        <v>36040</v>
      </c>
      <c r="H172" t="s">
        <v>207</v>
      </c>
      <c r="I172" s="11">
        <f ca="1">(TODAY()-Staff[[#This Row],[Date Joined]])/365</f>
        <v>2.3917808219178083</v>
      </c>
      <c r="J172" s="23">
        <f ca="1">ROUNDUP(IF(Staff[[#This Row],[Tenure]]&gt;2,3%,2%)*Staff[[#This Row],[Salary]],0)</f>
        <v>1082</v>
      </c>
      <c r="K172">
        <f>_xlfn.XLOOKUP(Staff[[#This Row],[Rating]],'Salary-Rating relation'!$A$12:$A$16,'Salary-Rating relation'!$B$12:$B$16)</f>
        <v>3</v>
      </c>
    </row>
    <row r="173" spans="1:11" x14ac:dyDescent="0.25">
      <c r="A173" t="s">
        <v>101</v>
      </c>
      <c r="B173" t="s">
        <v>8</v>
      </c>
      <c r="C173">
        <v>40</v>
      </c>
      <c r="D173" t="s">
        <v>16</v>
      </c>
      <c r="E173" s="7">
        <v>44381</v>
      </c>
      <c r="F173" t="s">
        <v>12</v>
      </c>
      <c r="G173" s="23">
        <v>104410</v>
      </c>
      <c r="H173" t="s">
        <v>207</v>
      </c>
      <c r="I173" s="11">
        <f ca="1">(TODAY()-Staff[[#This Row],[Date Joined]])/365</f>
        <v>3.0465753424657533</v>
      </c>
      <c r="J173" s="23">
        <f ca="1">ROUNDUP(IF(Staff[[#This Row],[Tenure]]&gt;2,3%,2%)*Staff[[#This Row],[Salary]],0)</f>
        <v>3133</v>
      </c>
      <c r="K173">
        <f>_xlfn.XLOOKUP(Staff[[#This Row],[Rating]],'Salary-Rating relation'!$A$12:$A$16,'Salary-Rating relation'!$B$12:$B$16)</f>
        <v>3</v>
      </c>
    </row>
    <row r="174" spans="1:11" x14ac:dyDescent="0.25">
      <c r="A174" t="s">
        <v>85</v>
      </c>
      <c r="B174" t="s">
        <v>15</v>
      </c>
      <c r="C174">
        <v>30</v>
      </c>
      <c r="D174" t="s">
        <v>16</v>
      </c>
      <c r="E174" s="7">
        <v>44606</v>
      </c>
      <c r="F174" t="s">
        <v>21</v>
      </c>
      <c r="G174" s="23">
        <v>96800</v>
      </c>
      <c r="H174" t="s">
        <v>207</v>
      </c>
      <c r="I174" s="11">
        <f ca="1">(TODAY()-Staff[[#This Row],[Date Joined]])/365</f>
        <v>2.43013698630137</v>
      </c>
      <c r="J174" s="23">
        <f ca="1">ROUNDUP(IF(Staff[[#This Row],[Tenure]]&gt;2,3%,2%)*Staff[[#This Row],[Salary]],0)</f>
        <v>2904</v>
      </c>
      <c r="K174">
        <f>_xlfn.XLOOKUP(Staff[[#This Row],[Rating]],'Salary-Rating relation'!$A$12:$A$16,'Salary-Rating relation'!$B$12:$B$16)</f>
        <v>3</v>
      </c>
    </row>
    <row r="175" spans="1:11" x14ac:dyDescent="0.25">
      <c r="A175" t="s">
        <v>28</v>
      </c>
      <c r="B175" t="s">
        <v>8</v>
      </c>
      <c r="C175">
        <v>34</v>
      </c>
      <c r="D175" t="s">
        <v>16</v>
      </c>
      <c r="E175" s="7">
        <v>44459</v>
      </c>
      <c r="F175" t="s">
        <v>21</v>
      </c>
      <c r="G175" s="23">
        <v>85000</v>
      </c>
      <c r="H175" t="s">
        <v>207</v>
      </c>
      <c r="I175" s="11">
        <f ca="1">(TODAY()-Staff[[#This Row],[Date Joined]])/365</f>
        <v>2.8328767123287673</v>
      </c>
      <c r="J175" s="23">
        <f ca="1">ROUNDUP(IF(Staff[[#This Row],[Tenure]]&gt;2,3%,2%)*Staff[[#This Row],[Salary]],0)</f>
        <v>2550</v>
      </c>
      <c r="K175">
        <f>_xlfn.XLOOKUP(Staff[[#This Row],[Rating]],'Salary-Rating relation'!$A$12:$A$16,'Salary-Rating relation'!$B$12:$B$16)</f>
        <v>3</v>
      </c>
    </row>
    <row r="176" spans="1:11" x14ac:dyDescent="0.25">
      <c r="A176" t="s">
        <v>80</v>
      </c>
      <c r="B176" t="s">
        <v>15</v>
      </c>
      <c r="C176">
        <v>28</v>
      </c>
      <c r="D176" t="s">
        <v>42</v>
      </c>
      <c r="E176" s="7">
        <v>44820</v>
      </c>
      <c r="F176" t="s">
        <v>19</v>
      </c>
      <c r="G176" s="23">
        <v>43510</v>
      </c>
      <c r="H176" t="s">
        <v>207</v>
      </c>
      <c r="I176" s="11">
        <f ca="1">(TODAY()-Staff[[#This Row],[Date Joined]])/365</f>
        <v>1.8438356164383563</v>
      </c>
      <c r="J176" s="23">
        <f ca="1">ROUNDUP(IF(Staff[[#This Row],[Tenure]]&gt;2,3%,2%)*Staff[[#This Row],[Salary]],0)</f>
        <v>871</v>
      </c>
      <c r="K176">
        <f>_xlfn.XLOOKUP(Staff[[#This Row],[Rating]],'Salary-Rating relation'!$A$12:$A$16,'Salary-Rating relation'!$B$12:$B$16)</f>
        <v>1</v>
      </c>
    </row>
    <row r="177" spans="1:11" x14ac:dyDescent="0.25">
      <c r="A177" t="s">
        <v>79</v>
      </c>
      <c r="B177" t="s">
        <v>15</v>
      </c>
      <c r="C177">
        <v>33</v>
      </c>
      <c r="D177" t="s">
        <v>16</v>
      </c>
      <c r="E177" s="7">
        <v>44243</v>
      </c>
      <c r="F177" t="s">
        <v>21</v>
      </c>
      <c r="G177" s="23">
        <v>59430</v>
      </c>
      <c r="H177" t="s">
        <v>207</v>
      </c>
      <c r="I177" s="11">
        <f ca="1">(TODAY()-Staff[[#This Row],[Date Joined]])/365</f>
        <v>3.4246575342465753</v>
      </c>
      <c r="J177" s="23">
        <f ca="1">ROUNDUP(IF(Staff[[#This Row],[Tenure]]&gt;2,3%,2%)*Staff[[#This Row],[Salary]],0)</f>
        <v>1783</v>
      </c>
      <c r="K177">
        <f>_xlfn.XLOOKUP(Staff[[#This Row],[Rating]],'Salary-Rating relation'!$A$12:$A$16,'Salary-Rating relation'!$B$12:$B$16)</f>
        <v>3</v>
      </c>
    </row>
    <row r="178" spans="1:11" x14ac:dyDescent="0.25">
      <c r="A178" t="s">
        <v>93</v>
      </c>
      <c r="B178" t="s">
        <v>8</v>
      </c>
      <c r="C178">
        <v>33</v>
      </c>
      <c r="D178" t="s">
        <v>16</v>
      </c>
      <c r="E178" s="7">
        <v>44067</v>
      </c>
      <c r="F178" t="s">
        <v>21</v>
      </c>
      <c r="G178" s="23">
        <v>65360</v>
      </c>
      <c r="H178" t="s">
        <v>207</v>
      </c>
      <c r="I178" s="11">
        <f ca="1">(TODAY()-Staff[[#This Row],[Date Joined]])/365</f>
        <v>3.9068493150684933</v>
      </c>
      <c r="J178" s="23">
        <f ca="1">ROUNDUP(IF(Staff[[#This Row],[Tenure]]&gt;2,3%,2%)*Staff[[#This Row],[Salary]],0)</f>
        <v>1961</v>
      </c>
      <c r="K178">
        <f>_xlfn.XLOOKUP(Staff[[#This Row],[Rating]],'Salary-Rating relation'!$A$12:$A$16,'Salary-Rating relation'!$B$12:$B$16)</f>
        <v>3</v>
      </c>
    </row>
    <row r="179" spans="1:11" x14ac:dyDescent="0.25">
      <c r="A179" t="s">
        <v>66</v>
      </c>
      <c r="B179" t="s">
        <v>8</v>
      </c>
      <c r="C179">
        <v>32</v>
      </c>
      <c r="D179" t="s">
        <v>16</v>
      </c>
      <c r="E179" s="7">
        <v>44611</v>
      </c>
      <c r="F179" t="s">
        <v>9</v>
      </c>
      <c r="G179" s="23">
        <v>41570</v>
      </c>
      <c r="H179" t="s">
        <v>207</v>
      </c>
      <c r="I179" s="11">
        <f ca="1">(TODAY()-Staff[[#This Row],[Date Joined]])/365</f>
        <v>2.4164383561643836</v>
      </c>
      <c r="J179" s="23">
        <f ca="1">ROUNDUP(IF(Staff[[#This Row],[Tenure]]&gt;2,3%,2%)*Staff[[#This Row],[Salary]],0)</f>
        <v>1248</v>
      </c>
      <c r="K179">
        <f>_xlfn.XLOOKUP(Staff[[#This Row],[Rating]],'Salary-Rating relation'!$A$12:$A$16,'Salary-Rating relation'!$B$12:$B$16)</f>
        <v>3</v>
      </c>
    </row>
    <row r="180" spans="1:11" x14ac:dyDescent="0.25">
      <c r="A180" t="s">
        <v>95</v>
      </c>
      <c r="B180" t="s">
        <v>8</v>
      </c>
      <c r="C180">
        <v>33</v>
      </c>
      <c r="D180" t="s">
        <v>16</v>
      </c>
      <c r="E180" s="7">
        <v>44312</v>
      </c>
      <c r="F180" t="s">
        <v>12</v>
      </c>
      <c r="G180" s="23">
        <v>75280</v>
      </c>
      <c r="H180" t="s">
        <v>207</v>
      </c>
      <c r="I180" s="11">
        <f ca="1">(TODAY()-Staff[[#This Row],[Date Joined]])/365</f>
        <v>3.2356164383561645</v>
      </c>
      <c r="J180" s="23">
        <f ca="1">ROUNDUP(IF(Staff[[#This Row],[Tenure]]&gt;2,3%,2%)*Staff[[#This Row],[Salary]],0)</f>
        <v>2259</v>
      </c>
      <c r="K180">
        <f>_xlfn.XLOOKUP(Staff[[#This Row],[Rating]],'Salary-Rating relation'!$A$12:$A$16,'Salary-Rating relation'!$B$12:$B$16)</f>
        <v>3</v>
      </c>
    </row>
    <row r="181" spans="1:11" x14ac:dyDescent="0.25">
      <c r="A181" t="s">
        <v>18</v>
      </c>
      <c r="B181" t="s">
        <v>15</v>
      </c>
      <c r="C181">
        <v>33</v>
      </c>
      <c r="D181" t="s">
        <v>16</v>
      </c>
      <c r="E181" s="7">
        <v>44385</v>
      </c>
      <c r="F181" t="s">
        <v>19</v>
      </c>
      <c r="G181" s="23">
        <v>74550</v>
      </c>
      <c r="H181" t="s">
        <v>207</v>
      </c>
      <c r="I181" s="11">
        <f ca="1">(TODAY()-Staff[[#This Row],[Date Joined]])/365</f>
        <v>3.0356164383561643</v>
      </c>
      <c r="J181" s="23">
        <f ca="1">ROUNDUP(IF(Staff[[#This Row],[Tenure]]&gt;2,3%,2%)*Staff[[#This Row],[Salary]],0)</f>
        <v>2237</v>
      </c>
      <c r="K181">
        <f>_xlfn.XLOOKUP(Staff[[#This Row],[Rating]],'Salary-Rating relation'!$A$12:$A$16,'Salary-Rating relation'!$B$12:$B$16)</f>
        <v>3</v>
      </c>
    </row>
    <row r="182" spans="1:11" x14ac:dyDescent="0.25">
      <c r="A182" t="s">
        <v>45</v>
      </c>
      <c r="B182" t="s">
        <v>15</v>
      </c>
      <c r="C182">
        <v>30</v>
      </c>
      <c r="D182" t="s">
        <v>16</v>
      </c>
      <c r="E182" s="7">
        <v>44701</v>
      </c>
      <c r="F182" t="s">
        <v>9</v>
      </c>
      <c r="G182" s="23">
        <v>67950</v>
      </c>
      <c r="H182" t="s">
        <v>207</v>
      </c>
      <c r="I182" s="11">
        <f ca="1">(TODAY()-Staff[[#This Row],[Date Joined]])/365</f>
        <v>2.1698630136986301</v>
      </c>
      <c r="J182" s="23">
        <f ca="1">ROUNDUP(IF(Staff[[#This Row],[Tenure]]&gt;2,3%,2%)*Staff[[#This Row],[Salary]],0)</f>
        <v>2039</v>
      </c>
      <c r="K182">
        <f>_xlfn.XLOOKUP(Staff[[#This Row],[Rating]],'Salary-Rating relation'!$A$12:$A$16,'Salary-Rating relation'!$B$12:$B$16)</f>
        <v>3</v>
      </c>
    </row>
    <row r="183" spans="1:11" x14ac:dyDescent="0.25">
      <c r="A183" t="s">
        <v>90</v>
      </c>
      <c r="B183" t="s">
        <v>15</v>
      </c>
      <c r="C183">
        <v>42</v>
      </c>
      <c r="D183" t="s">
        <v>24</v>
      </c>
      <c r="E183" s="7">
        <v>44731</v>
      </c>
      <c r="F183" t="s">
        <v>21</v>
      </c>
      <c r="G183" s="23">
        <v>70270</v>
      </c>
      <c r="H183" t="s">
        <v>207</v>
      </c>
      <c r="I183" s="11">
        <f ca="1">(TODAY()-Staff[[#This Row],[Date Joined]])/365</f>
        <v>2.0876712328767124</v>
      </c>
      <c r="J183" s="23">
        <f ca="1">ROUNDUP(IF(Staff[[#This Row],[Tenure]]&gt;2,3%,2%)*Staff[[#This Row],[Salary]],0)</f>
        <v>2109</v>
      </c>
      <c r="K183">
        <f>_xlfn.XLOOKUP(Staff[[#This Row],[Rating]],'Salary-Rating relation'!$A$12:$A$16,'Salary-Rating relation'!$B$12:$B$16)</f>
        <v>2</v>
      </c>
    </row>
    <row r="184" spans="1:11" x14ac:dyDescent="0.25">
      <c r="A184" t="s">
        <v>46</v>
      </c>
      <c r="B184" t="s">
        <v>15</v>
      </c>
      <c r="C184">
        <v>26</v>
      </c>
      <c r="D184" t="s">
        <v>16</v>
      </c>
      <c r="E184" s="7">
        <v>44411</v>
      </c>
      <c r="F184" t="s">
        <v>9</v>
      </c>
      <c r="G184" s="23">
        <v>53540</v>
      </c>
      <c r="H184" t="s">
        <v>207</v>
      </c>
      <c r="I184" s="11">
        <f ca="1">(TODAY()-Staff[[#This Row],[Date Joined]])/365</f>
        <v>2.9643835616438357</v>
      </c>
      <c r="J184" s="23">
        <f ca="1">ROUNDUP(IF(Staff[[#This Row],[Tenure]]&gt;2,3%,2%)*Staff[[#This Row],[Salary]],0)</f>
        <v>1607</v>
      </c>
      <c r="K184">
        <f>_xlfn.XLOOKUP(Staff[[#This Row],[Rating]],'Salary-Rating relation'!$A$12:$A$16,'Salary-Rating relation'!$B$12:$B$16)</f>
        <v>3</v>
      </c>
    </row>
  </sheetData>
  <dataValidations disablePrompts="1" count="2">
    <dataValidation type="list" allowBlank="1" showInputMessage="1" showErrorMessage="1" sqref="N18" xr:uid="{4F059D2A-3CA1-49C9-AC53-5CD0D7CE2073}">
      <formula1>$F$2:$F$184</formula1>
    </dataValidation>
    <dataValidation type="list" allowBlank="1" showInputMessage="1" showErrorMessage="1" sqref="M29" xr:uid="{F2DF92FA-7355-4B1B-A471-63AA41669070}">
      <formula1>"""=UNIQUE(Staff[Department])"""</formula1>
    </dataValidation>
  </dataValidations>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9F68E-DAEE-415B-ABE1-45C04A18766C}">
  <dimension ref="A2:C16"/>
  <sheetViews>
    <sheetView workbookViewId="0">
      <selection activeCell="D12" sqref="D12"/>
    </sheetView>
  </sheetViews>
  <sheetFormatPr defaultRowHeight="15" x14ac:dyDescent="0.25"/>
  <cols>
    <col min="1" max="1" width="14.28515625" bestFit="1" customWidth="1"/>
    <col min="2" max="2" width="14.42578125" bestFit="1" customWidth="1"/>
    <col min="3" max="3" width="16.42578125" bestFit="1" customWidth="1"/>
  </cols>
  <sheetData>
    <row r="2" spans="1:3" x14ac:dyDescent="0.25">
      <c r="A2" s="19" t="s">
        <v>224</v>
      </c>
      <c r="B2" t="s">
        <v>222</v>
      </c>
      <c r="C2" t="s">
        <v>225</v>
      </c>
    </row>
    <row r="3" spans="1:3" x14ac:dyDescent="0.25">
      <c r="A3" s="20" t="s">
        <v>10</v>
      </c>
      <c r="B3" s="13">
        <v>4</v>
      </c>
      <c r="C3" s="22">
        <v>92080</v>
      </c>
    </row>
    <row r="4" spans="1:3" x14ac:dyDescent="0.25">
      <c r="A4" s="20" t="s">
        <v>13</v>
      </c>
      <c r="B4" s="13">
        <v>20</v>
      </c>
      <c r="C4" s="22">
        <v>75933</v>
      </c>
    </row>
    <row r="5" spans="1:3" x14ac:dyDescent="0.25">
      <c r="A5" s="20" t="s">
        <v>16</v>
      </c>
      <c r="B5" s="13">
        <v>137</v>
      </c>
      <c r="C5" s="22">
        <v>76798.759124087592</v>
      </c>
    </row>
    <row r="6" spans="1:3" x14ac:dyDescent="0.25">
      <c r="A6" s="20" t="s">
        <v>24</v>
      </c>
      <c r="B6" s="13">
        <v>16</v>
      </c>
      <c r="C6" s="22">
        <v>78115</v>
      </c>
    </row>
    <row r="7" spans="1:3" x14ac:dyDescent="0.25">
      <c r="A7" s="20" t="s">
        <v>42</v>
      </c>
      <c r="B7" s="13">
        <v>6</v>
      </c>
      <c r="C7" s="22">
        <v>77423.333333333328</v>
      </c>
    </row>
    <row r="8" spans="1:3" x14ac:dyDescent="0.25">
      <c r="A8" s="20" t="s">
        <v>221</v>
      </c>
      <c r="B8" s="13">
        <v>183</v>
      </c>
      <c r="C8" s="22">
        <v>77173.715846994543</v>
      </c>
    </row>
    <row r="11" spans="1:3" x14ac:dyDescent="0.25">
      <c r="A11" s="24" t="s">
        <v>229</v>
      </c>
    </row>
    <row r="12" spans="1:3" x14ac:dyDescent="0.25">
      <c r="A12" s="20" t="s">
        <v>10</v>
      </c>
      <c r="B12">
        <v>5</v>
      </c>
    </row>
    <row r="13" spans="1:3" x14ac:dyDescent="0.25">
      <c r="A13" s="20" t="s">
        <v>13</v>
      </c>
      <c r="B13">
        <v>4</v>
      </c>
    </row>
    <row r="14" spans="1:3" x14ac:dyDescent="0.25">
      <c r="A14" s="20" t="s">
        <v>16</v>
      </c>
      <c r="B14">
        <v>3</v>
      </c>
    </row>
    <row r="15" spans="1:3" x14ac:dyDescent="0.25">
      <c r="A15" s="20" t="s">
        <v>24</v>
      </c>
      <c r="B15">
        <v>2</v>
      </c>
    </row>
    <row r="16" spans="1:3" x14ac:dyDescent="0.25">
      <c r="A16" s="20" t="s">
        <v>42</v>
      </c>
      <c r="B16">
        <v>1</v>
      </c>
    </row>
  </sheetData>
  <conditionalFormatting pivot="1" sqref="C3:C7">
    <cfRule type="dataBar" priority="1">
      <dataBar>
        <cfvo type="min"/>
        <cfvo type="max"/>
        <color rgb="FF638EC6"/>
      </dataBar>
      <extLst>
        <ext xmlns:x14="http://schemas.microsoft.com/office/spreadsheetml/2009/9/main" uri="{B025F937-C7B1-47D3-B67F-A62EFF666E3E}">
          <x14:id>{BA238B7E-0450-479F-9D17-6DB8662483E8}</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BA238B7E-0450-479F-9D17-6DB8662483E8}">
            <x14:dataBar minLength="0" maxLength="100" gradient="0">
              <x14:cfvo type="autoMin"/>
              <x14:cfvo type="autoMax"/>
              <x14:negativeFillColor rgb="FFFF0000"/>
              <x14:axisColor rgb="FF000000"/>
            </x14:dataBar>
          </x14:cfRule>
          <xm:sqref>C3:C7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EF9C5-F38D-42EE-B6D0-ABCD998BF6F7}">
  <dimension ref="A5:J60"/>
  <sheetViews>
    <sheetView workbookViewId="0">
      <selection activeCell="C22" sqref="C22"/>
    </sheetView>
  </sheetViews>
  <sheetFormatPr defaultRowHeight="15" x14ac:dyDescent="0.25"/>
  <cols>
    <col min="1" max="1" width="13.140625" bestFit="1" customWidth="1"/>
    <col min="2" max="2" width="14.42578125" bestFit="1" customWidth="1"/>
    <col min="6" max="6" width="11" customWidth="1"/>
  </cols>
  <sheetData>
    <row r="5" spans="1:2" x14ac:dyDescent="0.25">
      <c r="A5" s="19" t="s">
        <v>224</v>
      </c>
      <c r="B5" t="s">
        <v>222</v>
      </c>
    </row>
    <row r="6" spans="1:2" x14ac:dyDescent="0.25">
      <c r="A6" s="20" t="s">
        <v>231</v>
      </c>
      <c r="B6" s="13"/>
    </row>
    <row r="7" spans="1:2" x14ac:dyDescent="0.25">
      <c r="A7" s="21" t="s">
        <v>232</v>
      </c>
      <c r="B7" s="13">
        <v>3</v>
      </c>
    </row>
    <row r="8" spans="1:2" x14ac:dyDescent="0.25">
      <c r="A8" s="21" t="s">
        <v>233</v>
      </c>
      <c r="B8" s="13">
        <v>4</v>
      </c>
    </row>
    <row r="9" spans="1:2" x14ac:dyDescent="0.25">
      <c r="A9" s="21" t="s">
        <v>234</v>
      </c>
      <c r="B9" s="13">
        <v>9</v>
      </c>
    </row>
    <row r="10" spans="1:2" x14ac:dyDescent="0.25">
      <c r="A10" s="21" t="s">
        <v>235</v>
      </c>
      <c r="B10" s="13">
        <v>12</v>
      </c>
    </row>
    <row r="11" spans="1:2" x14ac:dyDescent="0.25">
      <c r="A11" s="21" t="s">
        <v>236</v>
      </c>
      <c r="B11" s="13">
        <v>18</v>
      </c>
    </row>
    <row r="12" spans="1:2" x14ac:dyDescent="0.25">
      <c r="A12" s="21" t="s">
        <v>237</v>
      </c>
      <c r="B12" s="13">
        <v>24</v>
      </c>
    </row>
    <row r="13" spans="1:2" x14ac:dyDescent="0.25">
      <c r="A13" s="21" t="s">
        <v>238</v>
      </c>
      <c r="B13" s="13">
        <v>30</v>
      </c>
    </row>
    <row r="14" spans="1:2" x14ac:dyDescent="0.25">
      <c r="A14" s="21" t="s">
        <v>239</v>
      </c>
      <c r="B14" s="13">
        <v>37</v>
      </c>
    </row>
    <row r="15" spans="1:2" x14ac:dyDescent="0.25">
      <c r="A15" s="20" t="s">
        <v>240</v>
      </c>
      <c r="B15" s="13"/>
    </row>
    <row r="16" spans="1:2" x14ac:dyDescent="0.25">
      <c r="A16" s="21" t="s">
        <v>241</v>
      </c>
      <c r="B16" s="13">
        <v>6</v>
      </c>
    </row>
    <row r="17" spans="1:7" x14ac:dyDescent="0.25">
      <c r="A17" s="21" t="s">
        <v>242</v>
      </c>
      <c r="B17" s="13">
        <v>10</v>
      </c>
    </row>
    <row r="18" spans="1:7" x14ac:dyDescent="0.25">
      <c r="A18" s="21" t="s">
        <v>243</v>
      </c>
      <c r="B18" s="13">
        <v>19</v>
      </c>
    </row>
    <row r="19" spans="1:7" x14ac:dyDescent="0.25">
      <c r="A19" s="21" t="s">
        <v>244</v>
      </c>
      <c r="B19" s="13">
        <v>24</v>
      </c>
    </row>
    <row r="20" spans="1:7" x14ac:dyDescent="0.25">
      <c r="A20" s="21" t="s">
        <v>232</v>
      </c>
      <c r="B20" s="13">
        <v>34</v>
      </c>
    </row>
    <row r="21" spans="1:7" x14ac:dyDescent="0.25">
      <c r="A21" s="21" t="s">
        <v>233</v>
      </c>
      <c r="B21" s="13">
        <v>40</v>
      </c>
    </row>
    <row r="22" spans="1:7" x14ac:dyDescent="0.25">
      <c r="A22" s="21" t="s">
        <v>234</v>
      </c>
      <c r="B22" s="13">
        <v>53</v>
      </c>
    </row>
    <row r="23" spans="1:7" x14ac:dyDescent="0.25">
      <c r="A23" s="21" t="s">
        <v>235</v>
      </c>
      <c r="B23" s="13">
        <v>57</v>
      </c>
    </row>
    <row r="24" spans="1:7" x14ac:dyDescent="0.25">
      <c r="A24" s="21" t="s">
        <v>236</v>
      </c>
      <c r="B24" s="13">
        <v>68</v>
      </c>
      <c r="E24" t="s">
        <v>247</v>
      </c>
      <c r="F24" t="s">
        <v>248</v>
      </c>
      <c r="G24" t="s">
        <v>249</v>
      </c>
    </row>
    <row r="25" spans="1:7" x14ac:dyDescent="0.25">
      <c r="A25" s="21" t="s">
        <v>237</v>
      </c>
      <c r="B25" s="13">
        <v>71</v>
      </c>
      <c r="D25" cm="1">
        <f t="array" ref="D25:D60">_xlfn.SEQUENCE(36)</f>
        <v>1</v>
      </c>
      <c r="E25" s="25" cm="1">
        <f t="array" ref="E25:E60">EDATE(DATE(2020,4,1),_xlfn.ANCHORARRAY(D25)+0)</f>
        <v>43952</v>
      </c>
      <c r="F25">
        <f>COUNTIFS(Staff[Date Joined],"&gt;="&amp;E25,Staff[Date Joined],"&lt;="&amp;EOMONTH(E25,0))</f>
        <v>3</v>
      </c>
      <c r="G25">
        <f>SUM($F$25:F25)</f>
        <v>3</v>
      </c>
    </row>
    <row r="26" spans="1:7" x14ac:dyDescent="0.25">
      <c r="A26" s="21" t="s">
        <v>238</v>
      </c>
      <c r="B26" s="13">
        <v>75</v>
      </c>
      <c r="D26">
        <v>2</v>
      </c>
      <c r="E26" s="25">
        <v>43983</v>
      </c>
      <c r="F26">
        <f>COUNTIFS(Staff[Date Joined],"&gt;="&amp;E26,Staff[Date Joined],"&lt;="&amp;EOMONTH(E26,0))</f>
        <v>1</v>
      </c>
      <c r="G26">
        <f>SUM($F$25:F26)</f>
        <v>4</v>
      </c>
    </row>
    <row r="27" spans="1:7" x14ac:dyDescent="0.25">
      <c r="A27" s="21" t="s">
        <v>239</v>
      </c>
      <c r="B27" s="13">
        <v>82</v>
      </c>
      <c r="D27">
        <v>3</v>
      </c>
      <c r="E27" s="25">
        <v>44013</v>
      </c>
      <c r="F27">
        <f>COUNTIFS(Staff[Date Joined],"&gt;="&amp;E27,Staff[Date Joined],"&lt;="&amp;EOMONTH(E27,0))</f>
        <v>5</v>
      </c>
      <c r="G27">
        <f>SUM($F$25:F27)</f>
        <v>9</v>
      </c>
    </row>
    <row r="28" spans="1:7" x14ac:dyDescent="0.25">
      <c r="A28" s="20" t="s">
        <v>245</v>
      </c>
      <c r="B28" s="13"/>
      <c r="D28">
        <v>4</v>
      </c>
      <c r="E28" s="25">
        <v>44044</v>
      </c>
      <c r="F28">
        <f>COUNTIFS(Staff[Date Joined],"&gt;="&amp;E28,Staff[Date Joined],"&lt;="&amp;EOMONTH(E28,0))</f>
        <v>3</v>
      </c>
      <c r="G28">
        <f>SUM($F$25:F28)</f>
        <v>12</v>
      </c>
    </row>
    <row r="29" spans="1:7" x14ac:dyDescent="0.25">
      <c r="A29" s="21" t="s">
        <v>241</v>
      </c>
      <c r="B29" s="13">
        <v>3</v>
      </c>
      <c r="D29">
        <v>5</v>
      </c>
      <c r="E29" s="25">
        <v>44075</v>
      </c>
      <c r="F29">
        <f>COUNTIFS(Staff[Date Joined],"&gt;="&amp;E29,Staff[Date Joined],"&lt;="&amp;EOMONTH(E29,0))</f>
        <v>6</v>
      </c>
      <c r="G29">
        <f>SUM($F$25:F29)</f>
        <v>18</v>
      </c>
    </row>
    <row r="30" spans="1:7" x14ac:dyDescent="0.25">
      <c r="A30" s="21" t="s">
        <v>242</v>
      </c>
      <c r="B30" s="13">
        <v>13</v>
      </c>
      <c r="D30">
        <v>6</v>
      </c>
      <c r="E30" s="25">
        <v>44105</v>
      </c>
      <c r="F30">
        <f>COUNTIFS(Staff[Date Joined],"&gt;="&amp;E30,Staff[Date Joined],"&lt;="&amp;EOMONTH(E30,0))</f>
        <v>6</v>
      </c>
      <c r="G30">
        <f>SUM($F$25:F30)</f>
        <v>24</v>
      </c>
    </row>
    <row r="31" spans="1:7" x14ac:dyDescent="0.25">
      <c r="A31" s="21" t="s">
        <v>243</v>
      </c>
      <c r="B31" s="13">
        <v>22</v>
      </c>
      <c r="D31">
        <v>7</v>
      </c>
      <c r="E31" s="25">
        <v>44136</v>
      </c>
      <c r="F31">
        <f>COUNTIFS(Staff[Date Joined],"&gt;="&amp;E31,Staff[Date Joined],"&lt;="&amp;EOMONTH(E31,0))</f>
        <v>6</v>
      </c>
      <c r="G31">
        <f>SUM($F$25:F31)</f>
        <v>30</v>
      </c>
    </row>
    <row r="32" spans="1:7" x14ac:dyDescent="0.25">
      <c r="A32" s="21" t="s">
        <v>244</v>
      </c>
      <c r="B32" s="13">
        <v>31</v>
      </c>
      <c r="D32">
        <v>8</v>
      </c>
      <c r="E32" s="25">
        <v>44166</v>
      </c>
      <c r="F32">
        <f>COUNTIFS(Staff[Date Joined],"&gt;="&amp;E32,Staff[Date Joined],"&lt;="&amp;EOMONTH(E32,0))</f>
        <v>7</v>
      </c>
      <c r="G32">
        <f>SUM($F$25:F32)</f>
        <v>37</v>
      </c>
    </row>
    <row r="33" spans="1:10" x14ac:dyDescent="0.25">
      <c r="A33" s="21" t="s">
        <v>232</v>
      </c>
      <c r="B33" s="13">
        <v>40</v>
      </c>
      <c r="D33">
        <v>9</v>
      </c>
      <c r="E33" s="25">
        <v>44197</v>
      </c>
      <c r="F33">
        <f>COUNTIFS(Staff[Date Joined],"&gt;="&amp;E33,Staff[Date Joined],"&lt;="&amp;EOMONTH(E33,0))</f>
        <v>6</v>
      </c>
      <c r="G33">
        <f>SUM($F$25:F33)</f>
        <v>43</v>
      </c>
    </row>
    <row r="34" spans="1:10" x14ac:dyDescent="0.25">
      <c r="A34" s="21" t="s">
        <v>233</v>
      </c>
      <c r="B34" s="13">
        <v>47</v>
      </c>
      <c r="D34">
        <v>10</v>
      </c>
      <c r="E34" s="25">
        <v>44228</v>
      </c>
      <c r="F34">
        <f>COUNTIFS(Staff[Date Joined],"&gt;="&amp;E34,Staff[Date Joined],"&lt;="&amp;EOMONTH(E34,0))</f>
        <v>4</v>
      </c>
      <c r="G34">
        <f>SUM($F$25:F34)</f>
        <v>47</v>
      </c>
    </row>
    <row r="35" spans="1:10" x14ac:dyDescent="0.25">
      <c r="A35" s="21" t="s">
        <v>234</v>
      </c>
      <c r="B35" s="13">
        <v>52</v>
      </c>
      <c r="D35">
        <v>11</v>
      </c>
      <c r="E35" s="25">
        <v>44256</v>
      </c>
      <c r="F35">
        <f>COUNTIFS(Staff[Date Joined],"&gt;="&amp;E35,Staff[Date Joined],"&lt;="&amp;EOMONTH(E35,0))</f>
        <v>9</v>
      </c>
      <c r="G35">
        <f>SUM($F$25:F35)</f>
        <v>56</v>
      </c>
    </row>
    <row r="36" spans="1:10" x14ac:dyDescent="0.25">
      <c r="A36" s="21" t="s">
        <v>235</v>
      </c>
      <c r="B36" s="13">
        <v>57</v>
      </c>
      <c r="D36">
        <v>12</v>
      </c>
      <c r="E36" s="25">
        <v>44287</v>
      </c>
      <c r="F36">
        <f>COUNTIFS(Staff[Date Joined],"&gt;="&amp;E36,Staff[Date Joined],"&lt;="&amp;EOMONTH(E36,0))</f>
        <v>5</v>
      </c>
      <c r="G36">
        <f>SUM($F$25:F36)</f>
        <v>61</v>
      </c>
    </row>
    <row r="37" spans="1:10" x14ac:dyDescent="0.25">
      <c r="A37" s="21" t="s">
        <v>236</v>
      </c>
      <c r="B37" s="13">
        <v>59</v>
      </c>
      <c r="D37">
        <v>13</v>
      </c>
      <c r="E37" s="25">
        <v>44317</v>
      </c>
      <c r="F37">
        <f>COUNTIFS(Staff[Date Joined],"&gt;="&amp;E37,Staff[Date Joined],"&lt;="&amp;EOMONTH(E37,0))</f>
        <v>10</v>
      </c>
      <c r="G37">
        <f>SUM($F$25:F37)</f>
        <v>71</v>
      </c>
    </row>
    <row r="38" spans="1:10" x14ac:dyDescent="0.25">
      <c r="A38" s="21" t="s">
        <v>237</v>
      </c>
      <c r="B38" s="13">
        <v>62</v>
      </c>
      <c r="D38">
        <v>14</v>
      </c>
      <c r="E38" s="25">
        <v>44348</v>
      </c>
      <c r="F38">
        <f>COUNTIFS(Staff[Date Joined],"&gt;="&amp;E38,Staff[Date Joined],"&lt;="&amp;EOMONTH(E38,0))</f>
        <v>6</v>
      </c>
      <c r="G38">
        <f>SUM($F$25:F38)</f>
        <v>77</v>
      </c>
      <c r="J38" t="s">
        <v>250</v>
      </c>
    </row>
    <row r="39" spans="1:10" x14ac:dyDescent="0.25">
      <c r="A39" s="20" t="s">
        <v>246</v>
      </c>
      <c r="B39" s="13"/>
      <c r="D39">
        <v>15</v>
      </c>
      <c r="E39" s="25">
        <v>44378</v>
      </c>
      <c r="F39">
        <f>COUNTIFS(Staff[Date Joined],"&gt;="&amp;E39,Staff[Date Joined],"&lt;="&amp;EOMONTH(E39,0))</f>
        <v>13</v>
      </c>
      <c r="G39">
        <f>SUM($F$25:F39)</f>
        <v>90</v>
      </c>
      <c r="J39" t="s">
        <v>251</v>
      </c>
    </row>
    <row r="40" spans="1:10" x14ac:dyDescent="0.25">
      <c r="A40" s="21" t="s">
        <v>242</v>
      </c>
      <c r="B40" s="13">
        <v>1</v>
      </c>
      <c r="D40">
        <v>16</v>
      </c>
      <c r="E40" s="25">
        <v>44409</v>
      </c>
      <c r="F40">
        <f>COUNTIFS(Staff[Date Joined],"&gt;="&amp;E40,Staff[Date Joined],"&lt;="&amp;EOMONTH(E40,0))</f>
        <v>4</v>
      </c>
      <c r="G40">
        <f>SUM($F$25:F40)</f>
        <v>94</v>
      </c>
    </row>
    <row r="41" spans="1:10" x14ac:dyDescent="0.25">
      <c r="A41" s="21" t="s">
        <v>244</v>
      </c>
      <c r="B41" s="13">
        <v>2</v>
      </c>
      <c r="D41">
        <v>17</v>
      </c>
      <c r="E41" s="25">
        <v>44440</v>
      </c>
      <c r="F41">
        <f>COUNTIFS(Staff[Date Joined],"&gt;="&amp;E41,Staff[Date Joined],"&lt;="&amp;EOMONTH(E41,0))</f>
        <v>11</v>
      </c>
      <c r="G41">
        <f>SUM($F$25:F41)</f>
        <v>105</v>
      </c>
    </row>
    <row r="42" spans="1:10" x14ac:dyDescent="0.25">
      <c r="D42">
        <v>18</v>
      </c>
      <c r="E42" s="25">
        <v>44470</v>
      </c>
      <c r="F42">
        <f>COUNTIFS(Staff[Date Joined],"&gt;="&amp;E42,Staff[Date Joined],"&lt;="&amp;EOMONTH(E42,0))</f>
        <v>3</v>
      </c>
      <c r="G42">
        <f>SUM($F$25:F42)</f>
        <v>108</v>
      </c>
    </row>
    <row r="43" spans="1:10" x14ac:dyDescent="0.25">
      <c r="D43">
        <v>19</v>
      </c>
      <c r="E43" s="25">
        <v>44501</v>
      </c>
      <c r="F43">
        <f>COUNTIFS(Staff[Date Joined],"&gt;="&amp;E43,Staff[Date Joined],"&lt;="&amp;EOMONTH(E43,0))</f>
        <v>4</v>
      </c>
      <c r="G43">
        <f>SUM($F$25:F43)</f>
        <v>112</v>
      </c>
    </row>
    <row r="44" spans="1:10" x14ac:dyDescent="0.25">
      <c r="D44">
        <v>20</v>
      </c>
      <c r="E44" s="25">
        <v>44531</v>
      </c>
      <c r="F44">
        <f>COUNTIFS(Staff[Date Joined],"&gt;="&amp;E44,Staff[Date Joined],"&lt;="&amp;EOMONTH(E44,0))</f>
        <v>7</v>
      </c>
      <c r="G44">
        <f>SUM($F$25:F44)</f>
        <v>119</v>
      </c>
    </row>
    <row r="45" spans="1:10" x14ac:dyDescent="0.25">
      <c r="D45">
        <v>21</v>
      </c>
      <c r="E45" s="25">
        <v>44562</v>
      </c>
      <c r="F45">
        <f>COUNTIFS(Staff[Date Joined],"&gt;="&amp;E45,Staff[Date Joined],"&lt;="&amp;EOMONTH(E45,0))</f>
        <v>3</v>
      </c>
      <c r="G45">
        <f>SUM($F$25:F45)</f>
        <v>122</v>
      </c>
    </row>
    <row r="46" spans="1:10" x14ac:dyDescent="0.25">
      <c r="D46">
        <v>22</v>
      </c>
      <c r="E46" s="25">
        <v>44593</v>
      </c>
      <c r="F46">
        <f>COUNTIFS(Staff[Date Joined],"&gt;="&amp;E46,Staff[Date Joined],"&lt;="&amp;EOMONTH(E46,0))</f>
        <v>10</v>
      </c>
      <c r="G46">
        <f>SUM($F$25:F46)</f>
        <v>132</v>
      </c>
    </row>
    <row r="47" spans="1:10" x14ac:dyDescent="0.25">
      <c r="D47">
        <v>23</v>
      </c>
      <c r="E47" s="25">
        <v>44621</v>
      </c>
      <c r="F47">
        <f>COUNTIFS(Staff[Date Joined],"&gt;="&amp;E47,Staff[Date Joined],"&lt;="&amp;EOMONTH(E47,0))</f>
        <v>9</v>
      </c>
      <c r="G47">
        <f>SUM($F$25:F47)</f>
        <v>141</v>
      </c>
    </row>
    <row r="48" spans="1:10" x14ac:dyDescent="0.25">
      <c r="D48">
        <v>24</v>
      </c>
      <c r="E48" s="25">
        <v>44652</v>
      </c>
      <c r="F48">
        <f>COUNTIFS(Staff[Date Joined],"&gt;="&amp;E48,Staff[Date Joined],"&lt;="&amp;EOMONTH(E48,0))</f>
        <v>9</v>
      </c>
      <c r="G48">
        <f>SUM($F$25:F48)</f>
        <v>150</v>
      </c>
    </row>
    <row r="49" spans="4:7" x14ac:dyDescent="0.25">
      <c r="D49">
        <v>25</v>
      </c>
      <c r="E49" s="25">
        <v>44682</v>
      </c>
      <c r="F49">
        <f>COUNTIFS(Staff[Date Joined],"&gt;="&amp;E49,Staff[Date Joined],"&lt;="&amp;EOMONTH(E49,0))</f>
        <v>9</v>
      </c>
      <c r="G49">
        <f>SUM($F$25:F49)</f>
        <v>159</v>
      </c>
    </row>
    <row r="50" spans="4:7" x14ac:dyDescent="0.25">
      <c r="D50">
        <v>26</v>
      </c>
      <c r="E50" s="25">
        <v>44713</v>
      </c>
      <c r="F50">
        <f>COUNTIFS(Staff[Date Joined],"&gt;="&amp;E50,Staff[Date Joined],"&lt;="&amp;EOMONTH(E50,0))</f>
        <v>7</v>
      </c>
      <c r="G50">
        <f>SUM($F$25:F50)</f>
        <v>166</v>
      </c>
    </row>
    <row r="51" spans="4:7" x14ac:dyDescent="0.25">
      <c r="D51">
        <v>27</v>
      </c>
      <c r="E51" s="25">
        <v>44743</v>
      </c>
      <c r="F51">
        <f>COUNTIFS(Staff[Date Joined],"&gt;="&amp;E51,Staff[Date Joined],"&lt;="&amp;EOMONTH(E51,0))</f>
        <v>5</v>
      </c>
      <c r="G51">
        <f>SUM($F$25:F51)</f>
        <v>171</v>
      </c>
    </row>
    <row r="52" spans="4:7" x14ac:dyDescent="0.25">
      <c r="D52">
        <v>28</v>
      </c>
      <c r="E52" s="25">
        <v>44774</v>
      </c>
      <c r="F52">
        <f>COUNTIFS(Staff[Date Joined],"&gt;="&amp;E52,Staff[Date Joined],"&lt;="&amp;EOMONTH(E52,0))</f>
        <v>5</v>
      </c>
      <c r="G52">
        <f>SUM($F$25:F52)</f>
        <v>176</v>
      </c>
    </row>
    <row r="53" spans="4:7" x14ac:dyDescent="0.25">
      <c r="D53">
        <v>29</v>
      </c>
      <c r="E53" s="25">
        <v>44805</v>
      </c>
      <c r="F53">
        <f>COUNTIFS(Staff[Date Joined],"&gt;="&amp;E53,Staff[Date Joined],"&lt;="&amp;EOMONTH(E53,0))</f>
        <v>2</v>
      </c>
      <c r="G53">
        <f>SUM($F$25:F53)</f>
        <v>178</v>
      </c>
    </row>
    <row r="54" spans="4:7" x14ac:dyDescent="0.25">
      <c r="D54">
        <v>30</v>
      </c>
      <c r="E54" s="25">
        <v>44835</v>
      </c>
      <c r="F54">
        <f>COUNTIFS(Staff[Date Joined],"&gt;="&amp;E54,Staff[Date Joined],"&lt;="&amp;EOMONTH(E54,0))</f>
        <v>3</v>
      </c>
      <c r="G54">
        <f>SUM($F$25:F54)</f>
        <v>181</v>
      </c>
    </row>
    <row r="55" spans="4:7" x14ac:dyDescent="0.25">
      <c r="D55">
        <v>31</v>
      </c>
      <c r="E55" s="25">
        <v>44866</v>
      </c>
      <c r="F55">
        <f>COUNTIFS(Staff[Date Joined],"&gt;="&amp;E55,Staff[Date Joined],"&lt;="&amp;EOMONTH(E55,0))</f>
        <v>0</v>
      </c>
      <c r="G55">
        <f>SUM($F$25:F55)</f>
        <v>181</v>
      </c>
    </row>
    <row r="56" spans="4:7" x14ac:dyDescent="0.25">
      <c r="D56">
        <v>32</v>
      </c>
      <c r="E56" s="25">
        <v>44896</v>
      </c>
      <c r="F56">
        <f>COUNTIFS(Staff[Date Joined],"&gt;="&amp;E56,Staff[Date Joined],"&lt;="&amp;EOMONTH(E56,0))</f>
        <v>0</v>
      </c>
      <c r="G56">
        <f>SUM($F$25:F56)</f>
        <v>181</v>
      </c>
    </row>
    <row r="57" spans="4:7" x14ac:dyDescent="0.25">
      <c r="D57">
        <v>33</v>
      </c>
      <c r="E57" s="25">
        <v>44927</v>
      </c>
      <c r="F57">
        <f>COUNTIFS(Staff[Date Joined],"&gt;="&amp;E57,Staff[Date Joined],"&lt;="&amp;EOMONTH(E57,0))</f>
        <v>0</v>
      </c>
      <c r="G57">
        <f>SUM($F$25:F57)</f>
        <v>181</v>
      </c>
    </row>
    <row r="58" spans="4:7" x14ac:dyDescent="0.25">
      <c r="D58">
        <v>34</v>
      </c>
      <c r="E58" s="25">
        <v>44958</v>
      </c>
      <c r="F58">
        <f>COUNTIFS(Staff[Date Joined],"&gt;="&amp;E58,Staff[Date Joined],"&lt;="&amp;EOMONTH(E58,0))</f>
        <v>1</v>
      </c>
      <c r="G58">
        <f>SUM($F$25:F58)</f>
        <v>182</v>
      </c>
    </row>
    <row r="59" spans="4:7" x14ac:dyDescent="0.25">
      <c r="D59">
        <v>35</v>
      </c>
      <c r="E59" s="25">
        <v>44986</v>
      </c>
      <c r="F59">
        <f>COUNTIFS(Staff[Date Joined],"&gt;="&amp;E59,Staff[Date Joined],"&lt;="&amp;EOMONTH(E59,0))</f>
        <v>0</v>
      </c>
      <c r="G59">
        <f>SUM($F$25:F59)</f>
        <v>182</v>
      </c>
    </row>
    <row r="60" spans="4:7" x14ac:dyDescent="0.25">
      <c r="D60">
        <v>36</v>
      </c>
      <c r="E60" s="25">
        <v>45017</v>
      </c>
      <c r="F60">
        <f>COUNTIFS(Staff[Date Joined],"&gt;="&amp;E60,Staff[Date Joined],"&lt;="&amp;EOMONTH(E60,0))</f>
        <v>1</v>
      </c>
      <c r="G60">
        <f>SUM($F$25:F60)</f>
        <v>183</v>
      </c>
    </row>
  </sheetData>
  <pageMargins left="0.7" right="0.7" top="0.75" bottom="0.75" header="0.3" footer="0.3"/>
  <pageSetup paperSize="9" orientation="portrait" horizontalDpi="0"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B590A-97BD-4679-8840-C996BD227948}">
  <dimension ref="A1:C9"/>
  <sheetViews>
    <sheetView workbookViewId="0">
      <selection activeCell="G13" sqref="G13"/>
    </sheetView>
  </sheetViews>
  <sheetFormatPr defaultRowHeight="15" x14ac:dyDescent="0.25"/>
  <cols>
    <col min="1" max="1" width="17.5703125" bestFit="1" customWidth="1"/>
    <col min="2" max="2" width="16.28515625" bestFit="1" customWidth="1"/>
    <col min="3" max="3" width="7.5703125" bestFit="1" customWidth="1"/>
    <col min="4" max="4" width="11.28515625" bestFit="1" customWidth="1"/>
    <col min="5" max="8" width="17.5703125" bestFit="1" customWidth="1"/>
    <col min="9" max="9" width="19.42578125" bestFit="1" customWidth="1"/>
    <col min="10" max="10" width="19.5703125" bestFit="1" customWidth="1"/>
    <col min="11" max="11" width="21.5703125" bestFit="1" customWidth="1"/>
    <col min="12" max="12" width="22.5703125" bestFit="1" customWidth="1"/>
  </cols>
  <sheetData>
    <row r="1" spans="1:3" ht="21" x14ac:dyDescent="0.35">
      <c r="A1" s="17" t="s">
        <v>219</v>
      </c>
    </row>
    <row r="4" spans="1:3" x14ac:dyDescent="0.25">
      <c r="B4" s="19" t="s">
        <v>220</v>
      </c>
    </row>
    <row r="5" spans="1:3" x14ac:dyDescent="0.25">
      <c r="A5" s="19" t="s">
        <v>227</v>
      </c>
      <c r="B5" t="s">
        <v>8</v>
      </c>
      <c r="C5" t="s">
        <v>15</v>
      </c>
    </row>
    <row r="6" spans="1:3" x14ac:dyDescent="0.25">
      <c r="A6" s="20" t="s">
        <v>222</v>
      </c>
      <c r="B6" s="13">
        <v>86</v>
      </c>
      <c r="C6" s="13">
        <v>89</v>
      </c>
    </row>
    <row r="7" spans="1:3" x14ac:dyDescent="0.25">
      <c r="A7" s="20" t="s">
        <v>223</v>
      </c>
      <c r="B7" s="12">
        <v>31.406976744186046</v>
      </c>
      <c r="C7" s="12">
        <v>29.393258426966291</v>
      </c>
    </row>
    <row r="8" spans="1:3" x14ac:dyDescent="0.25">
      <c r="A8" s="20" t="s">
        <v>225</v>
      </c>
      <c r="B8" s="22">
        <v>78284.186046511633</v>
      </c>
      <c r="C8" s="22">
        <v>74915.168539325838</v>
      </c>
    </row>
    <row r="9" spans="1:3" x14ac:dyDescent="0.25">
      <c r="A9" s="20" t="s">
        <v>226</v>
      </c>
      <c r="B9" s="12">
        <v>2.0928958266963997</v>
      </c>
      <c r="C9" s="12">
        <v>2.0837925196244425</v>
      </c>
    </row>
  </sheetData>
  <pageMargins left="0.7" right="0.7" top="0.75" bottom="0.75" header="0.3" footer="0.3"/>
  <pageSetup paperSize="9" orientation="portrait" horizontalDpi="0" verticalDpi="0" r:id="rId2"/>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D7DEED9-896A-400F-83B3-18B7D585C9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India Staff</vt:lpstr>
      <vt:lpstr>All Staff</vt:lpstr>
      <vt:lpstr>Salary-Rating relation</vt:lpstr>
      <vt:lpstr>Growing company</vt:lpstr>
      <vt:lpstr>Male vs Female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Humberto</cp:lastModifiedBy>
  <dcterms:created xsi:type="dcterms:W3CDTF">2021-03-14T20:21:32Z</dcterms:created>
  <dcterms:modified xsi:type="dcterms:W3CDTF">2024-07-20T21:46:32Z</dcterms:modified>
</cp:coreProperties>
</file>