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Glenny\Documents\GitHub\riskstreamlitgmf2023\"/>
    </mc:Choice>
  </mc:AlternateContent>
  <xr:revisionPtr revIDLastSave="0" documentId="13_ncr:1_{B133D13A-D097-423D-A514-3A29C4EF778F}" xr6:coauthVersionLast="47" xr6:coauthVersionMax="47" xr10:uidLastSave="{00000000-0000-0000-0000-000000000000}"/>
  <bookViews>
    <workbookView xWindow="-108" yWindow="-108" windowWidth="23256" windowHeight="12456" activeTab="1" xr2:uid="{00000000-000D-0000-FFFF-FFFF00000000}"/>
  </bookViews>
  <sheets>
    <sheet name="Risk Register" sheetId="1" r:id="rId1"/>
    <sheet name="RR2023" sheetId="4" r:id="rId2"/>
    <sheet name="Risk Monitoring" sheetId="3" r:id="rId3"/>
    <sheet name="Map Strategis"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#REF!</definedName>
    <definedName name="\O">#REF!</definedName>
    <definedName name="__________key2" hidden="1">[1]PROG_605XX!#REF!</definedName>
    <definedName name="_________BH1">#REF!</definedName>
    <definedName name="_________DAT1">#REF!</definedName>
    <definedName name="_________DAT10">'[2]SMK 2001'!#REF!</definedName>
    <definedName name="_________DAT11">'[2]SMK 2001'!#REF!</definedName>
    <definedName name="_________DAT12">'[2]SMK 2001'!#REF!</definedName>
    <definedName name="_________DAT13">'[2]SMK 2001'!#REF!</definedName>
    <definedName name="_________DAT14">'[2]SMK 2001'!#REF!</definedName>
    <definedName name="_________DAT15">[3]DATA!#REF!</definedName>
    <definedName name="_________DAT19">[4]ori!#REF!</definedName>
    <definedName name="_________DAT2">#REF!</definedName>
    <definedName name="_________DAT21">[4]ori!#REF!</definedName>
    <definedName name="_________DAT22">[5]SAP!#REF!</definedName>
    <definedName name="_________DAT23">[6]data!#REF!</definedName>
    <definedName name="_________DAT3">'[7]mgr &amp; staff'!#REF!</definedName>
    <definedName name="_________DAT4">'[2]SMK 2001'!#REF!</definedName>
    <definedName name="_________DAT5">'[7]mgr &amp; staff'!#REF!</definedName>
    <definedName name="_________DAT6">'[7]mgr &amp; staff'!#REF!</definedName>
    <definedName name="_________DAT7">'[7]mgr &amp; staff'!#REF!</definedName>
    <definedName name="_________DAT8">'[2]SMK 2001'!#REF!</definedName>
    <definedName name="_________DAT9">'[2]SMK 2001'!#REF!</definedName>
    <definedName name="_________htl1" hidden="1">{"'Sheet1'!$A$4:$M$6"}</definedName>
    <definedName name="_________key2" hidden="1">[1]PROG_605XX!#REF!</definedName>
    <definedName name="_________key3" hidden="1">[1]PROG_605XX!#REF!</definedName>
    <definedName name="_________Sga6000">#REF!</definedName>
    <definedName name="________BH1">#REF!</definedName>
    <definedName name="________DAT1">#REF!</definedName>
    <definedName name="________DAT10">'[2]SMK 2001'!#REF!</definedName>
    <definedName name="________DAT11">'[2]SMK 2001'!#REF!</definedName>
    <definedName name="________DAT12">'[2]SMK 2001'!#REF!</definedName>
    <definedName name="________DAT13">'[2]SMK 2001'!#REF!</definedName>
    <definedName name="________DAT14">'[2]SMK 2001'!#REF!</definedName>
    <definedName name="________DAT15">[3]DATA!#REF!</definedName>
    <definedName name="________DAT19">[4]ori!#REF!</definedName>
    <definedName name="________DAT2">#REF!</definedName>
    <definedName name="________DAT21">[4]ori!#REF!</definedName>
    <definedName name="________DAT22">[5]SAP!#REF!</definedName>
    <definedName name="________DAT23">[6]data!#REF!</definedName>
    <definedName name="________DAT3">'[7]mgr &amp; staff'!#REF!</definedName>
    <definedName name="________DAT4">'[2]SMK 2001'!#REF!</definedName>
    <definedName name="________DAT5">'[7]mgr &amp; staff'!#REF!</definedName>
    <definedName name="________DAT6">'[7]mgr &amp; staff'!#REF!</definedName>
    <definedName name="________DAT7">'[7]mgr &amp; staff'!#REF!</definedName>
    <definedName name="________DAT8">'[2]SMK 2001'!#REF!</definedName>
    <definedName name="________DAT9">'[2]SMK 2001'!#REF!</definedName>
    <definedName name="________htl1" hidden="1">{"'Sheet1'!$A$4:$M$6"}</definedName>
    <definedName name="________key2" hidden="1">[1]PROG_605XX!#REF!</definedName>
    <definedName name="________key3" hidden="1">[1]PROG_605XX!#REF!</definedName>
    <definedName name="________Sga6000">#REF!</definedName>
    <definedName name="_______BH1">#REF!</definedName>
    <definedName name="_______DAT1">#REF!</definedName>
    <definedName name="_______DAT10">#REF!</definedName>
    <definedName name="_______DAT11">#REF!</definedName>
    <definedName name="_______DAT12">'[8]SMK 2001'!#REF!</definedName>
    <definedName name="_______DAT13">'[8]SMK 2001'!#REF!</definedName>
    <definedName name="_______DAT14">'[8]SMK 2001'!#REF!</definedName>
    <definedName name="_______DAT15">[3]DATA!#REF!</definedName>
    <definedName name="_______DAT19">[4]ori!#REF!</definedName>
    <definedName name="_______DAT2">#REF!</definedName>
    <definedName name="_______DAT21">[4]ori!#REF!</definedName>
    <definedName name="_______DAT22">[5]SAP!#REF!</definedName>
    <definedName name="_______DAT23">[6]data!#REF!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htl1" hidden="1">{"'Sheet1'!$A$4:$M$6"}</definedName>
    <definedName name="_______key2" hidden="1">[1]PROG_605XX!#REF!</definedName>
    <definedName name="_______key3" hidden="1">[1]PROG_605XX!#REF!</definedName>
    <definedName name="_______Sga6000">#REF!</definedName>
    <definedName name="______BH1">#REF!</definedName>
    <definedName name="______DAT1">#REF!</definedName>
    <definedName name="______DAT10">#REF!</definedName>
    <definedName name="______DAT11">#REF!</definedName>
    <definedName name="______DAT12">'[8]SMK 2001'!#REF!</definedName>
    <definedName name="______DAT13">'[8]SMK 2001'!#REF!</definedName>
    <definedName name="______DAT14">'[8]SMK 2001'!#REF!</definedName>
    <definedName name="______DAT15">[3]DATA!#REF!</definedName>
    <definedName name="______DAT19">[4]ori!#REF!</definedName>
    <definedName name="______DAT2">#REF!</definedName>
    <definedName name="______DAT21">[4]ori!#REF!</definedName>
    <definedName name="______DAT22">[5]SAP!#REF!</definedName>
    <definedName name="______DAT23">[6]data!#REF!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htl1" hidden="1">{"'Sheet1'!$A$4:$M$6"}</definedName>
    <definedName name="______key2" hidden="1">[1]PROG_605XX!#REF!</definedName>
    <definedName name="______key3" hidden="1">[1]PROG_605XX!#REF!</definedName>
    <definedName name="______Sga6000">#REF!</definedName>
    <definedName name="_____BH1">#REF!</definedName>
    <definedName name="_____DAT1">#REF!</definedName>
    <definedName name="_____DAT10">#REF!</definedName>
    <definedName name="_____DAT11">#REF!</definedName>
    <definedName name="_____DAT12">'[8]SMK 2001'!#REF!</definedName>
    <definedName name="_____DAT13">'[8]SMK 2001'!#REF!</definedName>
    <definedName name="_____DAT14">'[8]SMK 2001'!#REF!</definedName>
    <definedName name="_____DAT15">[3]DATA!#REF!</definedName>
    <definedName name="_____DAT19">[4]ori!#REF!</definedName>
    <definedName name="_____DAT2">#REF!</definedName>
    <definedName name="_____DAT21">[4]ori!#REF!</definedName>
    <definedName name="_____DAT22">[5]SAP!#REF!</definedName>
    <definedName name="_____DAT23">[6]data!#REF!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htl1" hidden="1">{"'Sheet1'!$A$4:$M$6"}</definedName>
    <definedName name="_____key2" hidden="1">[1]PROG_605XX!#REF!</definedName>
    <definedName name="_____key3" hidden="1">[1]PROG_605XX!#REF!</definedName>
    <definedName name="_____Sga6000">#REF!</definedName>
    <definedName name="____BH1">#REF!</definedName>
    <definedName name="____DAT1">#REF!</definedName>
    <definedName name="____DAT10">#REF!</definedName>
    <definedName name="____DAT11">#REF!</definedName>
    <definedName name="____DAT12">'[8]SMK 2001'!#REF!</definedName>
    <definedName name="____DAT13">'[8]SMK 2001'!#REF!</definedName>
    <definedName name="____DAT14">'[8]SMK 2001'!#REF!</definedName>
    <definedName name="____DAT15">[3]DATA!#REF!</definedName>
    <definedName name="____DAT19">[4]ori!#REF!</definedName>
    <definedName name="____DAT2">#REF!</definedName>
    <definedName name="____DAT21">[4]ori!#REF!</definedName>
    <definedName name="____DAT22">[5]SAP!#REF!</definedName>
    <definedName name="____DAT23">[6]data!#REF!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htl1" hidden="1">{"'Sheet1'!$A$4:$M$6"}</definedName>
    <definedName name="____key2" hidden="1">[1]PROG_605XX!#REF!</definedName>
    <definedName name="____key3" hidden="1">[1]PROG_605XX!#REF!</definedName>
    <definedName name="____Sga6000">#REF!</definedName>
    <definedName name="___BH1">#REF!</definedName>
    <definedName name="___DAT1">#REF!</definedName>
    <definedName name="___DAT10">'[2]SMK 2001'!#REF!</definedName>
    <definedName name="___DAT11">'[2]SMK 2001'!#REF!</definedName>
    <definedName name="___DAT12">'[2]SMK 2001'!#REF!</definedName>
    <definedName name="___DAT13">'[2]SMK 2001'!#REF!</definedName>
    <definedName name="___DAT14">'[2]SMK 2001'!#REF!</definedName>
    <definedName name="___DAT15">[3]DATA!#REF!</definedName>
    <definedName name="___DAT19">[4]ori!#REF!</definedName>
    <definedName name="___DAT2">#REF!</definedName>
    <definedName name="___DAT21">[4]ori!#REF!</definedName>
    <definedName name="___DAT22">[5]SAP!#REF!</definedName>
    <definedName name="___DAT23">[6]data!#REF!</definedName>
    <definedName name="___DAT3">'[7]mgr &amp; staff'!#REF!</definedName>
    <definedName name="___DAT4">'[2]SMK 2001'!#REF!</definedName>
    <definedName name="___DAT5">'[7]mgr &amp; staff'!#REF!</definedName>
    <definedName name="___DAT6">'[7]mgr &amp; staff'!#REF!</definedName>
    <definedName name="___DAT7">'[7]mgr &amp; staff'!#REF!</definedName>
    <definedName name="___DAT8">'[2]SMK 2001'!#REF!</definedName>
    <definedName name="___DAT9">'[2]SMK 2001'!#REF!</definedName>
    <definedName name="___htl1" hidden="1">{"'Sheet1'!$A$4:$M$6"}</definedName>
    <definedName name="___key2" hidden="1">[1]PROG_605XX!#REF!</definedName>
    <definedName name="___key3" hidden="1">[1]PROG_605XX!#REF!</definedName>
    <definedName name="___Sga6000">#REF!</definedName>
    <definedName name="__BH1">#REF!</definedName>
    <definedName name="__DAT1">#REF!</definedName>
    <definedName name="__DAT10">#REF!</definedName>
    <definedName name="__DAT11">#REF!</definedName>
    <definedName name="__DAT12">'[8]SMK 2001'!#REF!</definedName>
    <definedName name="__DAT13">'[8]SMK 2001'!#REF!</definedName>
    <definedName name="__DAT14">'[8]SMK 2001'!#REF!</definedName>
    <definedName name="__DAT15">[3]DATA!#REF!</definedName>
    <definedName name="__DAT19">[4]ori!#REF!</definedName>
    <definedName name="__DAT2">#REF!</definedName>
    <definedName name="__DAT21">[4]ori!#REF!</definedName>
    <definedName name="__DAT22">[5]SAP!#REF!</definedName>
    <definedName name="__DAT23">[6]data!#REF!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htl1" hidden="1">{"'Sheet1'!$A$4:$M$6"}</definedName>
    <definedName name="__key2" hidden="1">[1]PROG_605XX!#REF!</definedName>
    <definedName name="__key3" hidden="1">[1]PROG_605XX!#REF!</definedName>
    <definedName name="__Sga6000">#REF!</definedName>
    <definedName name="_BH1">#REF!</definedName>
    <definedName name="_DAT1">#REF!</definedName>
    <definedName name="_DAT10">#REF!</definedName>
    <definedName name="_DAT11">#REF!</definedName>
    <definedName name="_DAT12">'[8]SMK 2001'!#REF!</definedName>
    <definedName name="_DAT13">'[8]SMK 2001'!#REF!</definedName>
    <definedName name="_DAT14">'[8]SMK 2001'!#REF!</definedName>
    <definedName name="_DAT15">[3]DATA!#REF!</definedName>
    <definedName name="_DAT19">[4]ori!#REF!</definedName>
    <definedName name="_DAT2">#REF!</definedName>
    <definedName name="_DAT21">[4]ori!#REF!</definedName>
    <definedName name="_DAT22">[5]SAP!#REF!</definedName>
    <definedName name="_DAT23">[6]data!#REF!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Fill" hidden="1">[1]PROG_605XX!#REF!</definedName>
    <definedName name="_htl1" hidden="1">{"'Sheet1'!$A$4:$M$6"}</definedName>
    <definedName name="_Key1" hidden="1">[1]PROG_605XX!#REF!</definedName>
    <definedName name="_Key2" hidden="1">[1]PROG_605XX!#REF!</definedName>
    <definedName name="_key3" hidden="1">[1]PROG_605XX!#REF!</definedName>
    <definedName name="_Order1" hidden="1">255</definedName>
    <definedName name="_Order2" hidden="1">255</definedName>
    <definedName name="_RSE2">'[9]CMA Calculations'!$H$16</definedName>
    <definedName name="_Sga6000">#REF!</definedName>
    <definedName name="_Sort" hidden="1">#REF!</definedName>
    <definedName name="A">#REF!</definedName>
    <definedName name="aa" hidden="1">{"'Sheet1'!$A$4:$M$6"}</definedName>
    <definedName name="ab" hidden="1">{"'Sheet1'!$A$4:$M$6"}</definedName>
    <definedName name="abcdef" hidden="1">{"'Sheet1'!$A$4:$M$6"}</definedName>
    <definedName name="accdr">#REF!</definedName>
    <definedName name="ActualIdxChartRange">OFFSET(#REF!,0,1,1,COUNT(#REF!))</definedName>
    <definedName name="ActualMonth">[10]Menu!$E$93</definedName>
    <definedName name="ActualValChartRange">OFFSET(#REF!,0,1,1,COUNT(#REF!))</definedName>
    <definedName name="alldata">#REF!</definedName>
    <definedName name="anscount" hidden="1">6</definedName>
    <definedName name="APSUMMARY">#REF!</definedName>
    <definedName name="ARA_Threshold">#REF!</definedName>
    <definedName name="ARP_Threshold">#REF!</definedName>
    <definedName name="AS2DocOpenMode" hidden="1">"AS2DocumentEdit"</definedName>
    <definedName name="AS2HasNoAutoHeaderFooter" hidden="1">" "</definedName>
    <definedName name="AS2LinkLS" hidden="1">#REF!</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Balsept09">#REF!</definedName>
    <definedName name="asd" hidden="1">{#N/A,#N/A,FALSE,"Aging Summary";#N/A,#N/A,FALSE,"Ratio Analysis";#N/A,#N/A,FALSE,"Test 120 Day Accts";#N/A,#N/A,FALSE,"Tickmarks"}</definedName>
    <definedName name="asdasd" hidden="1">{"'Sheet1'!$A$4:$M$6"}</definedName>
    <definedName name="asdsdfsaf" hidden="1">{"'Sheet1'!$A$4:$M$6"}</definedName>
    <definedName name="Aset31122008">#REF!</definedName>
    <definedName name="Author">[10]Menu!$C$7</definedName>
    <definedName name="b" hidden="1">{"'Sheet1'!$A$4:$M$6"}</definedName>
    <definedName name="bb" hidden="1">{"'Sheet1'!$A$4:$M$6"}</definedName>
    <definedName name="bc" hidden="1">{"'Sheet1'!$A$4:$M$6"}</definedName>
    <definedName name="BG_Del" hidden="1">15</definedName>
    <definedName name="BG_Ins" hidden="1">4</definedName>
    <definedName name="BG_Mod" hidden="1">6</definedName>
    <definedName name="bh_perac_persvc">#REF!</definedName>
    <definedName name="BSC">#REF!</definedName>
    <definedName name="BSCheckSum">#REF!</definedName>
    <definedName name="BudgetPeriod">[11]Input!$C$186</definedName>
    <definedName name="cal">#REF!</definedName>
    <definedName name="Capital_Worksheet">[12]Input!$A$204</definedName>
    <definedName name="Cash_Worksheet">[11]Input!$A$215</definedName>
    <definedName name="cb_sChart1AC021B3_opts" hidden="1">"1, 1, 1, False, 2, False, False, , 0, False, False, 2, 2"</definedName>
    <definedName name="cb_sChart1AC02226_opts" hidden="1">"1, 1, 1, False, 2, False, False, , 0, False, False, 2, 2"</definedName>
    <definedName name="cb_sChart1AC02446_opts" hidden="1">"1, 1, 1, False, 2, True, False, , 0, False, True, 2, 2"</definedName>
    <definedName name="cb_sChart1AC02765_opts" hidden="1">"1, 1, 1, False, 2, True, False, , 0, False, True, 2, 2"</definedName>
    <definedName name="cb_sChart1AC027D9_opts" hidden="1">"1, 1, 1, False, 2, True, False, , 0, False, True, 2, 2"</definedName>
    <definedName name="cc" hidden="1">{"'Sheet1'!$A$4:$M$6"}</definedName>
    <definedName name="cd" hidden="1">{"'Sheet1'!$A$4:$M$6"}</definedName>
    <definedName name="CFCheckSum">#REF!</definedName>
    <definedName name="Cities">#REF!</definedName>
    <definedName name="Client">[10]Menu!$C$19</definedName>
    <definedName name="Company">[10]Menu!$C$8</definedName>
    <definedName name="CompFCF">#REF!</definedName>
    <definedName name="CompNI">#REF!</definedName>
    <definedName name="CompPEVal">#REF!</definedName>
    <definedName name="CompPFCFVal">#REF!</definedName>
    <definedName name="CompPSVal">#REF!</definedName>
    <definedName name="CompSales">#REF!</definedName>
    <definedName name="CompVal">#REF!</definedName>
    <definedName name="Contact">[10]Menu!$B$33</definedName>
    <definedName name="control1" hidden="1">{"'Sheet1'!$A$4:$M$6"}</definedName>
    <definedName name="CoPAVal">#REF!</definedName>
    <definedName name="CoPEVal">#REF!</definedName>
    <definedName name="CoPSVal">#REF!</definedName>
    <definedName name="Currency">[10]Menu!$C$25</definedName>
    <definedName name="CurrencyUnit">[10]Menu!$D$82</definedName>
    <definedName name="CurrencyUnits">[12]Menu!$D$82</definedName>
    <definedName name="CurrentDate">#REF!</definedName>
    <definedName name="cy_net_income">'[13]Income Statement'!$D$41</definedName>
    <definedName name="d" hidden="1">{"'Sheet1'!$A$4:$M$6"}</definedName>
    <definedName name="DASBOARD_DISPLAY">[12]Input!#REF!</definedName>
    <definedName name="_xlnm.Database">#REF!</definedName>
    <definedName name="dayoff">#REF!</definedName>
    <definedName name="DaysCapexPayable">[12]Input!$D$249</definedName>
    <definedName name="DaysEachPeriod">[11]Input!$C$187</definedName>
    <definedName name="DaysInvAdv">[11]Input!$D$93</definedName>
    <definedName name="DaysInvCre">[11]Input!$G$93</definedName>
    <definedName name="DaysInvCredReceive">[12]Input!$J$139</definedName>
    <definedName name="DaysOutsrcCre">[12]Input!$M$139</definedName>
    <definedName name="DaysPayable">[11]Input!$P$93</definedName>
    <definedName name="DaysSTRepayment">[12]Input!$P$298</definedName>
    <definedName name="DBActCFChartRange">OFFSET(#REF!,0,1,1,COUNT(#REF!))</definedName>
    <definedName name="DBActSalesChartRange">OFFSET(#REF!,0,1,1,COUNT(#REF!))</definedName>
    <definedName name="DbaseLanding">#REF!</definedName>
    <definedName name="DCFRW">#REF!</definedName>
    <definedName name="DCFVal">#REF!</definedName>
    <definedName name="DCFWV">#REF!</definedName>
    <definedName name="dd" hidden="1">{"'Sheet1'!$A$4:$M$6"}</definedName>
    <definedName name="ddd" hidden="1">{"'Sheet1'!$A$4:$M$6"}</definedName>
    <definedName name="de" hidden="1">{"'Sheet1'!$A$4:$M$6"}</definedName>
    <definedName name="Description_Input">[12]Input!$A$3</definedName>
    <definedName name="DINAS">[14]Quantitatif!$C$4</definedName>
    <definedName name="e" hidden="1">{"'Sheet1'!$A$4:$M$6"}</definedName>
    <definedName name="ee" hidden="1">{"'Sheet1'!$A$4:$M$6"}</definedName>
    <definedName name="ef" hidden="1">{"'Sheet1'!$A$4:$M$6"}</definedName>
    <definedName name="Email">[10]Menu!$C$11</definedName>
    <definedName name="EndDate">[10]Menu!$C$20</definedName>
    <definedName name="Exch_Rate">[11]Input!$F$278</definedName>
    <definedName name="Exch_Rate_Budget">[11]Input!$D$273</definedName>
    <definedName name="f" hidden="1">{"'Sheet1'!$A$4:$M$6"}</definedName>
    <definedName name="Fax">[10]Menu!$C$10</definedName>
    <definedName name="FCastlIdxChartRange">OFFSET(#REF!,0,1,1,COUNT(#REF!))</definedName>
    <definedName name="FCastlValChartRange">OFFSET(#REF!,0,1,1,COUNT(#REF!))</definedName>
    <definedName name="ff" hidden="1">{"'Sheet1'!$A$4:$M$6"}</definedName>
    <definedName name="fg" hidden="1">{"'Sheet1'!$A$4:$M$6"}</definedName>
    <definedName name="fill1" hidden="1">[1]PROG_605XX!#REF!</definedName>
    <definedName name="Financing">#REF!</definedName>
    <definedName name="freq_perac_persvc">#REF!</definedName>
    <definedName name="g" hidden="1">#N/A</definedName>
    <definedName name="gh" hidden="1">{"'Sheet1'!$A$4:$M$6"}</definedName>
    <definedName name="ghi" hidden="1">{"'Sheet1'!$A$4:$M$6"}</definedName>
    <definedName name="grafikTrack">OFFSET([15]Track!$B$2,0,0,2,COUNTA([15]Track!$A$4:$IV$4)-1)</definedName>
    <definedName name="h" hidden="1">{"'Sheet1'!$A$4:$M$6"}</definedName>
    <definedName name="HARGA">[16]HARGA!$A$2:$D$28277</definedName>
    <definedName name="Header">#REF!</definedName>
    <definedName name="hera" hidden="1">{"'Sheet1'!$A$4:$M$6"}</definedName>
    <definedName name="hh" hidden="1">{"'Sheet1'!$A$4:$M$6"}</definedName>
    <definedName name="hi" hidden="1">{"'Sheet1'!$A$4:$M$6"}</definedName>
    <definedName name="hij" hidden="1">{"'Sheet1'!$A$4:$M$6"}</definedName>
    <definedName name="hk" hidden="1">{"'Sheet1'!$A$4:$M$6"}</definedName>
    <definedName name="HRGVC">'[17]DATA HRG'!$D$11</definedName>
    <definedName name="HRGVK">'[17]DATA HRG'!$D$8</definedName>
    <definedName name="HRGVM">'[17]DATA HRG'!$D$9</definedName>
    <definedName name="HRGVO">'[17]DATA HRG'!$D$10</definedName>
    <definedName name="HRGVT">'[17]DATA HRG'!$D$7</definedName>
    <definedName name="ht" hidden="1">{"'Sheet1'!$A$4:$M$6"}</definedName>
    <definedName name="htl" hidden="1">{"'Sheet1'!$A$4:$M$6"}</definedName>
    <definedName name="html" hidden="1">{"'Sheet1'!$A$4:$M$6"}</definedName>
    <definedName name="HTML_CodePage" hidden="1">1252</definedName>
    <definedName name="HTML_Control" hidden="1">{"'Sheet1'!$A$4:$M$6"}</definedName>
    <definedName name="HTML_Description" hidden="1">""</definedName>
    <definedName name="HTML_Email" hidden="1">""</definedName>
    <definedName name="HTML_Header" hidden="1">"Sheet1"</definedName>
    <definedName name="HTML_LastUpdate" hidden="1">"30/12/98"</definedName>
    <definedName name="HTML_LineAfter" hidden="1">FALSE</definedName>
    <definedName name="HTML_LineBefore" hidden="1">FALSE</definedName>
    <definedName name="HTML_Name" hidden="1">"Chepy"</definedName>
    <definedName name="HTML_OBDlg2" hidden="1">TRUE</definedName>
    <definedName name="HTML_OBDlg4" hidden="1">TRUE</definedName>
    <definedName name="HTML_OS" hidden="1">0</definedName>
    <definedName name="HTML_PathFile" hidden="1">"\\Adm-umum\sys\HOME\HOME-DTH\DTH-2\ASEP\MyHTML.htm"</definedName>
    <definedName name="HTML_Title" hidden="1">"SPECJAB"</definedName>
    <definedName name="html1" hidden="1">{"'Sheet1'!$A$4:$M$6"}</definedName>
    <definedName name="htt" hidden="1">{"'Sheet1'!$A$4:$M$6"}</definedName>
    <definedName name="i" hidden="1">{"'Sheet1'!$A$4:$M$6"}</definedName>
    <definedName name="ij" hidden="1">{"'Sheet1'!$A$4:$M$6"}</definedName>
    <definedName name="InBeneFactor">#REF!</definedName>
    <definedName name="InBeneRate">#REF!</definedName>
    <definedName name="InBldgDM">#REF!</definedName>
    <definedName name="InBldgLife">#REF!</definedName>
    <definedName name="InBldgPur">#REF!</definedName>
    <definedName name="InCAPEXDaysPay">#REF!</definedName>
    <definedName name="InCAPEXPct">#REF!</definedName>
    <definedName name="InCAPEXPur">#REF!</definedName>
    <definedName name="InCashPct">#REF!</definedName>
    <definedName name="InCashPurch">#REF!</definedName>
    <definedName name="InCasingCPU">#REF!</definedName>
    <definedName name="InDaysInv">#REF!</definedName>
    <definedName name="InDaysPay">#REF!</definedName>
    <definedName name="InDSO">#REF!</definedName>
    <definedName name="InEqptDM">#REF!</definedName>
    <definedName name="InEqptLife">#REF!</definedName>
    <definedName name="InEqptPur">#REF!</definedName>
    <definedName name="InEqtInv">#REF!</definedName>
    <definedName name="InExtBldg">#REF!</definedName>
    <definedName name="InExtBldgDep">#REF!</definedName>
    <definedName name="InExtEqpt">#REF!</definedName>
    <definedName name="InExtEqptDep">#REF!</definedName>
    <definedName name="InExtFix">#REF!</definedName>
    <definedName name="InExtFixDep">#REF!</definedName>
    <definedName name="InFCastPeriod">#REF!</definedName>
    <definedName name="InFixDM">#REF!</definedName>
    <definedName name="InFixLife">#REF!</definedName>
    <definedName name="InFixPur">#REF!</definedName>
    <definedName name="InLaborCPU">#REF!</definedName>
    <definedName name="InLTIntAnnual">#REF!</definedName>
    <definedName name="InLTIntPer">#REF!</definedName>
    <definedName name="InLTLoanIncr">#REF!</definedName>
    <definedName name="InLTLoanRepay">#REF!</definedName>
    <definedName name="InLTLoanVal">#REF!</definedName>
    <definedName name="InMaintPct">#REF!</definedName>
    <definedName name="InMinCash">#REF!</definedName>
    <definedName name="InMiscPct">#REF!</definedName>
    <definedName name="InNoAA">#REF!</definedName>
    <definedName name="InNoCA">#REF!</definedName>
    <definedName name="InNoCEO">#REF!</definedName>
    <definedName name="InNoCFO">#REF!</definedName>
    <definedName name="InNoEmp">#REF!</definedName>
    <definedName name="InNoHE">#REF!</definedName>
    <definedName name="InNoSP">#REF!</definedName>
    <definedName name="InNoVPBD">#REF!</definedName>
    <definedName name="InNoVPE">#REF!</definedName>
    <definedName name="InNoVPSM">#REF!</definedName>
    <definedName name="InPeriodUts">#REF!</definedName>
    <definedName name="InPrice">#REF!</definedName>
    <definedName name="Input_only">[12]Input!$A$44</definedName>
    <definedName name="InRentperArea">#REF!</definedName>
    <definedName name="InRentPeriod">#REF!</definedName>
    <definedName name="InRentSpace">#REF!</definedName>
    <definedName name="InSalAA">#REF!</definedName>
    <definedName name="InSalCA">#REF!</definedName>
    <definedName name="InSalCEO">#REF!</definedName>
    <definedName name="InSalCFO">#REF!</definedName>
    <definedName name="InSalHE">#REF!</definedName>
    <definedName name="InSalSP">#REF!</definedName>
    <definedName name="InSalVPBD">#REF!</definedName>
    <definedName name="InSalVPE">#REF!</definedName>
    <definedName name="InSalVPSM">#REF!</definedName>
    <definedName name="InScenarioCase">#REF!</definedName>
    <definedName name="InScreenCPU">#REF!</definedName>
    <definedName name="InSTIntAnnual">#REF!</definedName>
    <definedName name="InSTIntPer">#REF!</definedName>
    <definedName name="InSTLoanIncr">#REF!</definedName>
    <definedName name="InSTLoanRepay">#REF!</definedName>
    <definedName name="InSTLoanVal">#REF!</definedName>
    <definedName name="InTaxPct">#REF!</definedName>
    <definedName name="Interval">[10]Menu!$C$87</definedName>
    <definedName name="InToolsLife">[11]Input!$C$190</definedName>
    <definedName name="InUnits">#REF!</definedName>
    <definedName name="jik" hidden="1">{"'Sheet1'!$A$4:$M$6"}</definedName>
    <definedName name="k" hidden="1">[1]PROG_605XX!#REF!</definedName>
    <definedName name="klm" hidden="1">{"'Sheet1'!$A$4:$M$6"}</definedName>
    <definedName name="kmsflown_perac_persvc">#REF!</definedName>
    <definedName name="l" hidden="1">{"'Sheet1'!$A$4:$M$6"}</definedName>
    <definedName name="L_Adjust">[18]Links!$H$1:$H$65536</definedName>
    <definedName name="L_Adjust_GT">#REF!</definedName>
    <definedName name="L_Adjust1">[19]Links!$H$1:$H$65536</definedName>
    <definedName name="L_AJE_Tot">[18]Links!$G$1:$G$65536</definedName>
    <definedName name="L_AJE_Tot_GT">#REF!</definedName>
    <definedName name="L_CompNum">#REF!</definedName>
    <definedName name="L_CY">#REF!</definedName>
    <definedName name="L_CY_Beg">[18]Links!$F$1:$F$65536</definedName>
    <definedName name="L_CY_Beg_GT">#REF!</definedName>
    <definedName name="L_CY_End">[18]Links!$J$1:$J$65536</definedName>
    <definedName name="L_CY_End_GT">#REF!</definedName>
    <definedName name="L_GrpNum">#REF!</definedName>
    <definedName name="L_Headings">#REF!</definedName>
    <definedName name="L_KeyValue">#REF!</definedName>
    <definedName name="L_PY_End">[18]Links!$K$1:$K$65536</definedName>
    <definedName name="L_PY_End_GT">#REF!</definedName>
    <definedName name="L_RJE">#REF!</definedName>
    <definedName name="L_RJE_Tot">[18]Links!$I$1:$I$65536</definedName>
    <definedName name="L_RJE_Tot_GT">#REF!</definedName>
    <definedName name="L_RowNum">#REF!</definedName>
    <definedName name="limcount" hidden="1">2</definedName>
    <definedName name="lm" hidden="1">{"'Sheet1'!$A$4:$M$6"}</definedName>
    <definedName name="LTIntAnnual">#REF!</definedName>
    <definedName name="MACoAsset">#REF!</definedName>
    <definedName name="MACoNI">#REF!</definedName>
    <definedName name="MACoSales">#REF!</definedName>
    <definedName name="MACoVal">#REF!</definedName>
    <definedName name="MACRW">#REF!</definedName>
    <definedName name="MACVal">#REF!</definedName>
    <definedName name="MACWV">#REF!</definedName>
    <definedName name="MedCompPE">#REF!</definedName>
    <definedName name="MedCompPFCF">#REF!</definedName>
    <definedName name="MedCompPS">#REF!</definedName>
    <definedName name="MedCoPA">#REF!</definedName>
    <definedName name="MedCoPE">#REF!</definedName>
    <definedName name="MedCoPS">#REF!</definedName>
    <definedName name="Menu_Account_Receivable">'[12]Analisa Piutang'!$A$1</definedName>
    <definedName name="MktFCF">#REF!</definedName>
    <definedName name="MktNI">#REF!</definedName>
    <definedName name="MktPCF">#REF!</definedName>
    <definedName name="MktPE">#REF!</definedName>
    <definedName name="MktPEVal">#REF!</definedName>
    <definedName name="MktPFCFVal">#REF!</definedName>
    <definedName name="MktPS">#REF!</definedName>
    <definedName name="MktPSVal">#REF!</definedName>
    <definedName name="MktSales">#REF!</definedName>
    <definedName name="MktVal">#REF!</definedName>
    <definedName name="MounthLTInstallment">[12]Input!$S$298</definedName>
    <definedName name="NameofAC">#REF!</definedName>
    <definedName name="nameofservice">#REF!</definedName>
    <definedName name="NoMONTH">#REF!</definedName>
    <definedName name="NumFreq">#REF!</definedName>
    <definedName name="Objective">[10]Menu!$C$14</definedName>
    <definedName name="OutActualAnalysis">#REF!</definedName>
    <definedName name="OutAssetTurn">#REF!</definedName>
    <definedName name="OutBEU">#REF!</definedName>
    <definedName name="OutBSCheck">'[10]Consolidated Forecast'!#REF!</definedName>
    <definedName name="OutBSCheck_A">'[10]Consolidated Actual'!#REF!</definedName>
    <definedName name="OutCashBF">[10]Cash!#REF!</definedName>
    <definedName name="OutCashBOP">'[10]Consolidated Forecast'!#REF!</definedName>
    <definedName name="OutCashBOP_A">'[10]Consolidated Actual'!#REF!</definedName>
    <definedName name="OutCashBS">'[10]Consolidated Forecast'!#REF!</definedName>
    <definedName name="OutCashBS_A">'[10]Consolidated Actual'!#REF!</definedName>
    <definedName name="OutCashEOP">'[10]Consolidated Forecast'!#REF!</definedName>
    <definedName name="OutCashEOP_A">'[10]Consolidated Actual'!#REF!</definedName>
    <definedName name="OutCashInvAc">'[10]Consolidated Forecast'!#REF!</definedName>
    <definedName name="OutCashInvAc_A">'[10]Consolidated Actual'!#REF!</definedName>
    <definedName name="OutCashOpAc">'[10]Consolidated Forecast'!#REF!</definedName>
    <definedName name="OutCashOpAc_A">'[10]Consolidated Actual'!#REF!</definedName>
    <definedName name="OutCAsset">'[10]Consolidated Forecast'!#REF!</definedName>
    <definedName name="OutCAsset_A">'[10]Consolidated Actual'!#REF!</definedName>
    <definedName name="OutCFCheck">'[10]Consolidated Forecast'!#REF!</definedName>
    <definedName name="OutCFCheck_A">'[10]Consolidated Actual'!#REF!</definedName>
    <definedName name="OutChgCash">'[10]Consolidated Forecast'!#REF!</definedName>
    <definedName name="OutChgCash_A">'[10]Consolidated Actual'!#REF!</definedName>
    <definedName name="OutChgNWC">'[10]Consolidated Forecast'!#REF!</definedName>
    <definedName name="OutChgNWC_A">'[10]Consolidated Actual'!#REF!</definedName>
    <definedName name="OutCL">'[10]Consolidated Forecast'!#REF!</definedName>
    <definedName name="OutCL_A">'[10]Consolidated Actual'!#REF!</definedName>
    <definedName name="OutCM">#REF!</definedName>
    <definedName name="OutCMPU">#REF!</definedName>
    <definedName name="OutCOGS">'[10]Consolidated Forecast'!#REF!</definedName>
    <definedName name="OutCOGS_A">'[10]Consolidated Actual'!#REF!</definedName>
    <definedName name="OutCOGSYr">'[10]COGS TP'!#REF!</definedName>
    <definedName name="OutEBIT">#REF!</definedName>
    <definedName name="OutEffTaxRt">#REF!</definedName>
    <definedName name="OutEndCash">[10]Cash!#REF!</definedName>
    <definedName name="OutEqtInvYr">[10]Cash!#REF!</definedName>
    <definedName name="OutFcastAnalysis">#REF!</definedName>
    <definedName name="OutFCF">#REF!</definedName>
    <definedName name="OutFCFYr">#REF!</definedName>
    <definedName name="OutFinCashChg">[10]Cash!#REF!</definedName>
    <definedName name="OutFixCosts">#REF!</definedName>
    <definedName name="OutFlashActual">#REF!</definedName>
    <definedName name="OutFlashBudget">#REF!</definedName>
    <definedName name="OutGrMar">#REF!</definedName>
    <definedName name="OutGrossP">'[10]Consolidated Forecast'!#REF!</definedName>
    <definedName name="OutGrossP_A">'[10]Consolidated Actual'!#REF!</definedName>
    <definedName name="OutIncEmp">#REF!</definedName>
    <definedName name="OutIntExp">[10]Cash!#REF!</definedName>
    <definedName name="OutInvTurn">#REF!</definedName>
    <definedName name="OutLTIntExp">[10]Cash!#REF!</definedName>
    <definedName name="OutLTLoan">'[10]Consolidated Forecast'!#REF!</definedName>
    <definedName name="OutNetInc">'[10]Consolidated Forecast'!#REF!</definedName>
    <definedName name="OutNetInc_A">'[10]Consolidated Actual'!#REF!</definedName>
    <definedName name="OutNetIncYr">'[10]Consolidated Forecast'!#REF!</definedName>
    <definedName name="OutNPMar">#REF!</definedName>
    <definedName name="OutNPV">#REF!</definedName>
    <definedName name="OutNWC">'[10]Consolidated Forecast'!#REF!</definedName>
    <definedName name="OutNWC_A">'[10]Consolidated Actual'!#REF!</definedName>
    <definedName name="OutOpInc">'[10]Consolidated Forecast'!#REF!</definedName>
    <definedName name="OutOpInc_A">'[10]Consolidated Actual'!#REF!</definedName>
    <definedName name="OutOpIncYr">'[10]Consolidated Forecast'!#REF!</definedName>
    <definedName name="OutPlug">'[10]Consolidated Forecast'!#REF!</definedName>
    <definedName name="OutPrcperUnit">#REF!</definedName>
    <definedName name="OutPTMar">#REF!</definedName>
    <definedName name="OutRE">'[10]Consolidated Forecast'!#REF!</definedName>
    <definedName name="OutRE_A">'[10]Consolidated Actual'!#REF!</definedName>
    <definedName name="OutRecTurn">#REF!</definedName>
    <definedName name="OutRevEmp">#REF!</definedName>
    <definedName name="OutROA">#REF!</definedName>
    <definedName name="OutROC">#REF!</definedName>
    <definedName name="OutROE">#REF!</definedName>
    <definedName name="OutSales">'[10]Consolidated Forecast'!#REF!</definedName>
    <definedName name="OutSales_A">'[10]Consolidated Actual'!#REF!</definedName>
    <definedName name="OutSalesYr">'[10]Consolidated Forecast'!#REF!</definedName>
    <definedName name="OutSTFin">'[10]Consolidated Forecast'!#REF!</definedName>
    <definedName name="OutSTLoan">'[10]Consolidated Forecast'!#REF!</definedName>
    <definedName name="OutTaxExp">'[10]Consolidated Forecast'!#REF!</definedName>
    <definedName name="OutTaxExp_A">'[10]Consolidated Actual'!#REF!</definedName>
    <definedName name="OutTaxInc">'[10]Consolidated Forecast'!#REF!</definedName>
    <definedName name="OutTaxInc_A">'[10]Consolidated Actual'!#REF!</definedName>
    <definedName name="OutTermVal">#REF!</definedName>
    <definedName name="OutTFCF">#REF!</definedName>
    <definedName name="OutTotalOE">'[10]Consolidated Forecast'!#REF!</definedName>
    <definedName name="OutTotalOE_A">'[10]Consolidated Actual'!#REF!</definedName>
    <definedName name="OutTotAsset">'[10]Consolidated Forecast'!#REF!</definedName>
    <definedName name="OutTotAsset_A">'[10]Consolidated Actual'!#REF!</definedName>
    <definedName name="OutTotAssetYr">'[10]Consolidated Forecast'!#REF!</definedName>
    <definedName name="OutTotCosts">#REF!</definedName>
    <definedName name="OutTotLiabs">'[10]Consolidated Forecast'!#REF!</definedName>
    <definedName name="OutTotLiabs_A">'[10]Consolidated Actual'!#REF!</definedName>
    <definedName name="OutVarCosts">#REF!</definedName>
    <definedName name="OutVCperUnit">#REF!</definedName>
    <definedName name="Page_1">[10]Prex!$S$1</definedName>
    <definedName name="Page_2">[10]Prex!$U$76</definedName>
    <definedName name="Page_2A">[10]Prex!$U$52</definedName>
    <definedName name="Page_3">[10]Prex!$T$119</definedName>
    <definedName name="Payment_Actual_to_Projection">'[12]Analisa Piutang'!$B$9</definedName>
    <definedName name="PCCRW">#REF!</definedName>
    <definedName name="PCCVal">#REF!</definedName>
    <definedName name="PCCWV">#REF!</definedName>
    <definedName name="PercCapexPurch">[11]Input!$G$203</definedName>
    <definedName name="PercCreMaterial">[12]Input!$C$129</definedName>
    <definedName name="PerCreOutsource">[12]Input!$C$134</definedName>
    <definedName name="PerctAdvMat">[12]Input!$S$139</definedName>
    <definedName name="PerctAdvOutsrc">[12]Input!$V$139</definedName>
    <definedName name="Periods">#REF!</definedName>
    <definedName name="plan08">[20]DataSalesPlan08!$A$5:$H$560</definedName>
    <definedName name="_xlnm.Print_Area">#REF!</definedName>
    <definedName name="Print_Area_MI">[21]rekap!$B$1:$I$72</definedName>
    <definedName name="Product">[10]Menu!$C$6</definedName>
    <definedName name="qq" hidden="1">{"'Sheet1'!$A$4:$M$6"}</definedName>
    <definedName name="query__7" localSheetId="0" hidden="1">'Risk Register'!$A$1:$AO$124</definedName>
    <definedName name="query__8" localSheetId="2" hidden="1">'Risk Monitoring'!$A$1:$BJ$93</definedName>
    <definedName name="ratio1" hidden="1">{"'Sheet1'!$A$4:$M$6"}</definedName>
    <definedName name="recaccdr">#REF!</definedName>
    <definedName name="recamtcr">#REF!</definedName>
    <definedName name="recamtdr">#REF!</definedName>
    <definedName name="S_Adjust">#REF!</definedName>
    <definedName name="S_Adjust_Data">[18]Lead!$I$1:$I$188</definedName>
    <definedName name="S_Adjust_GT">#REF!</definedName>
    <definedName name="S_AJE_Tot">#REF!</definedName>
    <definedName name="S_AJE_Tot_Data">[18]Lead!$H$1:$H$188</definedName>
    <definedName name="S_AJE_Tot_GT">#REF!</definedName>
    <definedName name="S_CompNum">[22]Lead!#REF!</definedName>
    <definedName name="S_CY_Beg_Data">[18]Lead!$F$1:$F$188</definedName>
    <definedName name="S_CY_Beg_GT">#REF!</definedName>
    <definedName name="S_CY_End">#REF!</definedName>
    <definedName name="S_CY_End_Data">[18]Lead!$K$1:$K$188</definedName>
    <definedName name="S_CY_End_GT">#REF!</definedName>
    <definedName name="S_Diff_Amt">#REF!</definedName>
    <definedName name="S_Diff_Amt1">#REF!</definedName>
    <definedName name="S_Diff_Pct">#REF!</definedName>
    <definedName name="S_GrpNum">#REF!</definedName>
    <definedName name="S_Headings">#REF!</definedName>
    <definedName name="S_KeyValue">#REF!</definedName>
    <definedName name="S_PY_End">#REF!</definedName>
    <definedName name="S_PY_End_Data">[18]Lead!$M$1:$M$188</definedName>
    <definedName name="S_PY_End_GT">#REF!</definedName>
    <definedName name="S_RJE_Tot">#REF!</definedName>
    <definedName name="S_RJE_Tot_Data">[18]Lead!$J$1:$J$188</definedName>
    <definedName name="S_RJE_Tot_GT">#REF!</definedName>
    <definedName name="S_RowNum">#REF!</definedName>
    <definedName name="SAmort_Eng">#REF!</definedName>
    <definedName name="SAmort_Pswt">#REF!</definedName>
    <definedName name="sccReal">OFFSET([23]bth!$A$1,0,0,COUNTA([23]bth!$A$1:$A$65536),19)</definedName>
    <definedName name="Sctg_C">#REF!</definedName>
    <definedName name="SeatAC">#REF!</definedName>
    <definedName name="SeatConfig">#REF!</definedName>
    <definedName name="seatkm_perac_persvc">#REF!</definedName>
    <definedName name="sencount" hidden="1">2</definedName>
    <definedName name="sh" hidden="1">{"'Sheet1'!$A$4:$M$6"}</definedName>
    <definedName name="SIO">#REF!</definedName>
    <definedName name="Sjkt210">#REF!</definedName>
    <definedName name="speelAC">#REF!</definedName>
    <definedName name="speelservice">#REF!</definedName>
    <definedName name="SPest_Ctrl">#REF!</definedName>
    <definedName name="Spool">#REF!</definedName>
    <definedName name="SPTV">#REF!</definedName>
    <definedName name="SRO_A">#REF!</definedName>
    <definedName name="SRO_tyre">#REF!</definedName>
    <definedName name="SummerDB">[24]Summer!$A$2:$T$1008</definedName>
    <definedName name="Tabel">#REF!</definedName>
    <definedName name="Telephone">[10]Menu!$C$9</definedName>
    <definedName name="tes" hidden="1">{"'Sheet1'!$A$4:$M$6"}</definedName>
    <definedName name="TEST0">#REF!</definedName>
    <definedName name="TEST1">#REF!</definedName>
    <definedName name="TEST2">#REF!</definedName>
    <definedName name="TESTHKEY">#REF!</definedName>
    <definedName name="TESTKEYS">#REF!</definedName>
    <definedName name="TESTVKEY">#REF!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9</definedName>
    <definedName name="TKM_Cargo_perac_persvc">#REF!</definedName>
    <definedName name="tonkm_perac_persvc">#REF!</definedName>
    <definedName name="TotWV">#REF!</definedName>
    <definedName name="TP">[14]Quantitatif!$C$3</definedName>
    <definedName name="tu" hidden="1">{"'Sheet1'!$A$4:$M$6"}</definedName>
    <definedName name="Units">[10]Menu!$C$27</definedName>
    <definedName name="V" hidden="1">{"'Sheet1'!$A$4:$M$6"}</definedName>
    <definedName name="VarianceIdxChartRange">OFFSET(#REF!,0,1,1,COUNT(#REF!))</definedName>
    <definedName name="VariancePctChartRange">OFFSET(#REF!,0,1,1,COUNT(#REF!))</definedName>
    <definedName name="Version">[10]Menu!$C$15</definedName>
    <definedName name="WACC">#REF!</definedName>
    <definedName name="Web">[10]Menu!$C$12</definedName>
    <definedName name="WinterDB">[24]Winter!$A$2:$T$1000</definedName>
    <definedName name="WkAccDep">[10]Capex!#REF!</definedName>
    <definedName name="WkAdvances">[10]Opex!#REF!</definedName>
    <definedName name="WkBaseSal">#REF!</definedName>
    <definedName name="WkCAPEXDis">[10]Capex!#REF!</definedName>
    <definedName name="WkCashPurch">'[10]Inventory&amp;Purchases'!#REF!</definedName>
    <definedName name="WkCashSls">'[10]Sales GA'!#REF!</definedName>
    <definedName name="WkCasing">'[10]COGS TP'!#REF!</definedName>
    <definedName name="WkCOGS">'[10]COGS TP'!#REF!</definedName>
    <definedName name="WkCollections">'[10]Sales GA'!#REF!</definedName>
    <definedName name="WkCreditPurch">'[10]Inventory&amp;Purchases'!#REF!</definedName>
    <definedName name="WkCreditSls">'[10]Sales GA'!#REF!</definedName>
    <definedName name="WkCumCAPEX">[10]Capex!#REF!</definedName>
    <definedName name="WkCumDisCAPEX">[10]Capex!#REF!</definedName>
    <definedName name="WkDep">[10]Capex!#REF!</definedName>
    <definedName name="WkDisburses">'[10]Inventory&amp;Purchases'!#REF!</definedName>
    <definedName name="WkDisOpExp">[10]Opex!#REF!</definedName>
    <definedName name="WkEndAP">'[10]Inventory&amp;Purchases'!#REF!</definedName>
    <definedName name="WkEndAR">'[10]Sales GA'!#REF!</definedName>
    <definedName name="WkEndInv">'[10]Inventory&amp;Purchases'!#REF!</definedName>
    <definedName name="WkFixAsset">[10]Capex!#REF!</definedName>
    <definedName name="WkGrossAsset">[10]Capex!#REF!</definedName>
    <definedName name="WkInvNeed">'[10]Inventory&amp;Purchases'!#REF!</definedName>
    <definedName name="WkLabor">'[10]COGS TP'!#REF!</definedName>
    <definedName name="WkMaintExp">[10]Opex!#REF!</definedName>
    <definedName name="WkMiscExp">[10]Opex!#REF!</definedName>
    <definedName name="WkPayCapex">[10]Capex!#REF!</definedName>
    <definedName name="WkPmtPay">'[10]Inventory&amp;Purchases'!#REF!</definedName>
    <definedName name="WkPurchases">'[10]Inventory&amp;Purchases'!#REF!</definedName>
    <definedName name="WkRentExp">[10]Opex!#REF!</definedName>
    <definedName name="WkSales">'[10]Sales GA'!#REF!</definedName>
    <definedName name="WkSalExp">#REF!</definedName>
    <definedName name="WkScreen">'[10]COGS TP'!#REF!</definedName>
    <definedName name="wrn.Aging._.and._.Trend._.Analysis." hidden="1">{#N/A,#N/A,FALSE,"Aging Summary";#N/A,#N/A,FALSE,"Ratio Analysis";#N/A,#N/A,FALSE,"Test 120 Day Accts";#N/A,#N/A,FALSE,"Tickmarks"}</definedName>
    <definedName name="x" hidden="1">{"'Sheet1'!$A$4:$M$6"}</definedName>
    <definedName name="XRefActiveRow" hidden="1">#REF!</definedName>
    <definedName name="XRefColumnsCount" hidden="1">1</definedName>
    <definedName name="XRefPaste1" hidden="1">#REF!</definedName>
    <definedName name="XRefPaste1Row" hidden="1">#REF!</definedName>
    <definedName name="XRefPaste2" hidden="1">#REF!</definedName>
    <definedName name="XRefPaste2Row" hidden="1">#REF!</definedName>
    <definedName name="XRefPasteRangeCount" hidden="1">2</definedName>
    <definedName name="XXX">#REF!</definedName>
    <definedName name="xy" hidden="1">{"'Sheet1'!$A$4:$M$6"}</definedName>
    <definedName name="z" hidden="1">{"'Sheet1'!$A$4:$M$6"}</definedName>
    <definedName name="za" hidden="1">{"'Sheet1'!$A$4:$M$6"}</definedName>
    <definedName name="Zone_impres_MI">#REF!</definedName>
    <definedName name="zz" hidden="1">{"'Sheet1'!$A$4:$M$6"}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2" i="4" l="1"/>
  <c r="L261" i="4"/>
  <c r="L260" i="4"/>
  <c r="M259" i="4"/>
  <c r="L259" i="4"/>
  <c r="L258" i="4"/>
  <c r="N224" i="4"/>
  <c r="M224" i="4"/>
  <c r="L224" i="4"/>
  <c r="N223" i="4"/>
  <c r="M223" i="4"/>
  <c r="L223" i="4"/>
  <c r="F221" i="4"/>
  <c r="D221" i="4"/>
  <c r="M220" i="4"/>
  <c r="N218" i="4"/>
  <c r="L218" i="4"/>
  <c r="E218" i="4"/>
  <c r="L217" i="4"/>
  <c r="F217" i="4"/>
  <c r="E217" i="4"/>
  <c r="F216" i="4"/>
  <c r="M215" i="4"/>
  <c r="L215" i="4"/>
  <c r="L213" i="4"/>
  <c r="E210" i="4"/>
  <c r="M179" i="4"/>
  <c r="F179" i="4"/>
  <c r="E179" i="4"/>
  <c r="D179" i="4"/>
  <c r="D178" i="4"/>
  <c r="E176" i="4"/>
  <c r="D176" i="4"/>
  <c r="L161" i="4"/>
  <c r="E161" i="4"/>
  <c r="F156" i="4"/>
  <c r="E156" i="4"/>
  <c r="D156" i="4"/>
  <c r="N155" i="4"/>
  <c r="F155" i="4"/>
  <c r="E155" i="4"/>
  <c r="D155" i="4"/>
  <c r="N154" i="4"/>
  <c r="F154" i="4"/>
  <c r="E154" i="4"/>
  <c r="D154" i="4"/>
  <c r="E153" i="4"/>
  <c r="M152" i="4"/>
  <c r="D152" i="4"/>
  <c r="N151" i="4"/>
  <c r="M151" i="4"/>
  <c r="D151" i="4"/>
  <c r="L150" i="4"/>
  <c r="F150" i="4"/>
  <c r="E150" i="4"/>
  <c r="M139" i="4"/>
  <c r="L139" i="4"/>
  <c r="M128" i="4"/>
  <c r="L128" i="4"/>
  <c r="E128" i="4"/>
  <c r="M111" i="4"/>
  <c r="N110" i="4"/>
  <c r="M110" i="4"/>
  <c r="M109" i="4"/>
  <c r="L107" i="4"/>
  <c r="M105" i="4"/>
  <c r="N104" i="4"/>
  <c r="M104" i="4"/>
  <c r="L104" i="4"/>
  <c r="N103" i="4"/>
  <c r="M103" i="4"/>
  <c r="M85" i="4"/>
  <c r="L85" i="4"/>
  <c r="M84" i="4"/>
  <c r="L84" i="4"/>
  <c r="M83" i="4"/>
  <c r="L83" i="4"/>
  <c r="M82" i="4"/>
  <c r="L82" i="4"/>
  <c r="L81" i="4"/>
  <c r="M80" i="4"/>
  <c r="L80" i="4"/>
  <c r="M79" i="4"/>
  <c r="L79" i="4"/>
  <c r="N66" i="4"/>
  <c r="L66" i="4"/>
  <c r="M58" i="4"/>
  <c r="M56" i="4"/>
  <c r="E47" i="4"/>
  <c r="N17" i="4"/>
  <c r="M17" i="4"/>
  <c r="L17" i="4"/>
  <c r="N16" i="4"/>
  <c r="M16" i="4"/>
  <c r="L16" i="4"/>
  <c r="M15" i="4"/>
  <c r="N14" i="4"/>
  <c r="M13" i="4"/>
  <c r="N11" i="4"/>
  <c r="E11" i="4"/>
  <c r="N9" i="4"/>
  <c r="F9" i="4"/>
  <c r="E9" i="4"/>
  <c r="N8" i="4"/>
  <c r="L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530335\Downloads\query (7).iqy" keepAlive="1" name="query (7)" type="5" refreshedVersion="8" minRefreshableVersion="3" saveData="1">
    <dbPr connection="Provider=Microsoft.Office.List.OLEDB.2.0;Data Source=&quot;&quot;;ApplicationName=Excel;Version=12.0.0.0" command="&lt;LIST&gt;&lt;VIEWGUID&gt;B026C592-501F-4831-95B3-747F3B112A31&lt;/VIEWGUID&gt;&lt;LISTNAME&gt;e248942f-106c-44dd-b019-4ad006f30c1f&lt;/LISTNAME&gt;&lt;LISTWEB&gt;https://gmfaeroasia365.sharepoint.com/teams/riskmanagement/_vti_bin&lt;/LISTWEB&gt;&lt;LISTSUBWEB&gt;&lt;/LISTSUBWEB&gt;&lt;ROOTFOLDER&gt;&lt;/ROOTFOLDER&gt;&lt;/LIST&gt;" commandType="5"/>
  </connection>
  <connection id="2" xr16:uid="{00000000-0015-0000-FFFF-FFFF01000000}" odcFile="C:\Users\530335\Downloads\query (8).iqy" keepAlive="1" name="query (8)" type="5" refreshedVersion="8" minRefreshableVersion="3" saveData="1">
    <dbPr connection="Provider=Microsoft.Office.List.OLEDB.2.0;Data Source=&quot;&quot;;ApplicationName=Excel;Version=12.0.0.0" command="&lt;LIST&gt;&lt;VIEWGUID&gt;9C271E5C-BD2A-4253-99BA-EED079D79C70&lt;/VIEWGUID&gt;&lt;LISTNAME&gt;bc93ccd2-df27-44ee-abc3-984d05a60150&lt;/LISTNAME&gt;&lt;LISTWEB&gt;https://gmfaeroasia365.sharepoint.com/teams/riskmanagement/_vti_bin&lt;/LISTWEB&gt;&lt;LISTSUBWEB&gt;&lt;/LISTSUBWEB&gt;&lt;ROOTFOLDER&gt;&lt;/ROOTFOLDER&gt;&lt;/LIST&gt;" commandType="5"/>
  </connection>
</connections>
</file>

<file path=xl/sharedStrings.xml><?xml version="1.0" encoding="utf-8"?>
<sst xmlns="http://schemas.openxmlformats.org/spreadsheetml/2006/main" count="11668" uniqueCount="2965">
  <si>
    <t>ID</t>
  </si>
  <si>
    <t>Title</t>
  </si>
  <si>
    <t>Path</t>
  </si>
  <si>
    <t>Item Type</t>
  </si>
  <si>
    <t>Unit</t>
  </si>
  <si>
    <t>KPI</t>
  </si>
  <si>
    <t>Penyebab Risiko</t>
  </si>
  <si>
    <t xml:space="preserve">Justifikasi Consequence </t>
  </si>
  <si>
    <t>Nilai Consequence Risiko Inheren</t>
  </si>
  <si>
    <t>Nilai Likelihood Risiko Inheren</t>
  </si>
  <si>
    <t>Level Risiko Inheren</t>
  </si>
  <si>
    <t>Respon</t>
  </si>
  <si>
    <t>Pengendalian Yang Sudah Ada</t>
  </si>
  <si>
    <t>Rencana Pengendalian</t>
  </si>
  <si>
    <t>Ukuran Keberhasilan</t>
  </si>
  <si>
    <t>Target Waktu Penyelesaian</t>
  </si>
  <si>
    <t>Accountable (A)</t>
  </si>
  <si>
    <t>Responsible (R)</t>
  </si>
  <si>
    <t>Consult (C)</t>
  </si>
  <si>
    <t>Inform (I)</t>
  </si>
  <si>
    <t>Nilai Consequence (Risiko Residu)</t>
  </si>
  <si>
    <t>Nilai Likelihood (Risiko Residu)</t>
  </si>
  <si>
    <t>Level Risiko Residu</t>
  </si>
  <si>
    <t>Tahun</t>
  </si>
  <si>
    <t>Risk Owner</t>
  </si>
  <si>
    <t>Risk Analyst</t>
  </si>
  <si>
    <t>Menyetujui</t>
  </si>
  <si>
    <t>Mengetahui</t>
  </si>
  <si>
    <t>Menyusun</t>
  </si>
  <si>
    <t>Status Dokumen</t>
  </si>
  <si>
    <t>Status Risiko</t>
  </si>
  <si>
    <t>Pencapaian Tujuan Tahunan</t>
  </si>
  <si>
    <t>Risk ID</t>
  </si>
  <si>
    <t>Tanggal Disetujui</t>
  </si>
  <si>
    <t>Tanggal Diketahui</t>
  </si>
  <si>
    <t>Top Risk</t>
  </si>
  <si>
    <t>Risk Officer</t>
  </si>
  <si>
    <t>Tanggal Registrasi</t>
  </si>
  <si>
    <t>Approver</t>
  </si>
  <si>
    <t>Skor Risiko Inheren</t>
  </si>
  <si>
    <t>Skor Risiko Residu</t>
  </si>
  <si>
    <t>Adanya Audit Request yang membutuhkan biaya di luar budget,adanya tambahan biaya personil TI baru untuk program sertifikasi QIA sesuai dengan PCM ,adanya program assesstmen audit dari external sesuai dengan audit piagam charter 2023</t>
  </si>
  <si>
    <t>teams/riskmanagement/Lists/KPI Risk Register Unit 2023</t>
  </si>
  <si>
    <t>Item</t>
  </si>
  <si>
    <t>TI</t>
  </si>
  <si>
    <t>F1.1  Budget Realization</t>
  </si>
  <si>
    <t>'1. Munculnya insiden/aksiden didalam atau diluar proses bisnis yang memiliki impact terhadap pencapaian kinerja perusahaan atau menyimpangi upaya safeguarding asset perusahaan
2. Belum dialokasikan keseluruhan pelaksanaan serifikasi QIA- budget personil baru 
3. Schedule assestment audit external  setiap per tiga tahun sesuai dengan paiagam audit charter</t>
  </si>
  <si>
    <t>1. Terganggunya pencapaian net profit perusahaan
2. Alokasi cashflow  perusahaan terganggu
3. Peningkatan staff expense TI</t>
  </si>
  <si>
    <t>5</t>
  </si>
  <si>
    <t>1</t>
  </si>
  <si>
    <t>High</t>
  </si>
  <si>
    <t>Reduce</t>
  </si>
  <si>
    <t>1. Realokasi budget dengan tetap mempertahankan Realisasi Audit Plan 2022
2. Program Efisiensi Dinas
3. Memastikan dan berkoordinasi dengan Unit TY dan TH untuk alokasi budget  unt uk pelaksanaan sertifikasi QIA-persone baru  TI sesuai dengan PCM</t>
  </si>
  <si>
    <t>Monitoring berkala dan koordinasi dengan Fungsi pengelola Anggaran</t>
  </si>
  <si>
    <t xml:space="preserve">1. Report of analysis budget realization
2. Realokasi budget bila terjadi overbudget (budget ter-realokasikan/reallocated)
</t>
  </si>
  <si>
    <t>Monthly</t>
  </si>
  <si>
    <t>VP-TI</t>
  </si>
  <si>
    <t>PDCA-Budget Dinas (TIA,TIC)</t>
  </si>
  <si>
    <t>TA</t>
  </si>
  <si>
    <t>DF</t>
  </si>
  <si>
    <t>3</t>
  </si>
  <si>
    <t>Low</t>
  </si>
  <si>
    <t>2023</t>
  </si>
  <si>
    <t>Deddy Fezantino</t>
  </si>
  <si>
    <t>Dwi Wahyu Kartiko</t>
  </si>
  <si>
    <t>Open</t>
  </si>
  <si>
    <t xml:space="preserve">1. Kurangnya value added yang dirasakan oleh auditee terhadap rekomendasi internal audit 2. Rendahnya nilai CSI pada aspek Audit Services 3. Report audit yang kurang efektif 4. Strategi rekomondasi yang di  berikan tidak di implementasikan audite </t>
  </si>
  <si>
    <t>C1.1  Internal Customer Satisfaction Index</t>
  </si>
  <si>
    <t>1. Secara teknis, audit gagal untuk memberikan resullt simpulan masalah 
2. Komunikasi dengan auditee tidak dua arah dan frekuensinya sangat jarang
3. Kurang akurasi dalam tekhnik audit yang dilakukan   
4. Kesulitan dalam melakukan implementasi strategi rekomondasi yang di berikan auditor 
5. Mitigasi mapping dari risk assesstment terlambat sehingga audit  plan  tidak sesuai dengan misi perusahaan</t>
  </si>
  <si>
    <t>1. Masih terdapat kendala dalam pencapaian target auditee
2. Proses komunikasi auditor dengan auditee tidak berjalan dengan baik</t>
  </si>
  <si>
    <t>1. Menyampaikan Daftar temuan sementara kepada auditee untuk dapat di klarifikasi
2. Meningkatkan pelaksanaan desk audit per area bisnis proses.
3. Memperbanyak frekuensi penugasan konsultasi dan review (untuk auditor dan unit)
4. Meningkatkan pemahaman dan integrasi bisnis proses yang ada di GMF
5.Melakukan improvement terhadap respon complaint dari auditee
6.Melaksanakan Audit Plan dengan ruang lingkup yang telah disetujui oleh Direksi dan Komite Audit</t>
  </si>
  <si>
    <t xml:space="preserve">1. Meningkatkan frekuensi penugasan konsultasi dan review (untuk auditor dan unit)
2. Meningkatkan koordinasi dengan surveilance rutine dan PIC kontrol tindak lanjut pareto hasil survey
3. Meningkatkan pemahaman teknik audit yang sesuai dan systematis
4. Melakukan control time frame sesuai agenda audit
5. Melakukan review penilaian atas audit yang di lakukan
6. Melakukan control rekomondasi auditee terhadap program audit 
7. Melakukan audit sesuai dengan rekomendasi dari assestment risk profile coorporate dari mitigasi risk assestment risak manegement
8.Melakukan audit internal atas temuan dari pengukuran dengan angka/ skor GCG, laporan KAP, dan tidak adanya permasalahan dari audit eksternal (BPK, KPK, SPI GA, dll)
</t>
  </si>
  <si>
    <t>1.  IPP pelaksanaan audit
2. Report of desk audit tersedia
3. Surveilance terlaksana
4.  Requirement auditee sudah masuk dalam audit requirement
5. Penilaian audit setiap selesai melakukan proses audit baik responsed verbal atau tulisan terlaksana
6. Stratgei rekomondasi  diimplementasi kan di dinas</t>
  </si>
  <si>
    <t>Semesterly</t>
  </si>
  <si>
    <t>PDCA-Biz(TIC,TIA)</t>
  </si>
  <si>
    <t>TD</t>
  </si>
  <si>
    <t>DT</t>
  </si>
  <si>
    <t>2</t>
  </si>
  <si>
    <t>Medium</t>
  </si>
  <si>
    <t>2022</t>
  </si>
  <si>
    <t>auditee tidak memprioritaskan penyelesaian tindak lanjut audit,MTL yang tidak sesuai dengan target time frame,Lack of people koordination incharge closing MTL</t>
  </si>
  <si>
    <t>I1.1   Closure of Audit Action Items</t>
  </si>
  <si>
    <t xml:space="preserve">1. Secara teknis, audit gagal untuk memberikan simpulan masalah dan rekomendasi yang relevan,
2. Audit tidak mewacanakan urgensi permasalahan/audit secara proporsional kepada auditee dan stakeholder
3. Prioritas auditor, pemberi tugas dan auditee tidak sama
4. License tools saat ini sudah expired sehingga ketersediaan tools monitoring belum ada
5. SDA dengan TDI untuk progress ools monitoring progres improvment bisa di implementasikan di quartal pertama
6. Auditor tidak melakukan monitoring secara periodik reminder audite </t>
  </si>
  <si>
    <t>1. Tidak tercapainya perbaikan sistem di perusahaan
2. Masih banyak jumlah temuan audit belum close
3.Filing dokumentasi progress audit tidak maksimal</t>
  </si>
  <si>
    <t>1.Taxonomi Meeting dengan Direksi terkait tindak lanjut audit TI
2. Reminder penyelesaian tindak lanjut Monthly oleh TI
3. Reminder oleh Direktur terkait apabila belum ada tindak lanjut dari auditee.
4. Review progress audit weekly.
5. Pemanggilan auditee untuk penyelesaian tindak lanjut audit.
6. Menyamakan prioritas dengan auditee untuk alignment penyelesaian tindak lanjut
7. Memberikan pemahaman yang memadai atas urgensi audit
8.  Taxonomi Meeting dengan Direksi terkait tindak lanjut audit TI</t>
  </si>
  <si>
    <t>1. Implementasi tools SDA  progress monitoring dan performance audit
2. Monitoring audit yang diluar dari time frame dengan menerbitkan BA-menerima resiko untuk MTL tidak closed &gt; 1 tahun dan tidak bisa di selesaikan
3.Reminder / notifikasi MTL auditee per weekly  
4. Invited audite untuk koordinasi MTL yang bleum closed</t>
  </si>
  <si>
    <t xml:space="preserve">1. Penyelesaian tidak lanjut audit terlaksana sesuai target
2. BA-menerima resiko MTL yang disutujui team audit dan komite audit
</t>
  </si>
  <si>
    <t>Quarterly</t>
  </si>
  <si>
    <t>1. Ketidaktepatan timeframe pelaksanaan audit. 2. Lack of competency 3. Lack of people availability 4. kompleksitas scope audit yang tidak bisa closed  oleh auditee 5. Resiko yang tidak terdefinisi di awal saat pembuatan audit program</t>
  </si>
  <si>
    <t>I1.2   Percent completed vs planned audits</t>
  </si>
  <si>
    <t xml:space="preserve">1. Adanya pelaksanaan audit request diluar Audit Plan 2023;
2. Fungsi audit tidak siap secara kapasitas, kapabilitas, dan resources untuk risiko dan kondisi proses bisnis yang ada
3. Komplesitas temuan audit yang dilakukan 
</t>
  </si>
  <si>
    <t>1. Pengawasan yang dilakukan tidak dapat berjalan efektif
2. Audit Plan tidak terlaksana
3. Terdapat gap antara audit plan dengan realisasi auditnya.
4. Tidak ada  penyelesaian tindak lanjut  auditee dan tidak sesuai dengan time frame yang disepakati</t>
  </si>
  <si>
    <t xml:space="preserve">1. Mengeluarkan Surat Tugas Audit sesuai jadwal
2. Review progress audit weekly
3. Expose with supervisor &amp; VP
4. Review progress audit weekly
5. Meningkatkan pemahaman proses bisnis, risiko audit dan perencanaan audit yang benar
6. Selektif dalam pemilihan permintaan audit di luar audit plan
</t>
  </si>
  <si>
    <t xml:space="preserve">1. Implementasi progres monitoring dengan tools SDA yang telah di improved TI dan  TDI 
2. Perfomance progres audit plan dan audit request tercapture dalam SDA tools monitoring
</t>
  </si>
  <si>
    <t xml:space="preserve">1. Audit terlaksana sesuai jadwal
2. Progress audit updated
3. Audit plan terlaksana sesuai target
4. Expose dengan supervisor terlaksana
5. Performance hasil auditee sesuai time frame </t>
  </si>
  <si>
    <t>Quartely</t>
  </si>
  <si>
    <t>Kurangnya pemahaman terhadap parameter GCG terkait peran  internal Audit di perusahaan sehingga tidak tercermin pada kebijakan( SOP), dan aktifitas audit serta keterlambatan dalam mitigasi resiko dalam pencapaian target KPI</t>
  </si>
  <si>
    <t>I1.3 Governance Risk &amp; Compliance(GRC)</t>
  </si>
  <si>
    <t>1. Cascading charter kepada SOP audit tidak jelas dan tidak disepahamkan
2. SOP audit dinamis
3. Perubahan SOP audit tidak disosialisasikan
4. Administrasi audit bersifat monoton dan fatigue
5. Budget masih terbatas untuk pengadaan konsultan dalam pelaksanaan external assestment(mandatory/best practice)
6. Belum ada fungsi QA di dinas TI sehigga belmu ada pelaksanaan self assestment dalam pengendalian internal audit</t>
  </si>
  <si>
    <t xml:space="preserve">1. Proses audit tidak terdokumentasi dengan sistematis.
2. Pertanggungjawaban atas proses audit sulit dibuktikan, karena tidak ada kertas kerja dan dokumentasi proses audit
3. Kertas kerja/bukti audit dari prosedur audit berikut dokumentasi atas proses audit tidak ada/tidak terdokumentasikan
4. Performanca pengendalian internal audit belum di lakukan sehingga tidak terukur </t>
  </si>
  <si>
    <t xml:space="preserve">1. Mensosialisasikan dan mengkomunikasikan kesepakatan dinamika SOP audit
2. Sosialisasi Parameter GCG kepada seluruh personil Internal Audit
3. Comply dalam membuat kertas kerja dan mendokumentasikan bukti audit untuk setiap prosedur yang dilakukan
</t>
  </si>
  <si>
    <t>1. Fungsi QA melakukan fungsi pengendalian di internal dinas TI,(pelaporan dinas, tindak lanjuit, knowledge management 
2. Self assestment pengendalian internal dinas TI terlaksana
3. Risk maturirty dan risk assigment monitoring dilakukan dan di report ke risk management quarterly
4. Finding GCG closed sesuai time frame atau plan</t>
  </si>
  <si>
    <t>1. Parameter GCG tersosialisasikan
2. Fungsi QA terlaksana 
3. Risk assigment montoring terlaksana 
4. No finding GCG
5. Risk assestment terlaksana sesuai time frame</t>
  </si>
  <si>
    <t>PDCA-GCG,PDCA-Risk(TIC-TIA)</t>
  </si>
  <si>
    <t>TS,TA</t>
  </si>
  <si>
    <t>'Keterlambatan dalam report monthly asset dari dinas TI</t>
  </si>
  <si>
    <t>I14.Asset management</t>
  </si>
  <si>
    <t>1. Control asset yang belum di lakukan oleh personel TI/dinas TI 
2. Personel imcharge controling asset belum ada di dinas TI</t>
  </si>
  <si>
    <t xml:space="preserve">1. Potensi  tidak ada kontrol terhadap asset dinas TI
</t>
  </si>
  <si>
    <t>n/a</t>
  </si>
  <si>
    <t>1. Melakukan monitoring asset 
2. Report monthly terlaksana-untuk asset TI</t>
  </si>
  <si>
    <t>Report monthly tersedia dan PDCA control asset available</t>
  </si>
  <si>
    <t>TIC,TIA</t>
  </si>
  <si>
    <t>Adanya aktivitas tambahan yang berasal dari manajemen request yang belum dibudgetkan di awal tahun serta Adanya realokasi budget anggaran yang tidak sesuai</t>
  </si>
  <si>
    <t>Budget Realization</t>
  </si>
  <si>
    <t>1. Penambahan aktivitas management request 
2. Penyusunan budget yang tidak sesuai dan adanya budget yang tidak teranggarkan</t>
  </si>
  <si>
    <t>KPI Budget Realization melebihi anggaran (Merah)</t>
  </si>
  <si>
    <t>Koordinasi dengan unit terkait untuk realokasi budget</t>
  </si>
  <si>
    <t>1. Meminimalisasi adanya aktivitas tambahan sehingga tidak perlu adanya tambahan budget
2.  Melakukan Koordinasi untuk budget Akun-akun yang jumlanya tidak sesuai agar budget tahun depan tidak melakukan realokasi anggaran
3. Tidak melakukan aktivitas tambahan dan menunda realisasi anggaran di tahun depan</t>
  </si>
  <si>
    <t>Realisasi tidak melebihi budget yang dianggarkan</t>
  </si>
  <si>
    <t>setiap bulan</t>
  </si>
  <si>
    <t>VP TA</t>
  </si>
  <si>
    <t>All SM TA</t>
  </si>
  <si>
    <t>TAB</t>
  </si>
  <si>
    <t>4</t>
  </si>
  <si>
    <t>Chairuddin</t>
  </si>
  <si>
    <t>Brian Harfiansyah 580460</t>
  </si>
  <si>
    <t>Ya</t>
  </si>
  <si>
    <t>Muhammad Ifroh Thobibul Qulub</t>
  </si>
  <si>
    <t>1. Terbatasnya budget pengembangan tools audit 2. Keterbatasan kemampuan dalam pengembangan tools audit 3. Tidak adanya spare waktu untuk melakukan pengembangan tools audit 4. Perbaikan proses tidak efisien dan efektif</t>
  </si>
  <si>
    <t>I15 Continuous Improvement</t>
  </si>
  <si>
    <t>1. Program Efisiensi dan cutting cost dinas Internal Audit
2. Belum ada pengalaman melakukan pengembangan tools audit
3. Padatnya jadwal pelaksanaan audit tahunan
4. Dinamika proses audit yang berubah-ubah</t>
  </si>
  <si>
    <t>1. Proses Audit tidak efisien waktu
2. Potensi kehilangan dokumen audit
3. Proses dan dokumentasi audit tidak sistematis
4. Proses audit tidak terstruktur</t>
  </si>
  <si>
    <t xml:space="preserve">1. Memanfaatkan tools yang ada saat ini seperti email, folder publik TI, teams, dan folder pribadi personil TI
2. Revisi Prosedur Bisnis TI, menyesuaikan dengan standarisasi </t>
  </si>
  <si>
    <t>1.Pengesahan prosedur bisnis TI  dan allign dengan SDA tools monitoring
2.SDA tools monitoring audit terimplementasi</t>
  </si>
  <si>
    <t>1. Prosedur Bisnis TI disetujui dan di implementasikan
2. SDA tools audit  berjalan aktif</t>
  </si>
  <si>
    <t>Realisasi budget dinas TD mengalami over budget</t>
  </si>
  <si>
    <t>F1.1 Budget Realization</t>
  </si>
  <si>
    <t>Munculnya biaya-biaya corporate dan biaya-biaya yang terjadi pada periode sebelumnya</t>
  </si>
  <si>
    <t>Berpotensi menghambat pelaksanaan kegiatan yang telah dianggarkan</t>
  </si>
  <si>
    <t>- Realisasi anggaran sesuai prosedur
- Monitoring realiasi anggaran setiap bulan</t>
  </si>
  <si>
    <t>Melakukan koordinasi dengan unit Accounting &amp; Financial Analysis untuk merapikan pencatatan biaya</t>
  </si>
  <si>
    <t>- Monitoring Realisasi anggaran  terlaksana setiap bulannya
- Realisasi anggaran &lt; budget</t>
  </si>
  <si>
    <t>VP TD</t>
  </si>
  <si>
    <t>Budget Controller</t>
  </si>
  <si>
    <t>Fidiarta Andika</t>
  </si>
  <si>
    <t>Faza Yoshio Susanto</t>
  </si>
  <si>
    <t>Customer tidak puas atas layanan IT GMF</t>
  </si>
  <si>
    <t>C1.1 Customer Satisfaction Index</t>
  </si>
  <si>
    <t>- Terdapat gangguan pada sistem, jaringan atau infrastruktur
- Terjadi keterlambatan pembayaran layanan IT</t>
  </si>
  <si>
    <t>- Berpotensi mendapatkan complaint dari customer
- Berpotensi menghambat pekerjaan operasional di area GMF</t>
  </si>
  <si>
    <t>Monitoring layanan IT secara berkala</t>
  </si>
  <si>
    <t>Memastikan pembayaran layanan IT sesuai dengan tagihan dan tepat waktu</t>
  </si>
  <si>
    <t>- Layanan IT berjalan dengan normal
- Tagihan vendor IT dibayarkan sesuai timeframe yang disepakati
- Tidak ada komplain dari customer untuk layanan IT</t>
  </si>
  <si>
    <t>TDI, TDO</t>
  </si>
  <si>
    <t>TP</t>
  </si>
  <si>
    <t>1. Kompetensi personil TI belum sesuai dengan PCM  2. Berkurangnya jumlah lead auditor 2023</t>
  </si>
  <si>
    <t>'1. Rekrutmen internal TI masihberlangsung
2. IDP personil TI belum terdefinisikan dengan baik
3. Assesstment lead belum di lakukan untuk mempersiapkan posisi lead yang akan pensiun di tahun 2023</t>
  </si>
  <si>
    <t>1. Audit Plan tidak tercapai
2. Kualitas audit kurang baik</t>
  </si>
  <si>
    <t>1. Proses rekrutmen sedang berlangsung
2. Pemetaan personil yang membutuhkan training mandatory QIA
3. Proses assesstment sedang berlangsung</t>
  </si>
  <si>
    <t>1. Pengajuan budget training untuk personil TI
2. Melaksanakan rekrutmen dengan standard minimum di TI
3. Koordinasi dengan TH untuk assest lead audior</t>
  </si>
  <si>
    <t>1. IDP Implemented
2. Personil TI tersertifikasi QIA
3. Bertambahnya personel TI sesuai dangan manpower planning 2023</t>
  </si>
  <si>
    <t>PDCA-People(TIC,TIA)</t>
  </si>
  <si>
    <t>TH</t>
  </si>
  <si>
    <t>Tidak tercapainya kesepakatan dengan partner pada rencana pengembangan inorganic</t>
  </si>
  <si>
    <t>I2.1 MRO Strategic Collaboration</t>
  </si>
  <si>
    <t xml:space="preserve">- Karena partner memiliki interest tersendiri dalam setiap negosiasi
- Perubahan rencana bisnis Perusahaan </t>
  </si>
  <si>
    <t>Proyeksi revenue dan net profit perusahaan tidak mencapai target RKAP</t>
  </si>
  <si>
    <t>Monitoring progress rencana pengembangan inorganic secara berkala</t>
  </si>
  <si>
    <t>Penyiapan alternatif untuk setiap rencana pengembangan inorganic</t>
  </si>
  <si>
    <t>- Pengembangan bisnis terlaksana (MoU)
- Target revenue dan net profit perusahaan tercapai sesuai dengan RKAP</t>
  </si>
  <si>
    <t>Desember 2023</t>
  </si>
  <si>
    <t>TDB</t>
  </si>
  <si>
    <t>TS, TI</t>
  </si>
  <si>
    <t>BoD</t>
  </si>
  <si>
    <t>1. Program kerja LCU tidak terlaksana/tercapai 2. Program AoC tidak terlaksana/tercapai 3. Program PDCA People terkait dengan Leadership tidak terlaksana/tercapai</t>
  </si>
  <si>
    <t>L1.2 Organization Capital Readiness</t>
  </si>
  <si>
    <t xml:space="preserve">1. Personil TI tidak melakukan aktivitas sharing session
2. TI tidak mengumpulkan Best Practice Docs, Cerita Pensiun, dan Inspirational Story
3. TI tidak memiliki program employee engagement dan enablement.
4. Personil TI tidak melakukan  review kebijakan bisnis
</t>
  </si>
  <si>
    <t>1. Tidak ada peningkatan knowledge di TI
2. Visi, misi dan value perusahaan tidak dapat diterapkan oleh personil TI dalam lingkungan kerjanya.
3. Kurangnya engagement pegawai terhadap perusahaan</t>
  </si>
  <si>
    <t>1. Memasukkan item Sharing session pada masing-masing IPP personil TI
2. Pengumpulan Best Practice Docs pada KM Index
3. Pembacaan Visi, Misi, Values perusahaan setiap briefing hari senin</t>
  </si>
  <si>
    <t>1. Pengumpulan Cerita Pensiun untuk personil yang pensiun pada tahun berjalan
2. Program leadership talks setiap 2 bulan sekali
3. Program happy habit dilakukan 
4.Sharing knowledge ahlak oleh AOC perbulan</t>
  </si>
  <si>
    <t xml:space="preserve">'1. Sharing session terlaksana
2. Best practice docs, cerita pensiun, inspirational story terkumpulkan
3. Program reward and punishment dijalankan
4. Pembacaan visi, misi dan values perusahaan dilaksanakan
5. Program happy habit, leader talk terlaksana
</t>
  </si>
  <si>
    <t>monthly</t>
  </si>
  <si>
    <t>Tidak comply terhadap regulasi</t>
  </si>
  <si>
    <t>I1.1  Governance, Risk, and Compliance</t>
  </si>
  <si>
    <t>Adanya ketidahtahuan Personil terhadap regulasi/prosedur</t>
  </si>
  <si>
    <t>Finding dari authority (FCAR, NCR)</t>
  </si>
  <si>
    <t>Mengontrol aktivitas agar tetap sesuai dengan koridor QSC, FCAR, dan GCG</t>
  </si>
  <si>
    <t>- Melakukan review prosedur bisnis secara rutin oleh seluruh bidang
- pelaksanaan sharing session untuk sosialisasi ke karyawan internal TD</t>
  </si>
  <si>
    <t xml:space="preserve">- Review prosedur bisnis terlaksana
- sharing session terlaksana setidaknya untuk sosialisasi 1 regulasi yg vital/terupdate </t>
  </si>
  <si>
    <t>PDCA SAG &amp; PDCA GCG</t>
  </si>
  <si>
    <t>TS, TQ, TI</t>
  </si>
  <si>
    <t>Asset investasi dinas TD tidak terutilisasi dengan maksimal</t>
  </si>
  <si>
    <t>I1.2 Asset Management</t>
  </si>
  <si>
    <t>Asset investasi dinas TD tidak termonitor dengan baik</t>
  </si>
  <si>
    <t>Terdapat aset yang tidak terutilisasi di dinas TD</t>
  </si>
  <si>
    <t>Monitoring utilisasi aset investasi</t>
  </si>
  <si>
    <t>- Laporan monitoring utilisasi aset tersedia
- Aset dinas TD terutilisasi dengan baik</t>
  </si>
  <si>
    <t>Investment Partner</t>
  </si>
  <si>
    <t>TAM</t>
  </si>
  <si>
    <t>Tidak terlaksananya Continuous Improvement Program</t>
  </si>
  <si>
    <t>I2.2 Continuous Improvement Program</t>
  </si>
  <si>
    <t>Adanya keterbatasan biaya, personil, dan waktu untuk merealisasikan Continuous Improvement Program</t>
  </si>
  <si>
    <t>Berpotensi menghambat pekerjaan operasional di dinas TD</t>
  </si>
  <si>
    <t>Menyusun timeframe dan activity plan untuk Continuous Improvement program unit</t>
  </si>
  <si>
    <t>- Monitoring progress pelaksanaan Continuous improvement program
- Memastikan ketersediaan anggaran untuk realisasi Continuous Improvement Program</t>
  </si>
  <si>
    <t>Progress pelaksanaan Continuous Improvement Program berjalan sesuai dengan target</t>
  </si>
  <si>
    <t>TDB, TDC, TDS, TDO, TDI</t>
  </si>
  <si>
    <t>Tidak terpenuhinya ketersediaan personnel dan kompetensinya sesuai dengan kebutuhan internal unit TD</t>
  </si>
  <si>
    <t>L1.1 Human Capital Readiness</t>
  </si>
  <si>
    <t>Keterlambatan dalam pemenuhan dan training manpower</t>
  </si>
  <si>
    <t>Dinas TD kekurangan personil dan aktivitas bisnis tidak dapat berjalan sesuai dengan target</t>
  </si>
  <si>
    <t>- Melakukan koordinasi dengan dinas TH untuk menjaga jumlah manpower dinas TD
- Memonitor ketersediaan jadwal training dan menjadwalkan training personil dinas TD</t>
  </si>
  <si>
    <t>- Jumlah manpower dinas TD tersedia sesuai dengan MPP
- Event training terlaksana dan diikuti oleh personil dinas TD</t>
  </si>
  <si>
    <t>PDCA People &amp; PDCA LCU</t>
  </si>
  <si>
    <t>Tidak terlaksananya program AOC internal unit</t>
  </si>
  <si>
    <t>L2.1 Organizational Capital Readiness</t>
  </si>
  <si>
    <t>Kurangnya pemahaman personil internal unit atas program-program AoC</t>
  </si>
  <si>
    <t>Rencana penanaman culture perusahaan tidak sesuai target</t>
  </si>
  <si>
    <t>- Sosialisasi program AoC
- Reminder pelaksanaan program AoC</t>
  </si>
  <si>
    <t>- Sosialisasi program AoC
- Monitoring pelaksanaan program AoC</t>
  </si>
  <si>
    <t>- Sosialisasi program AoC terlaksana
- Laporan pelaksanaan program AoC tersedia
- Program AoC terlaksana sesuai timeframe</t>
  </si>
  <si>
    <t>AoC TD</t>
  </si>
  <si>
    <t>Target Go-live program inisiatif Digital TD tidak tercapai</t>
  </si>
  <si>
    <t>L3.1 Information Capital Readiness</t>
  </si>
  <si>
    <t>Keterbatasan biaya dan ketersediaan personil untuk pengembangan program inisiatif digital TD</t>
  </si>
  <si>
    <t>Program digital inisiatif digital TD tidak terlaksana</t>
  </si>
  <si>
    <t>Monitoring progress secara berkala</t>
  </si>
  <si>
    <t>Monitoring progress implementasi digital inisiatif korporat secara bulanan</t>
  </si>
  <si>
    <t xml:space="preserve">Laporan progress implementasi digital inisiatif korporat tersedia </t>
  </si>
  <si>
    <t>TDI</t>
  </si>
  <si>
    <t>Terjadi koreksi data pencapaian kinerja dari unit serta Terjadi koreksi data dari direksi</t>
  </si>
  <si>
    <t>Financial Reporting &amp; Source Availability SLA Fulfillment</t>
  </si>
  <si>
    <t>Terdapat adjustment dan/atau penyesuaian terhadap nilai dari dinas dan/atau Direksi.</t>
  </si>
  <si>
    <t>Keterlambatan report yang dapat mempengaruhi score GCG corporate.</t>
  </si>
  <si>
    <t>Melakukan revisi terhadap laporan sesuai dengan data terbaru</t>
  </si>
  <si>
    <t xml:space="preserve">1. Bersama dengan TP dan CBO membuat mekanisme revenue tracking, (comparing with as is condition based on RKAP)
2. Melalui TP dan CBO  untuk membuat rencana sales/ revenue plan yang lebih akurat. 
3. Akan dijalankan program accrual basis di TA, diharapkan dapat memperbaiki matching revenue dan cost yang akan dijalankan
4. Perlu adanya komitmen bersama TA dan management untuk alokasi impairment dan cost yang akan menjadi beban di setiap bulannya di 2022. TA akan mereminder ke TA untuk nilai dan posting cost dan impair setiap bulan.
</t>
  </si>
  <si>
    <t>Report tersedia tepat waktu.</t>
  </si>
  <si>
    <t>EOM + 10</t>
  </si>
  <si>
    <t>SM TAM</t>
  </si>
  <si>
    <t>Financial Analyst</t>
  </si>
  <si>
    <t>TDS</t>
  </si>
  <si>
    <t>All Unit</t>
  </si>
  <si>
    <t>Risiko Source avaialable at purchase tidak tercapai</t>
  </si>
  <si>
    <t>Source Availability</t>
  </si>
  <si>
    <t>tidak ada yang bersedia menjadi vendor GMF karena kondisi keuangan perusahaan</t>
  </si>
  <si>
    <t>Ketersediaan vendor dapat mempengaruhi progres pekerjaan maintenance</t>
  </si>
  <si>
    <t>NA</t>
  </si>
  <si>
    <t>Manage vendor source availability</t>
  </si>
  <si>
    <t>Vendor source available</t>
  </si>
  <si>
    <t>SM TAP</t>
  </si>
  <si>
    <t>Data pengajuan anggaran dan data pendukung yang disampaikan dinas tidak lengkap. serta Proses one on one yang membutuhkan waktu lama</t>
  </si>
  <si>
    <t>Approved Corporate Budget</t>
  </si>
  <si>
    <t>Proses one on one dinas yang lama dan proses penentuan target revenue yang panjang.</t>
  </si>
  <si>
    <t>Proses one on one mempengaruhi kinerja dinas, tetapi secara corporate tidak ada perubahan.</t>
  </si>
  <si>
    <t>1. Pengumpulan data diprioritaskan menggunakan system
2. Melakukan revisi terhadap pengajuan anggaran sesuai dengan data terbaru</t>
  </si>
  <si>
    <t>Koordinasi dan proses one on one dijalankan sesuai timeline corporate.</t>
  </si>
  <si>
    <t>Data terkumpul tepat pada waktunya</t>
  </si>
  <si>
    <t>Q3</t>
  </si>
  <si>
    <t>Tingginya pengajuan permintaan dari unit yang tidak terprediksi dan bersamaan serta Dokumen pendukung tidak lengkap.</t>
  </si>
  <si>
    <t>Service Level Index</t>
  </si>
  <si>
    <t>1. Unit-unit memiliki target penyelesaian yang sama
2. PIC unit tidak mengetahui ketentuan.</t>
  </si>
  <si>
    <t>Target TAT tidak tercapai</t>
  </si>
  <si>
    <t>1. Pencatatan penerimaan dokumen
2. Koordinasi dengan PIC unit, agar melengkapi dokumen sesuai ketentuan</t>
  </si>
  <si>
    <t>1. Menyampaikan timeline rencana pengajuan permintaan ke TY
2. Pengaturan urutan pemrosesan sesuai waktu dokumen diterima
3. Koordinasi dengan PIC unit, agar melengkapi dokumen sesuai ketentuan</t>
  </si>
  <si>
    <t>1. Sesuai ke1. Timeline tersampaikan ke unit
2. Proses evaluasi dokumen sesuai dengan urutan tentuan/ kebutuhan dokumen
3. Dokumen pendukung lengkap</t>
  </si>
  <si>
    <t>Sesuai ketentuan/ kebutuhan</t>
  </si>
  <si>
    <t>SM TAG</t>
  </si>
  <si>
    <t>BOD</t>
  </si>
  <si>
    <t>Data pendukung terlambat diperoleh</t>
  </si>
  <si>
    <t xml:space="preserve">ERM Effectiveness </t>
  </si>
  <si>
    <t>PIC unit tidak mengirimkan laporan yang disepakati</t>
  </si>
  <si>
    <t>Laporan terlambat</t>
  </si>
  <si>
    <t>Koordinasi dengan PIC unit, agar data dikirimkan tepat waktu</t>
  </si>
  <si>
    <t>menetapkan awal TAT sesuai dengan waktu dokumen dilengkapi</t>
  </si>
  <si>
    <t>sosialisasi dan Koordinasi terlaksana</t>
  </si>
  <si>
    <t>Respon Corrective Action belum disampaikan</t>
  </si>
  <si>
    <t>Compliance Index</t>
  </si>
  <si>
    <t>Kurangnya awareness terhadap hasil audit</t>
  </si>
  <si>
    <t>Terdapat proses yang tidak comply dengan prosedur</t>
  </si>
  <si>
    <t>Menjalankan pekerjaan sesuai dengan prosedur yang ada</t>
  </si>
  <si>
    <t>1. Menjalankan pekerjaan sesuai dengan prosedur yang ada
2. Melakukan evaluasi proses kerja sesuai dengan PB/IK yang berlaku setiap tahun</t>
  </si>
  <si>
    <t>1. Finding audit diselesaikan tepat waktu
2. Evaluasi telah selesai dilakukan</t>
  </si>
  <si>
    <t>Dec 2023</t>
  </si>
  <si>
    <t>VP TI</t>
  </si>
  <si>
    <t>Risiko report monitoring asset tidak tersedia</t>
  </si>
  <si>
    <t>Asset Monitoring</t>
  </si>
  <si>
    <t>Activity plan serta data aset yang akan dimonitor tidak tersedia
activity plan tidak terlaksana</t>
  </si>
  <si>
    <t>asset tidak termonitor dengan baik</t>
  </si>
  <si>
    <t>1. Membuat data Asset
2 menyusun Activity plan
3. melakukan monitoring asset berdasarkan activity plan yang disusun</t>
  </si>
  <si>
    <t>1. data asset tersedia
2. activity plan tersedia</t>
  </si>
  <si>
    <t>TU &amp; TM</t>
  </si>
  <si>
    <t>Risiko pembuatan invoice untuk project dan retail tidak sesuai dengan lead time</t>
  </si>
  <si>
    <t>On Time Invoicing Process</t>
  </si>
  <si>
    <t>Pekerjaan Proyek:
- Paket: Invoice dibuat tidak sesuai Term of Payment
- NPPA: Invoice dibuat &gt;3 hari dari diterimanya dokumen pendukung tagihan dari produksi
Pekerjaan retail: Invoice dibuat &gt;3 hari dari diterimanya dokumen pendukung tagihan dari produksi</t>
  </si>
  <si>
    <t>terjadinya keterlambatan cash in</t>
  </si>
  <si>
    <t>Crisis</t>
  </si>
  <si>
    <t>Creating Invoice for Project &amp; Retail in certain lead time</t>
  </si>
  <si>
    <t>Invoice available in time for package &amp; NPPA post production invoice</t>
  </si>
  <si>
    <t>SM TAR</t>
  </si>
  <si>
    <t>All Staff TAR</t>
  </si>
  <si>
    <t xml:space="preserve">Risiko invoice tidak dapat dilakukan clearing </t>
  </si>
  <si>
    <t>invoice Clearing</t>
  </si>
  <si>
    <t>Dokumen pendukung tidak lengkap serta tidak match antara actual dengan sistem</t>
  </si>
  <si>
    <t>Pencatatan laporan keuangan dengan kondisi aktual dapat terjadi deviasi</t>
  </si>
  <si>
    <t>1. melakukan koordinasi dengan unit terkait dalam melakukan invoice clearing SAP based
2. menerapkan Prosedur Bisnis terkait pengelolaan utang perusahaan</t>
  </si>
  <si>
    <t>Invoice clearing match antara sistem dan aktual</t>
  </si>
  <si>
    <t>SM TAF</t>
  </si>
  <si>
    <t>All Staff TAF</t>
  </si>
  <si>
    <t>Keterlambatan pencatatan AP AR</t>
  </si>
  <si>
    <t>A/P A/R Transaction Readiness</t>
  </si>
  <si>
    <t>1. Nilai SO tidak sesuai dengan dokumen yang disetujui customer
2. Terjadi kendala pada sistem
3. Kelengkapan dokumen sebagai syarat pencatatan</t>
  </si>
  <si>
    <t>1. Profit GMF tidak mencapai target
2. Keterlambatan pembayaran customer
3. Terjadi ketidak cocokan antara SOA Vendor dengan GMF</t>
  </si>
  <si>
    <t>1. Melakukan rekonsiliasi rutin dengan internal dan vendor
2. Aktif berkomunikasi dengan KPP, sosialisasi perubahan peraturan perpajakan kepada unit internal terkait</t>
  </si>
  <si>
    <t>1. Optimasi penggunaan Online sistem dokumen pelengkap Invoice beserta trackingnya
2. Koordinasi dengan unit terkait untuk memastikan sistem dapat berjalan dengan baik</t>
  </si>
  <si>
    <t>1. Penggunaan secara optimal online system yang sudah tersedia
2. Koordinasi melalui media komunikasi resmi perusahaan sudah dilaksanakan</t>
  </si>
  <si>
    <t>Kurang terupdate-nya pemahaman unit-unit atas aturan perpajakan  serta Pembayaran pajak tidak dilakukan secara tepat waktu</t>
  </si>
  <si>
    <t>Tax  and Custom Compliance</t>
  </si>
  <si>
    <t>1. Perubahan Peraturan Perpajakan yang berlaku
2. Kondisi keuangan Perusahaan yang belum membaik</t>
  </si>
  <si>
    <t>1. Terdapat transaksi yang belum tepat pengenaan aspek perpajakannya
2. Diterbitkannya Surat Tagihan Pajak (STP) oleh KPP</t>
  </si>
  <si>
    <t>1. Aktif berkomunikasi dengan KPP, sosialisasi perubahan peraturan perpajakan kepada unit internal terkait
2. Melakukan koordinasi dengan TX dan komunikasi dengan KPP terkait</t>
  </si>
  <si>
    <t>1. Koordinasi dan sosialisasi perubahan peraturan perpajakan kepada unit internal terkait
2. Update status saldo hutang pajak ke TX secara berkala</t>
  </si>
  <si>
    <t>1. sosialisasi terlaksana
2. Pembayaran pajak dilakukan</t>
  </si>
  <si>
    <t>Ketika terdapat update peraturan perpajakan serta Menyesuaikan dengan payment plan TX</t>
  </si>
  <si>
    <t>SM TAX</t>
  </si>
  <si>
    <t>All Staff TAX</t>
  </si>
  <si>
    <t>Penurunan Revenue karena perusahaan menanggung biaya selisih perubahan tarif PPN Serta Dilakukan audit pajak setiap tahun</t>
  </si>
  <si>
    <t>1. Perubahan tarif PPN dari 10% menjadi 11% per 1 April 2022 sesuai UU HPP
2. Diajukannya restitusi pajak atas SPT yang berstatus Lebih Bayar</t>
  </si>
  <si>
    <t>1. kenaikan biaya/penurunan revenue dalam Laporan Keuangan
2. SPT Lebih Bayar, GMF memiliki saldo akumulasi kerugian fiskal yang dapat dimanfaatkan dalam 5 tahun kedepan</t>
  </si>
  <si>
    <t>1. Melakukan koordinasi dengan TSB dan unit terkait di GMF
2. Melakukan persiapan audit pajak semaksimal mungkin</t>
  </si>
  <si>
    <t>1. Amandemen kontrak
2. Melakukan ekualisasi perpajakan</t>
  </si>
  <si>
    <t>1. Kontrak diperbarui dan GMF tidak menanggung selisih perubahan tarif
2. Hasil audit pajak optimal</t>
  </si>
  <si>
    <t>1 tahun setelah diajukannya restitusi pajak</t>
  </si>
  <si>
    <t>Terdapat PPh Badan yang harus dibayar walaupun sesuai Laporan Keuangan GMF mengalami kerugian Serta Kenaikan staff expense akibat dari naiknya employee tax expense</t>
  </si>
  <si>
    <t>1. Tingginya biaya GMF yang tidak diakui secara pajak antara lain finance charge expense akibat ekuitas GMF yang negatif
2. Sesuai UU HPP yang berlaku 1 Jan 2022, natura merupakan objek PPh Pasal 21</t>
  </si>
  <si>
    <t>1. Secara fiskal perusahaan mengalami laba walaupun secara komersial rugi
2. kenaikan staff expense dalam Laporan Keuangan</t>
  </si>
  <si>
    <t>1. melakukan analisa perhitungan CIT secara berkala
2. Berkoordinasi dengan TX, TH dan KPP tempat GMF terdaftar</t>
  </si>
  <si>
    <t>1. Mengupayakan ekuitas perusahaan menjadi positif kembali
2. Melakukan evaluasi atas pemberian benefit kepada pegawai</t>
  </si>
  <si>
    <t>1. Ekuitas perusahaan positif
2. Laju kenaikan employee staff expense dapat ditekan</t>
  </si>
  <si>
    <t>Setelah diterbitkannya peraturan perpajakan tentang aturan</t>
  </si>
  <si>
    <t>Permintaan user terkait kebutuhan barang dan jasa yang semakin meningkat</t>
  </si>
  <si>
    <t>Price Effectiveness</t>
  </si>
  <si>
    <t>Permintaan melebihi budget yang ada.</t>
  </si>
  <si>
    <t>Dapat mengganggu operasional.</t>
  </si>
  <si>
    <t>1. Memberikan pembatasan dalam proses pengadaan sesuai dengan budget yang tersedia
2. Menjalankan operasioanl sesuai prosedur.</t>
  </si>
  <si>
    <t>'- Membuat klasifikasi vendor priority berdasarkan tingkat coverage terhadap supply material dan dampaknya terhadap efisiensi harga pembelian.
- Aktivasi source list untuk subcontracting di SWIFT untuk meningkatkan control &amp; monitoring subcontracting order.
- Berkoordinasi dengan TM untuk menentukan target reduction price dan volume rebate melalui renegosiasi kontrak vendor .</t>
  </si>
  <si>
    <t>Diperoleh efisiensi dari pengadaan material dan jasa.</t>
  </si>
  <si>
    <t>EOM +10</t>
  </si>
  <si>
    <t>SM TAB dan SM TAP</t>
  </si>
  <si>
    <t>All VP</t>
  </si>
  <si>
    <t>Data pendukung tidak akurat, lengkap dan terlambat diperoleh</t>
  </si>
  <si>
    <t>Investment Planning &amp; Control</t>
  </si>
  <si>
    <t>PIC unit tidak mengirimkan laporan sesuai ketentuan yang disepakati</t>
  </si>
  <si>
    <t>'- Kualitas laporan rendah sehingga tidak menjadi bahan pengambilan keputusan yang tepat. 
- Penyampaian laporan investasi tidak tepat waktu</t>
  </si>
  <si>
    <t>Koordinasi dengan investment partner unit dan reminder, agar data dikirimkan tepat waktu</t>
  </si>
  <si>
    <t>Koordinasi dengan investment partner unit dan reminder, agar data dikirimkan dengan akurat, lengkap dan tepat waktu</t>
  </si>
  <si>
    <t>Sosialisasi aturan dan Koordinasi dengan PIC unit terlaksana</t>
  </si>
  <si>
    <t>VPTA</t>
  </si>
  <si>
    <t>Shop visit engine GA &amp; QG tidak sesuai target</t>
  </si>
  <si>
    <t>TV</t>
  </si>
  <si>
    <t>F.1.1 Operating Profit Margin</t>
  </si>
  <si>
    <t>GA/QG putuskan shop visit engine ke MRO lain</t>
  </si>
  <si>
    <t>Potensi mengurai profit</t>
  </si>
  <si>
    <t>Belum ada</t>
  </si>
  <si>
    <t>Non GA Group market expansion</t>
  </si>
  <si>
    <t>Mendapatkan project shop visit engine sebagai pengganti</t>
  </si>
  <si>
    <t>Q4 2023</t>
  </si>
  <si>
    <t>VP TV</t>
  </si>
  <si>
    <t>AMS</t>
  </si>
  <si>
    <t>TA, TX, TP</t>
  </si>
  <si>
    <t>DB, TAG</t>
  </si>
  <si>
    <t>I Made Sulandra</t>
  </si>
  <si>
    <t>Ria Asyrofa</t>
  </si>
  <si>
    <t>Achmad Muchlis</t>
  </si>
  <si>
    <t>WTU-WTC lebih dari 28 hari</t>
  </si>
  <si>
    <t>F.1.2 Inventory</t>
  </si>
  <si>
    <t>WTU-WTC tidak terkontrol</t>
  </si>
  <si>
    <t>Target KPI tidak tercapai</t>
  </si>
  <si>
    <t>WTU-WTC Control</t>
  </si>
  <si>
    <t>WTU-WTC Completion</t>
  </si>
  <si>
    <t>Tidak ada part WTU-WTC di GAEM 4100/4200</t>
  </si>
  <si>
    <t>Setiap Project</t>
  </si>
  <si>
    <t>TVE-3</t>
  </si>
  <si>
    <t>TVE-2, TVP-6, TVU-4</t>
  </si>
  <si>
    <t>Nilai surplus material lebih dari 10%</t>
  </si>
  <si>
    <t>Request material tidak sesuai kebutuhan aktual</t>
  </si>
  <si>
    <t>Ada material yg direquest tidak terpakai di project</t>
  </si>
  <si>
    <t>Evaluasi surplus material oleh material planner</t>
  </si>
  <si>
    <t>Zero excess material</t>
  </si>
  <si>
    <t>Tidak terjadi surplus material</t>
  </si>
  <si>
    <t>TVE-4</t>
  </si>
  <si>
    <t>Unit tidak berinisiatif untuk melakukan Risk Assessment dan risk monitoring</t>
  </si>
  <si>
    <t>Risk Facilitation and Control</t>
  </si>
  <si>
    <t>Risk Management belum dianggap penting</t>
  </si>
  <si>
    <t>Risk Assessment dan risk monitoring tidak berjalan</t>
  </si>
  <si>
    <t>Terdapat KB Manajemen Risiko beserta PB yang menginduk kepada KB tersebut</t>
  </si>
  <si>
    <t>Koordinasi dan komunikasi dengan Kepala dan Risk Officer unit</t>
  </si>
  <si>
    <t>Koordinasi terlaksana</t>
  </si>
  <si>
    <t>Dokumen pendukung tidak lengkap.</t>
  </si>
  <si>
    <t>Business Data Quality</t>
  </si>
  <si>
    <t>Purchaser tidak melengkapi data pendukung dari vendor.</t>
  </si>
  <si>
    <t>Data tidak dapat diverifikasi</t>
  </si>
  <si>
    <t>PB Pengelolaan Master Data Vendor, PB AVL &amp; QP ASL</t>
  </si>
  <si>
    <t>'- Revisi PB Pengelolaan Master Data Vendor dengan menambahkan daftar persyaratan dokumen
- Menyusun PB Pengelolaan Master Data Customer.
- Sosialisasi PB</t>
  </si>
  <si>
    <t>'Pelaksanaan PB Pengelolaan Master Data Vendor dan Data Customer yang efektif</t>
  </si>
  <si>
    <t>Bussiness Data Manager</t>
  </si>
  <si>
    <t>Target pencapaian KPI Dinas tidak tercapai</t>
  </si>
  <si>
    <t>TE</t>
  </si>
  <si>
    <t>Human Capital Readiness</t>
  </si>
  <si>
    <t>1. Kurang nya man-power karena banyak yang resign
2. Kurang nya SDM yang berpengalaman
3. Budget recruitment employee terbatas</t>
  </si>
  <si>
    <t>1. Beban kerja antar unit tidak seimbang
2. Take action dan decision problem jadi tidak tepat sasaran dan memakan waktu yang lama
3. Kebutuhan engineer tidak terpenuhi</t>
  </si>
  <si>
    <t>Share/ Transfer</t>
  </si>
  <si>
    <t>1. Bantek pegawai ke unit yang dirasa kekurangan engineer
2. Pemberian beban kerja lebih kepada Senior Development Engineer atau level di atasnya
3. Mentoring dan sering diajak untuk studi kasus bagi level jabatan Development Engineer</t>
  </si>
  <si>
    <t xml:space="preserve">1. Internal dan external rekrutmen
2. Dibentuk tim project untuk eskalasi kemampuan development engineer
3. Training untuk menambah knowledge dan experience engineer </t>
  </si>
  <si>
    <t>1. Man-power quantity terpenuhi
2. Man-power quality terpenuhi
3. Mentoring program dapat berjalan sesuai target</t>
  </si>
  <si>
    <t>Semester</t>
  </si>
  <si>
    <t>PDCA People, TEA, TEC, TED, TEJ, TEL, TEM, TER</t>
  </si>
  <si>
    <t>TAG</t>
  </si>
  <si>
    <t>Zuriati</t>
  </si>
  <si>
    <t>Dianika Fachrur Harrys Sarwono</t>
  </si>
  <si>
    <t>Target Gross profit tidak tercapai 20-35%</t>
  </si>
  <si>
    <t>TZ</t>
  </si>
  <si>
    <t>Operating Profit Margin</t>
  </si>
  <si>
    <t>1. Estimasi COGS tidak tepat
2. Biaya produksi yang tidak sesuai dengan budget</t>
  </si>
  <si>
    <t>Profit per project kurang dari target</t>
  </si>
  <si>
    <t>1. Monitoring Data COGS project TZ
2. melakukan iniative effesiensi project</t>
  </si>
  <si>
    <t xml:space="preserve">1. Record dan Collect COGS all project TZ
2. Monitoring dan control initiative effesiensi </t>
  </si>
  <si>
    <t>1. Data all COGS project TZ tersedia
2. Data effesiensi TZ tersedia</t>
  </si>
  <si>
    <t>TZB</t>
  </si>
  <si>
    <t>TZS,TZP,TZG</t>
  </si>
  <si>
    <t>TZQ</t>
  </si>
  <si>
    <t>Cornelis Radjawane</t>
  </si>
  <si>
    <t>Fachmi Yuni Arista</t>
  </si>
  <si>
    <t>Konfigurasi pesawat antara sistem dan aktual tidak sesuai setelah proses maintenance pesawat (RTS)</t>
  </si>
  <si>
    <t>Data Quality Integrity</t>
  </si>
  <si>
    <t>Unit Produksi sering tidak melakukan proses simulasi remove/install component di sistem setelah RTS</t>
  </si>
  <si>
    <t>Part number dan serial number komponen yang aktual terpasang di pesawat seringkali berbeda dengan status di sistem sehingga sulit dilacak keberadaan dan perubahannya</t>
  </si>
  <si>
    <t>1. Pengumpulan laporan harian dan bulanan terkait Strucure gap dari konfigurasi pesawat
2. Pro active ke unit produksi terkait agar proses simulasi remove install komponen dilakukan sesuai dengan aktual
3. Tools untuk memonitoring DQI terkait Structure Gap yang dapat diakses di SAP SWIFT</t>
  </si>
  <si>
    <t>1. Melanjutkan pengendalian yang sudah ada
2. Menyempurnakan tools monitoring DQI terkait Structure Gap agar lebih tepat sasaran</t>
  </si>
  <si>
    <t>Tidak ada structure gap untuk pesawat GA dan QG</t>
  </si>
  <si>
    <t>Bulanan</t>
  </si>
  <si>
    <t>TED</t>
  </si>
  <si>
    <t>TQ, TF, TV, TJ, TB, TC, TL, TDO</t>
  </si>
  <si>
    <t>Ketidakakuratan dokumen perintah kerja (Job Card) dalam menentukan kebutuhan material dan referensi kerja</t>
  </si>
  <si>
    <t xml:space="preserve">Cost of Poor Quality </t>
  </si>
  <si>
    <t>1. Perbedaan karakteristik dan spesifikasi material yang digunakan
2. Human error, seperti kelelahan, komunikasi, kepatuhan, dll
3. Metode perbaikan tidak sesuai dengan task card
4. Kesalahan dalam evaluasi karena engineer masih baru dan kurang berpengalaman</t>
  </si>
  <si>
    <t>1. Adanya biaya pengerjaan ulang karena kualitas produk yang dihasilkan tidak memenuhi standar
2. Biaya operasional meningkat</t>
  </si>
  <si>
    <t>1. Mengawasi pekerjaan sebelum pekerjaan tersebut dinyatakan dapat diperbaiki atau tidak
2. Buat daftar checklist pekerjaan yang terperinci
3. Perbarui dokumen referensi kerja</t>
  </si>
  <si>
    <t>1. Melanjutkan pengendalian yang sudah ada
2. Mentoring program kepada development engineer baru</t>
  </si>
  <si>
    <t>Quality Control Engineering Product dan Services telah dikerjakan</t>
  </si>
  <si>
    <t>FTM, TEA, TEC, TED, TEJ, TEL, TEM, TER</t>
  </si>
  <si>
    <t>TQ</t>
  </si>
  <si>
    <t>DL, TAG</t>
  </si>
  <si>
    <t>SLA tidak terpenuhi terkait produk pelayanan dan jasa dengan customer</t>
  </si>
  <si>
    <t>Customer SLA Fulfillment</t>
  </si>
  <si>
    <t>1. Masalah terkait kualitas services
2. Masalah perencanaan, koordinasi dan persiapan
3. Reliability program dan engineer recommendation  tidak dilakukan
4. Waktu terkait keputusan apakah suatu jenis pemeliharaan dilakukan sendiri atau dikirimkan
5. Power bargaining dengan lessor terkait waktu inspeksi dan finding
6. Perjanjian kontrak lopsided saat mengambil pesawat atau material
7. Desain produk atau kesalahan implementasi selama produksi</t>
  </si>
  <si>
    <t>1. Kepercayaan customer dengan service dari engineer telah menurun
2. Pelanggan akan mencari engineer services lainnya
3. Citra perusahaan menurun
4. Peningkatan biaya operasi
5. Target pendapatan perusahaan tidak tercapai
6. Ada biaya punishment yang besar
7. Timbul biaya tak terduga, dan jika kontrak dilanggar, akan dikenakan biaya pelanggaran
8. Pelanggan akan mencari jasa lain yang dapat dipercaya dan pelayanannya memuaskan</t>
  </si>
  <si>
    <t>1. Melakukan review efektivitas item SRI
2. Melaksanakan pengendalian tindak lanjut pelaksanaan item TIA
3. Kontrol masalah fleet type
4. Pengingat terkait SRI dan RMD
5. Waktu persiapan proyek sebaiknya lebih lama sebelum hanggar pesawat masuk
6. Pembentukan tim proyek dikonfirmasi terlebih dahulu dan tugas segera dibagi dan diberikan kerangka waktu yang lebih ketat untuk berjaga-jaga jika terjadi sesuatu yang tidak terduga. Terutama dalam penyusunan dan pencarian dokumen pendukung
7. Pembahasan terkait status pekerjaan dan kendala jika ada sering dilakukan</t>
  </si>
  <si>
    <t>1. Pantau langkah-langkah yang diambil di portal SRI secara berkesinambungan
2. Berkolaborasi dengan unit perencanaan, AOG, MCC / MOD, FMC / TOC untuk menyelesaikan masalah operasional
3. Saling mengingatkan tentang awareness saat melakukan perawatan
4. FTM lebih aktif bertanya bila ada kendala operasional dan menindaklanjuti dengan respon cepat untuk diselesaikan problem tersebut
5. Melanjutkan pengendalian efektif yang sudah ada
6. Membangun komunikasi yang lebih interaktif dan komunikatif dengan pelanggan dan lessor
7. Efisiensi waktu dengan membuat laporan yang terintegrasi dengan kondisi aktual yang dapat diakses kapan saja dan di mana saja</t>
  </si>
  <si>
    <t>1. Reliability Control dan TIA  telah dilaksanakan untuk fleet GA dan QG
2. Tindak lanjut terkait TDAM Issue
3. RCP berjalan dengan baik sehingga rekomendasi dapat diberikan
4. Seluruh Manufacturer Bulletin/Publication (FTD/TFU) telah dievaluasi dan dilaporkan dalam laporan PRM bulanan
5. Penilaian dan rekomendasi terkait Engine &amp; APU  Healthy selalu tersedia
6. Program terkait masalah Dispatch Reliability (DR) tersedia dan dapat diimplementasikan
7. Implementasi TIA dapat terkontrol 
8. Timeframe terkait jangka waktu suatu proyek tersedia dan jelas TATnya
9. Milestone terkait suatu proyek dapat dikontrol</t>
  </si>
  <si>
    <t>FTM, TEA, TEL, TER</t>
  </si>
  <si>
    <t>Pelanggan tidak puas dengan kinerja engineer dalam mendeliver pekerjaan</t>
  </si>
  <si>
    <t>Customer Satisfaction Index</t>
  </si>
  <si>
    <t>1. Kesalahan dan ketidaktepatan dalam analisis masalah sering menyebabkan kendala operasional
2. Saling menunggu dan alih tanggung jawab menyebabkan kendala operasional tidak segera tertangani
3. Hasil evaluasi dan penanganan masalah tidak segera dikomunikasikan kepada customer sehingga status masalah tidak terupdate
4. Kualitas produk dan layanan dari engineer memiliki nilai standar dan di bawah rata-rata</t>
  </si>
  <si>
    <t>1. Kepercayaan customer dengan layanan engineer telah menurun
2. Pelanggan akan mencari engineering services lainnya
3. Citra perusahaan menurun
4. Kehilangan pelanggan secara berturut-turut</t>
  </si>
  <si>
    <t>1. Survei kepuasan pelanggan
2. Mengadakan customer voice meeting
3. Memberikan arahan kepada engineer agar membuat pencatatan daily activity agar mengetahui status pekerjaan sehingga tidak ada yang terlewat</t>
  </si>
  <si>
    <t>Melanjutkan pengendalian yang sudah ada</t>
  </si>
  <si>
    <t>1. PRM dikontrol dan dilaporkan ke Customer
2. Pertemuan Triwulanan dengan Customer rutin dilakukan
3. Peningkatan proses bisnis, produk, atau layanan berhasil dilakukan dan mencapai target</t>
  </si>
  <si>
    <t>TEA, TEC, TED, TEJ, TEL, TEM, TER</t>
  </si>
  <si>
    <t>Penurunan nilai compliance index</t>
  </si>
  <si>
    <t>1. Tidak terpenuhinya tindakan perbaikan dan tindakan pencegahan sesuai target
2. Ketaatan dan kedisiplinan pegawai dalam menjalankan prosedur saat bekerja</t>
  </si>
  <si>
    <t>1. Keluhan dari pelanggan dan mendapatkan temuan dari otoritas
2. Dapat mengakibatkan insiden atau bahkan kecelakaan jika kesalahannya berakibat fatal</t>
  </si>
  <si>
    <t>1. Kontrol tindak lanjut NCR, IOR, SPC &amp; FCAR dan laporkan ke PDCA SAG TE
2. Mengembangkan program peningkatan kompetensi melalui pelatihan, pendampingan dan penugasan khusus
3. Adanya aturan dan tata kerja yang lebih terstruktur yang akan ditambahkan pada QP/WI dan bahkan bila perlu akan diberikan sanksi yang tegas jika pelanggaran berulang
4. Adanya laporan pemantauan mengenai tindak lanjut status finding</t>
  </si>
  <si>
    <t>1. Program terkait Controlling to Compliance and Follow up Finding dilakukan
2. Tindak lanjut terkait QSC (MEDA, NCR, QASR, QAR, SFR, IOR) dilaporkan
3. Standard Compliance harus &gt;= 95%
4. FCAR Closed</t>
  </si>
  <si>
    <t>TEA, TEC, TED, TEJ, TEM, TEL, TER</t>
  </si>
  <si>
    <t>Pemborosan penggunaan material</t>
  </si>
  <si>
    <t>Inventory</t>
  </si>
  <si>
    <t>(1) Material yang dibutuhkan dalam JC tidak akurat.
(2) RWS sebelumnya dilarang.
(3) WTU, WTC dan WTR masih belum ditindaklanjuti secara konsisten.
(4) Pembatalan terkait material robbing
(5) Unserv material yang keberadaannya sering tidak diketahui</t>
  </si>
  <si>
    <t>1. Banyak material dalam perjalanan SLoc.
2. Status material yang tidak akurat dalam sistem SWIFT.
3. Material terakumulasi di Ruang PPC</t>
  </si>
  <si>
    <t>1. Melakukan proses RWS untuk material yang tidak terpakai
2. Menindaklanjuti materi WTU, WTC dan WTR secara berkala
3. Melakukan inventory dan simulasi di sistem</t>
  </si>
  <si>
    <t>WTU-WTC dikontrol dan dilaporkan</t>
  </si>
  <si>
    <t>TEM, TEA</t>
  </si>
  <si>
    <t>TF, TJ, TB, TL, TC, TQ</t>
  </si>
  <si>
    <t>"- Pengeluaran yang tidak dianggarkan sebelumnya , - Asumsi harga berubah dibandingkan dengan realisasi."</t>
  </si>
  <si>
    <t>TU</t>
  </si>
  <si>
    <t>- Pemotongan nilai budget di awal tahun
- Perubahan Anggaran di tengah tahun</t>
  </si>
  <si>
    <t xml:space="preserve">Parameter budget realization
</t>
  </si>
  <si>
    <t>1. Adanya Program Efisiensi dan memonitor detail Transaksi.
2. Menyusun/ merevisi rencana anggaran dengan tepat yang align dengan program kerja
3. mapping transaksi rutin</t>
  </si>
  <si>
    <t>Melakukan Pemantauan Budget setiap Bulan</t>
  </si>
  <si>
    <t>Pengeluaran sesuai dengan budget yang sudah ditentukan</t>
  </si>
  <si>
    <t>VP TU</t>
  </si>
  <si>
    <t xml:space="preserve"> BC, PDCA Efisiensi Dinas</t>
  </si>
  <si>
    <t>Endang Darajat</t>
  </si>
  <si>
    <t>Aflah Mas'ud Husen</t>
  </si>
  <si>
    <t>Kebutuhan perusahaan dalam pembayaran yang tidak terencana dan mendesak</t>
  </si>
  <si>
    <t>TX</t>
  </si>
  <si>
    <t>Free Cash Flow</t>
  </si>
  <si>
    <t>1. Rencana keputusan pemegang saham
2. Keputusan yang dilakukan secara tidak terencana</t>
  </si>
  <si>
    <t>1. Ketersediaan cash flow terganggu
2. Menurunnya profit perusahaan</t>
  </si>
  <si>
    <t>-</t>
  </si>
  <si>
    <t>1. Free Cash Flow Control
2. Optimize Idle Fund Deposit</t>
  </si>
  <si>
    <t>1. Report buku bank tersedia
2. Cash tersedia</t>
  </si>
  <si>
    <t>VP TX</t>
  </si>
  <si>
    <t>All SM TX</t>
  </si>
  <si>
    <t>Indra Prabowo</t>
  </si>
  <si>
    <t>Githa Putri Ayuning Tyas</t>
  </si>
  <si>
    <t>Asumsi harga berubah dibandingkan dengan realisasi.</t>
  </si>
  <si>
    <t>1. Adanya permintaan dari management di luar budget
2. Inflasi</t>
  </si>
  <si>
    <t>Over Budget</t>
  </si>
  <si>
    <t>Accept</t>
  </si>
  <si>
    <t>1. Melakukan pemantauan budget setiap bulan
2. Mencoba meningkatkan efisiensi dalam unit kerja</t>
  </si>
  <si>
    <t>1. Review budget periodically per line item
2. Perform corrective action for over budgeted line items</t>
  </si>
  <si>
    <t>Staff TX</t>
  </si>
  <si>
    <t>Customer tidak puas dengan proses rekonsiliasi</t>
  </si>
  <si>
    <t xml:space="preserve">Keterlambatan pencatatan billing dari CSSM yang berakibat pada keterlambatan issue invoice.
</t>
  </si>
  <si>
    <t xml:space="preserve">1. Parameter CSI
2. Cash in terganggu
</t>
  </si>
  <si>
    <t xml:space="preserve">Melakukan monitor terhadap proses penagihan kepada customer
</t>
  </si>
  <si>
    <t xml:space="preserve">Bekerjasama dengan unit terkait dalam percepatan proses pembuatan invoice yang berkualitas guna proses penagihan
</t>
  </si>
  <si>
    <t xml:space="preserve">Target CSI index tercapai
</t>
  </si>
  <si>
    <t>YTD Des 2023</t>
  </si>
  <si>
    <t>Staff TXR, TAR, &amp; CSSM</t>
  </si>
  <si>
    <t>DF, DB</t>
  </si>
  <si>
    <t>FCAR dan GCG terlambat untuk ditindaklanjuti dan tidak diselesaikan tepat waktu</t>
  </si>
  <si>
    <t>Governance, Risk and Compliance (GRC)</t>
  </si>
  <si>
    <t xml:space="preserve">Monitoring yang tidak konsisten.
</t>
  </si>
  <si>
    <t xml:space="preserve">Parameter Compliance Index
</t>
  </si>
  <si>
    <t xml:space="preserve">Menetapkan PIC untuk memantau compliance index
</t>
  </si>
  <si>
    <t xml:space="preserve">Memasukan kedalam ipp kepada pic terkait
</t>
  </si>
  <si>
    <t xml:space="preserve">IPP Tercapai
</t>
  </si>
  <si>
    <t>Continuous Improvement Program</t>
  </si>
  <si>
    <t>Berpotensi menghambat pekerjaan operasional di dinas TX</t>
  </si>
  <si>
    <t>0</t>
  </si>
  <si>
    <t xml:space="preserve">1.  Internal Process System 
2.  Debt Restructuring program for Account Payable 
3.  Cash allocation for operating expense from customer cash in
</t>
  </si>
  <si>
    <t>Seluruh rencana keberhasilan dapat tercapai dengan baik</t>
  </si>
  <si>
    <t xml:space="preserve">Tidak tercapai service level fullfilment </t>
  </si>
  <si>
    <t xml:space="preserve"> Service Level Fullfilment </t>
  </si>
  <si>
    <t>Operational service tidak excelence</t>
  </si>
  <si>
    <t>Terganggunya operasional pelaporan internal perusahaan</t>
  </si>
  <si>
    <t xml:space="preserve"> Payment Report 
 Financial Reporting 
 A/R Report </t>
  </si>
  <si>
    <t>Seluruh laporan tersedia</t>
  </si>
  <si>
    <t>Tidak semua kegiatan bisnis tercover dengan asuransi.</t>
  </si>
  <si>
    <t xml:space="preserve"> Insurance Management</t>
  </si>
  <si>
    <t xml:space="preserve">1. Lack of information terkait kebutuhan asuransi di setiap dinas. 2. Tidak semua kegiatan bisnis tercover dengan asuransi."
</t>
  </si>
  <si>
    <t xml:space="preserve">1. Adanya potensial loss jika terjadi kecelakaan atau kehilangan.
2. Parameter Budget Realization
3. Parameter Ketersediaan modal kerja
</t>
  </si>
  <si>
    <t xml:space="preserve">1. Menyediakan asuransi properti dan aviation
2. Menyediakan asuransi untuk lini bisnis yang mengalami uncovered loss
</t>
  </si>
  <si>
    <t xml:space="preserve">1.  Provide Certificate of Insurance 
2.  Insurance Claim Management </t>
  </si>
  <si>
    <t xml:space="preserve">PB Tersedia
</t>
  </si>
  <si>
    <t>TXR</t>
  </si>
  <si>
    <t>Kondisi Ruang Customer Kurang Nyaman &amp; Kebutuhan Customer Tidak Terpenuhi</t>
  </si>
  <si>
    <t>Kurang terkontrol nya Ruang Customer &amp; Toilet Customer</t>
  </si>
  <si>
    <t xml:space="preserve">Parameter CSI
</t>
  </si>
  <si>
    <t>1. Penambahan double check yang dilakukan oleh supervisor
2. Memastikan customer needs fulfill sesuai dengan approved cost</t>
  </si>
  <si>
    <t>Ketika personil sedang cleaning sekaligus inspeksi area untuk di report melalui WO</t>
  </si>
  <si>
    <t>1. Ruang Customer selalu dalam kondisi nyaman
2. kebutuhan customer terlayani dengan baik</t>
  </si>
  <si>
    <t>TUF,TUG</t>
  </si>
  <si>
    <t>TUF</t>
  </si>
  <si>
    <t>WO Overdue</t>
  </si>
  <si>
    <t>Customer SLA (Speed, Solution, Quality Performance)</t>
  </si>
  <si>
    <t>Keterbatasan jumlah man power</t>
  </si>
  <si>
    <t>Target Performance tidak tercapai</t>
  </si>
  <si>
    <t>PMI di prioritaskan untuk kritikal equipment &amp; request</t>
  </si>
  <si>
    <t>- Mapping dan review secara berkala untuk penentuan skala prioritas
- Kebijakan penggantian mekanisme sistem di labeling</t>
  </si>
  <si>
    <t>2 SQ Program terimplementasi</t>
  </si>
  <si>
    <t>Tidak terepenuhi nya standart GRC</t>
  </si>
  <si>
    <t>1. Keterlambatan submit data
2. keterlambatan follow up issue</t>
  </si>
  <si>
    <t>Parameter QSC, FCAR, GCG &amp; Risk Maturity</t>
  </si>
  <si>
    <t xml:space="preserve">1. mengontrol quality &amp; safety compliance
2. follow up FCAR issue (jika ada)
</t>
  </si>
  <si>
    <t>1. submit data sebelum tenggat waktu</t>
  </si>
  <si>
    <t>- QSC score (91%)
- FCAR score (90%)
- GCG Score (90%)
- Risk Maturity Score (90%)</t>
  </si>
  <si>
    <t>TUF,TUK,TUG,TUS</t>
  </si>
  <si>
    <t>Continous Improvement</t>
  </si>
  <si>
    <t>Terlaksananya Program CI yang di rencanakan</t>
  </si>
  <si>
    <t>1Program kerja LCU tidak terlaksana/tercapai 2. Program AoC tidak terlaksana/tercapai 3. Program PDCA People terkait dengan Leadership tidak terlaksana/tercapai 4. Program 5R tidak tercapai</t>
  </si>
  <si>
    <t xml:space="preserve">Organization Capital Readiness </t>
  </si>
  <si>
    <t>1. Personil TU tidak melakukan aktivitas sharing session
2. TU tidak mengumpulkan Best Practice Docs, Cerita Pensiun, dan Inspirational Story
3. Personil TU tidak melakukan  review kebijakan bisnis
4. Personil TU tidak melaksanakan program 5R</t>
  </si>
  <si>
    <t xml:space="preserve">1. Tidak ada peningkatan knowledge di TU
2. Visi, misi dan value perusahaan tidak dapat diterapkan oleh personil TU dalam lingkungan kerjanya.
3. Kurangnya engagement pegawai terhadap perusahaan </t>
  </si>
  <si>
    <t>1. Melaksanakan sharing session secara rutin di TU
2. Perencanaan program 5R Dinas</t>
  </si>
  <si>
    <t xml:space="preserve">1. me rutinkan briefing dinas/ unit
</t>
  </si>
  <si>
    <t>Program terlaksana</t>
  </si>
  <si>
    <t>LCU TU, PDCA 5R, SM Unit</t>
  </si>
  <si>
    <t>Jumlah personil tidak memenuhi ABK</t>
  </si>
  <si>
    <t>Berkurangnya personil TU di 2022</t>
  </si>
  <si>
    <t>Parameter HCR</t>
  </si>
  <si>
    <t>Pengembangan dan optimalisasi SDM Existing agar memilki kemampuan multi role</t>
  </si>
  <si>
    <t>Pelaksanaan sharing session secara berkala</t>
  </si>
  <si>
    <t>Workload terpenuhi</t>
  </si>
  <si>
    <t>TU, PDCA People TU</t>
  </si>
  <si>
    <t>Perusahaan tidak memenuhi Peraturan Bank Indonesia No.16/21/PBI/2014</t>
  </si>
  <si>
    <t xml:space="preserve"> Hedging Management </t>
  </si>
  <si>
    <t>Keterlambatan pelaporan kepada Bank Indonesia dan nilai likuidasi dibawah 70%</t>
  </si>
  <si>
    <t>Teguran dari Bank Indonesia</t>
  </si>
  <si>
    <t xml:space="preserve"> Hedging Implementation 
</t>
  </si>
  <si>
    <t>Tidak ada surat teguran dari Bank Indonesia</t>
  </si>
  <si>
    <t>SM TX</t>
  </si>
  <si>
    <t>Meningkatnya jumlah hutang dan performance perusahaan yang membuat rasio financial covenant memburuk.</t>
  </si>
  <si>
    <t xml:space="preserve"> Prudent Debt Management </t>
  </si>
  <si>
    <t xml:space="preserve">Profitability rendah
</t>
  </si>
  <si>
    <t xml:space="preserve">1. Perusahaan tidak mendapat pendanaan dari Bank
2. Breach Covenant (Melanggar Covenant yang sudah dijanjikan dengan bank)"
</t>
  </si>
  <si>
    <t xml:space="preserve">Menjaga ratio financial covenant agar tidak melebihi batas yang telah ditentukan
</t>
  </si>
  <si>
    <t xml:space="preserve">1. Menyisihkan sebagian dari cash flow untuk membayar hutang dan bunga (menjaga covenant DER)
2. Optimalisasi fasilitas Non cash Loan (menjaga covenant DER)
3. Menjaga kinerja perusahaan dengan memprioritaskan proyek/investasi yang memberikan profit pada perusahaan (menjaga covenant DSCR)"
</t>
  </si>
  <si>
    <t xml:space="preserve">Covenant terpenuhi
</t>
  </si>
  <si>
    <t>SM TXR</t>
  </si>
  <si>
    <t>Manager TXR</t>
  </si>
  <si>
    <t>Rendahnya Kemampuan membayar customer.</t>
  </si>
  <si>
    <t xml:space="preserve"> Average Collection Period </t>
  </si>
  <si>
    <t>Kondisi keuangan customer</t>
  </si>
  <si>
    <t xml:space="preserve">1. Parameter ketersediaan modal kerja
2. Parameter ketersediaan modal investasi
3. Parameter permbayaran sesuai dengan payment plan
</t>
  </si>
  <si>
    <t xml:space="preserve">1. Mengoptimalkan Account Receivable Representative dalam membantu proses penagihan
2. Intens Bekerjasama dengan unit marketing dalam proses penagihan
</t>
  </si>
  <si>
    <t xml:space="preserve"> 1. Implement Regular Reminder 
 2. Set up target collection based on aging invoice 
 3. Minimized AR Aging &lt;72 Days 
 4. Credit Controller 
</t>
  </si>
  <si>
    <t xml:space="preserve"> Kontrak TOP 30 hari tersedia
</t>
  </si>
  <si>
    <t>Keterbatasan dana yang tersedia</t>
  </si>
  <si>
    <t xml:space="preserve"> Average Payment Period </t>
  </si>
  <si>
    <t xml:space="preserve">1. Kekurangan SDM
2. Adanya dispute invoice sehingga proses verifikasi terhambat."
</t>
  </si>
  <si>
    <t xml:space="preserve">1. Parameter pembayaran sesuai payment plan
2. operasional terganggu
3. APP semakin lama"
</t>
  </si>
  <si>
    <t>1. Bersama-sama TA dan TM mengidentifikasi penyebab lambatnya verifikasi untuk mencegah kejadian serupa terulang
2. Melakukan komunikasi dan rekonsiliasi yang intense antara TA, TM, dan vendor
Menyusun prioritas pembayaran dan strategi pendanaan untuk pembayaran tersebut dan menegosiasikan kepada vendor terkait keterlambatan pembayaran</t>
  </si>
  <si>
    <t xml:space="preserve">1. Optimized Bank Facilities in managing GMF payment 
2. Minimized AP Aging &lt;229 Days 
</t>
  </si>
  <si>
    <t xml:space="preserve">1. Tidak terdapat invoice yang terlambat tercatat di SAP
2. Target cash in tercapai
</t>
  </si>
  <si>
    <t>SM TA</t>
  </si>
  <si>
    <t>Kurangnya kompetensi pegawai</t>
  </si>
  <si>
    <t xml:space="preserve"> Human Capital Readiness </t>
  </si>
  <si>
    <t xml:space="preserve">Konsistensi dalam melaksanakan program pengembangan
</t>
  </si>
  <si>
    <t xml:space="preserve">1. Tidak dapat mensupport perkerjaan dengan cepat dan akurat
2. Parameter on time reporting"
</t>
  </si>
  <si>
    <t xml:space="preserve">Memberikan kesempatan training untuk seluruh pegawai
</t>
  </si>
  <si>
    <t xml:space="preserve"> Implement mentoring program 
</t>
  </si>
  <si>
    <t xml:space="preserve">1. Training untuk karyawan terlaksana
2. Sharing session &amp; coaching terlaksana
</t>
  </si>
  <si>
    <t xml:space="preserve"> Organizational Capital Readiness </t>
  </si>
  <si>
    <t xml:space="preserve"> Optimize organization aspect, culture knowledge management and leadership</t>
  </si>
  <si>
    <t>31/12/23</t>
  </si>
  <si>
    <t>AoC TX</t>
  </si>
  <si>
    <t>Overbudget cost dalam melaksanakan aktivitas</t>
  </si>
  <si>
    <t>TM</t>
  </si>
  <si>
    <t xml:space="preserve">Budget Realization </t>
  </si>
  <si>
    <t>1.	Kenaikan Biaya Logistik &amp; Material 
2.	Inefisiensi Operasinal
3.     Budget 2023 yang dialokasikan kurang dari minumum kebutuhan operasional</t>
  </si>
  <si>
    <t>Tidak tercapainya target Budget realization</t>
  </si>
  <si>
    <t>Realokasi budget</t>
  </si>
  <si>
    <t>Fokus pada peningkatan operationg profit (peningkatan revenue) dan meminimalisir cost</t>
  </si>
  <si>
    <t xml:space="preserve">(aktual direct expense/aktual revenue) / (budget direct expense/budget revenue)*100%
</t>
  </si>
  <si>
    <t>VP TM</t>
  </si>
  <si>
    <t>All SM TM</t>
  </si>
  <si>
    <t>Desrianto Adi Prayogi</t>
  </si>
  <si>
    <t>Albert Ferdinand Christian</t>
  </si>
  <si>
    <t>Raga Chusna Agung Pambudi</t>
  </si>
  <si>
    <t>Bea Masuk dan Pajak Impor pada material install tidak tertagih ke customer</t>
  </si>
  <si>
    <t>Awareness terhadap  Perhitungan nilai BM dan PDRI pada kontrak perawatan.</t>
  </si>
  <si>
    <t>1. Profit (Denda, BM dan PDRI ditanggung GMF)
2. Sanksi terhadap fasilitas PLB GMF</t>
  </si>
  <si>
    <t xml:space="preserve">Menginformasikan ke  secara periodik ke CSSM, TA dan TX terkait pembayaran BC28 agar ditagihkan ke customer serta kejelasan kontrak dengan customer
</t>
  </si>
  <si>
    <t>'1.Data pembayaran Bea masuk dan PDRI tersedia 
2. Pembayaran Bea Masuk dan PDRI tepat waktu sesuai peraturan.</t>
  </si>
  <si>
    <t>SM TML</t>
  </si>
  <si>
    <t>SM TPM</t>
  </si>
  <si>
    <t>VP TP</t>
  </si>
  <si>
    <t>Material yang sudah dibeli tidak terpakai</t>
  </si>
  <si>
    <t>1.UIC tidak memperbaiki problem DQI yang disampaikan
2. Ketidaksesuaian planning</t>
  </si>
  <si>
    <t xml:space="preserve">biaya Inventory semakin naik
</t>
  </si>
  <si>
    <t>'1. Mengingatkan by email kepada UIC terkait untuk item prioritas
2. Evaluasi material planning periodicly
3. Penjualan inventory surplus</t>
  </si>
  <si>
    <t xml:space="preserve">Nilai DQI dan surplus material turun
</t>
  </si>
  <si>
    <t>SM TMW</t>
  </si>
  <si>
    <t>Terjadi keterlambatan update informasi ke stakeholder</t>
  </si>
  <si>
    <t>Response yang lama</t>
  </si>
  <si>
    <t>Kepercayaan stakeholder berkurang</t>
  </si>
  <si>
    <t xml:space="preserve">Responsive and Proactive communication with related Stakeholder 
</t>
  </si>
  <si>
    <t>Yearly</t>
  </si>
  <si>
    <t>ALL SM TM</t>
  </si>
  <si>
    <t>Upaya perbaikan kualitas tidak dilaksanakan</t>
  </si>
  <si>
    <t>Resource perbaikan kualitas yang terbatas</t>
  </si>
  <si>
    <t>Upaya perbaikan kualitas tidak tepat sasaran</t>
  </si>
  <si>
    <t xml:space="preserve">CSI Intervention Program </t>
  </si>
  <si>
    <t xml:space="preserve">CSI feedback available 
</t>
  </si>
  <si>
    <t>yearly</t>
  </si>
  <si>
    <t>SLA pemenuhan material dari vendor tidak tercapai</t>
  </si>
  <si>
    <t xml:space="preserve">Customer SLA Fulfilment </t>
  </si>
  <si>
    <t>1. Kurang akurasinya perencanaan material
2. Komunikasi dengan vendor belum responsive.
3. Part tertahan di vendor/forwarder terkait issue payment</t>
  </si>
  <si>
    <t xml:space="preserve">SLA maintenance dapat terhambat karena material belum available
</t>
  </si>
  <si>
    <t>1. Evaluasi vendor berdasarkan peforma material logstik, responsiveness, finance dan quality.
2. Maintain payment kepada top 5 vendor dan forwarder
3. Pengadaan material dengan sistem consigment/JIT</t>
  </si>
  <si>
    <t xml:space="preserve">98% SLA 
</t>
  </si>
  <si>
    <t>SM TME, TMC, TMO, TMS</t>
  </si>
  <si>
    <t>Finding QSC  tidak selesai tepat waktu</t>
  </si>
  <si>
    <t>Kurangnya monitor closing finding QSC</t>
  </si>
  <si>
    <t>Target QSC dinas tidak tercapai</t>
  </si>
  <si>
    <t>Close all QSC within targeted</t>
  </si>
  <si>
    <t xml:space="preserve">No QSC overdue
</t>
  </si>
  <si>
    <t>Audit external yang akan dilaksanakan pada tahun 2023</t>
  </si>
  <si>
    <t xml:space="preserve">1. Pembayaran BM dan PDRI tidak sesuai dengan ketentuan yang berlaku
2. Pembuatan Dokumen pabean yang belum terselesaikan </t>
  </si>
  <si>
    <t>Denda kepabeanan</t>
  </si>
  <si>
    <t>1. Koordinasi dengan TX untuk melakukan pembayaran BC 28
2. Komunikasi dengan CSSM untuk penagihan BM dan PDRI
3. Pembuatan dokumen kepabeanansesuai aturan yang berlaku
4. Melakukan selfaudit dan stockopname</t>
  </si>
  <si>
    <t xml:space="preserve">Nilai denda audit tahun 2023 &lt; tahun 2021
</t>
  </si>
  <si>
    <t>SM TML, SM TMW</t>
  </si>
  <si>
    <t>Continues Improvemnet tidak terlaksana karena budget terbatas</t>
  </si>
  <si>
    <t>Realisasi budget digunakan untuk operasional</t>
  </si>
  <si>
    <t>Program improvement tidak sempat dilakukan</t>
  </si>
  <si>
    <t>1. Memastikan anggaran trsedia atau realokasi dari angaran lain
2. mencanangkan CI yang tidak membutuhkan anggaran besar</t>
  </si>
  <si>
    <t xml:space="preserve">CI telah dilaksanakan
</t>
  </si>
  <si>
    <t>Adanya asset aircraft yang belum tercatat</t>
  </si>
  <si>
    <t>Pergerakan asset tidak termonitor</t>
  </si>
  <si>
    <t xml:space="preserve">Data Asset tidak akurat
</t>
  </si>
  <si>
    <t xml:space="preserve">
Memonitor pergerakan asset</t>
  </si>
  <si>
    <t>Data asset monitoring tersedia</t>
  </si>
  <si>
    <t xml:space="preserve">Ketidaktepatan perencanaan penyediaan material </t>
  </si>
  <si>
    <t>Planning Accuracy</t>
  </si>
  <si>
    <t>1.	Perubahan event maintenance
2.	Perbedaan antara material task list dan actual material terpakai di produksi 
3.	Material “If-finding” yang dimasukkan sebagai task list routine.
4.     Pembelian material untuk program reaktivasi pesawat GA sehingga pembelian tidak sesuai planning</t>
  </si>
  <si>
    <t xml:space="preserve">Nilai inventory yang tidak terpakai semakin tinggi
</t>
  </si>
  <si>
    <t>1.	Evaluasi material tasklist dan minmax secara periodik
2.     Evailuasi penggunaan Material pada Post project review Reaktivasi Pesawat GA</t>
  </si>
  <si>
    <t xml:space="preserve">Peningkatan akurasi perencanaan penyediaan material 
</t>
  </si>
  <si>
    <t>SM TMS, SM TME</t>
  </si>
  <si>
    <t>SLA pemenuhan material tidak tercapai</t>
  </si>
  <si>
    <t>Material &amp; Logistic Performance</t>
  </si>
  <si>
    <t>1. Keterlambatan pengadaan
2.Keterlambatan shipment
3.keterlambatan distribusi</t>
  </si>
  <si>
    <t>1. Melakukan reminder kebutuhan material ke produksi
2. Evaluasi dan implementasi Minmax, JIT, consigmnet
3. Maintain payment kepada top 5 vendor dan forwarder
4. Evaluasi performance material handing</t>
  </si>
  <si>
    <t>Tidak tercapainya target HCR yang berdampak pada bisnis dan operasional</t>
  </si>
  <si>
    <t>Human Capital Readiness (HCR)</t>
  </si>
  <si>
    <t>1. Kurangnya man power
2. Terdapat unskill personel</t>
  </si>
  <si>
    <t>Terganggunya operasional dan potensi COPQ</t>
  </si>
  <si>
    <t xml:space="preserve">1.Pelaporan Man power planning
2. Monitor COT </t>
  </si>
  <si>
    <t xml:space="preserve">"1. Pelaporan MPP tersedia
2. COT terlaksana"
</t>
  </si>
  <si>
    <t>Implememtasi program tidak terlaksana</t>
  </si>
  <si>
    <t>Organization Capital Readiness (OCR)</t>
  </si>
  <si>
    <t xml:space="preserve">Kurangnya monitor pelaksanaan program
</t>
  </si>
  <si>
    <t xml:space="preserve">Keterlambatan proses pembelajaran area kerjanya
</t>
  </si>
  <si>
    <t xml:space="preserve">Kontrol Implementasi program
</t>
  </si>
  <si>
    <t xml:space="preserve">Implementasi program sesuai dengan timeframe
</t>
  </si>
  <si>
    <t>Implementasi IT tidak terlaksana karena budget terbatas dan time frame yang lama</t>
  </si>
  <si>
    <t>Information Capital Readiness (ICR)</t>
  </si>
  <si>
    <t xml:space="preserve">Ketidaktersediaan budget dan implementasi tidak sesuai target
</t>
  </si>
  <si>
    <t xml:space="preserve">Terganggunya aspek bisnis dan operasional
</t>
  </si>
  <si>
    <t xml:space="preserve">"1. Memastikan anggaran tersedia atau realokasi dari angaran lain
2. Reminder secara periodik"
</t>
  </si>
  <si>
    <t xml:space="preserve">Implementasi IT telah dilaksanakan sesuai timeframe
</t>
  </si>
  <si>
    <t>Kurang akurat dalam mengelola proyek</t>
  </si>
  <si>
    <t>TB</t>
  </si>
  <si>
    <t>Tidak ada controlling budget proyek</t>
  </si>
  <si>
    <t>Kenaikan biaya operasional tidak sebanding dengan kenaikan revenue</t>
  </si>
  <si>
    <t>- Nett Profit Control Sheet
- Melakukan kontrol terhadap budget proyek</t>
  </si>
  <si>
    <t xml:space="preserve">- Rapat koordinasi terkait budget bulanan dengan Project Owner
</t>
  </si>
  <si>
    <t xml:space="preserve">Weekly Budget Control Sheet tersedia
</t>
  </si>
  <si>
    <t>Setiap Proyek</t>
  </si>
  <si>
    <t>VP TB</t>
  </si>
  <si>
    <t>GM TB</t>
  </si>
  <si>
    <t>DB</t>
  </si>
  <si>
    <t>Irvan Pribadi</t>
  </si>
  <si>
    <t>Faikar Ridwan Harimansyah</t>
  </si>
  <si>
    <t>Adanya pekerjaan yang tidak ter-record dengan baik</t>
  </si>
  <si>
    <t>1. Proses recording data tidak dilakukan secara konsisten
2. Kurangnya informasi kepada produksi terkait dengan kontrak maintenance
(TMB dan Capping)</t>
  </si>
  <si>
    <t>Revenue &amp; Profit bulan tersebut tidak tercapai</t>
  </si>
  <si>
    <t>- Controling by XPREAM
- PPR Financial
- Percepatan Document completeness
- Contract Awareness</t>
  </si>
  <si>
    <t xml:space="preserve">- Rapat koordinasi terkait maintenance contract dengan Project Owner
</t>
  </si>
  <si>
    <t>1. Review by Daily Basis terlaksana
2. Sosialisasi Kontrak (Capping, PBTH, TMB) saat Induction Meeting oleh Planning Coordinator dan CSSM</t>
  </si>
  <si>
    <t>GM TBS</t>
  </si>
  <si>
    <t>Implementasi dan aplikasi manhours dan material plan yang belum berjalan dengan baik</t>
  </si>
  <si>
    <t>1. Pekerjaan tidak dilakukan secara efisien yang berakibat pada Manhours yang over
2. Recording Manhours yang kurang disipling / Sliding Manhours
3. Pembelian material-material Routine / Non-Routine yang unused di akhir project</t>
  </si>
  <si>
    <t>Margin Operating profit semakin mengecil yang diakibatkan karena cost expense yang besar</t>
  </si>
  <si>
    <t>- Justifikasi Sliding Manhours saat akhir project sebelum closing
- Weekly Report manhours utilization and sliding manhours untuk dilakukan justifikasi
- Controling Material request by Planner atau Production
- Melakukan maintain surplus material</t>
  </si>
  <si>
    <t>- Rapat koordinasi terkait cost expense dengan Project Owner</t>
  </si>
  <si>
    <t>1. Manhours report utilization tersedia
2. Controlling Material request tersedia</t>
  </si>
  <si>
    <t>Kesalahan dalam menentukan material yang dibutuhkan</t>
  </si>
  <si>
    <t>1. Kesalahan membaca maintenance manual
2. Penentuan quantity yang over dari
requirement</t>
  </si>
  <si>
    <t>1. Surplus material di akhir project
2. Meningkatnya inventory di gudang GADC</t>
  </si>
  <si>
    <t>- Post Project Report material unused
- Database material planning untuk meminimalisir potensi surplus
- Enhance production knowledge untuk menentukan prioritas material</t>
  </si>
  <si>
    <t>- Melakukan corrective action terhadap surplus inventory
- Weekly control surplus inventory</t>
  </si>
  <si>
    <t>Monthly KPI Inventory &lt; 10 %</t>
  </si>
  <si>
    <t>Mgr PPC</t>
  </si>
  <si>
    <t>Remove install component tidak sesuai antara sistem dan actual</t>
  </si>
  <si>
    <t>1. Kesalahan input ke sistem untuk remove install component
2. Proses input ke sistem yang tidak</t>
  </si>
  <si>
    <t>WTU/WTC meningkat</t>
  </si>
  <si>
    <t>- Weekly control WTU/WTC Tersedia
- Melakukan kontroling untuk transaksi remove install component</t>
  </si>
  <si>
    <t xml:space="preserve">- Rapat koordinasi terkait closing rate WTU/WTC
</t>
  </si>
  <si>
    <t xml:space="preserve">Control WTU/WTC by daily basis terlaksana
</t>
  </si>
  <si>
    <t>Adanya part-part yang mengendap di gudang unserv menunggu repair</t>
  </si>
  <si>
    <t>1. Menunggu keputusan Customer terkait item repair
2. Kendala material yang dibutuhkan
untuk repair</t>
  </si>
  <si>
    <t xml:space="preserve">WFR meningkat
</t>
  </si>
  <si>
    <t>- Weekly controling WFR
- Melakukan weekly controling untuk item repair berikut dengan decision &amp; plannya</t>
  </si>
  <si>
    <t>- Rapat koordinasi terkait closing rate WFR</t>
  </si>
  <si>
    <t>Control WFR by weekly basis</t>
  </si>
  <si>
    <t>Material yang di-order AOG tidak digunakan</t>
  </si>
  <si>
    <t xml:space="preserve">Keterlambatan material yang di-purchase dikarenakan internal/external problem
</t>
  </si>
  <si>
    <t xml:space="preserve">Material dengan biaya AOG akan menjadi beban inventory dan COPQ
</t>
  </si>
  <si>
    <t>- Close coordination &amp; monitoring dengan Material department
- Koordinasi dengan Customer untuk dapat mengirimkan Material dari Customer (Costumer Supply Part)</t>
  </si>
  <si>
    <t xml:space="preserve">- AOG Material yang sudah dibeli akan ditawarkan ke Customer untuk finding-finding yang defered
</t>
  </si>
  <si>
    <t>1. Customer agree untuk menyediakan material
2. Customer agree untuk membeli material AOG tersebut</t>
  </si>
  <si>
    <t>Kurang akurat dalam mengelola proyek mengakibatkan profit margin tergerus / tidak mencerminkan nilai aktual, baik dari sisi manhours recording dan material cost requirement</t>
  </si>
  <si>
    <t>TJ</t>
  </si>
  <si>
    <t>1. Kebutuhan proyek yang tidak berhasil didefinisikan diawal (initiation dan planning) karena kurangnya pengetahuan/informasi yang dibutuhkan
2. Kurang melibatkan stakeholder terkait (produksi) dalam pembuatan/perubahan proposal terhadap COGS
3. Kebutuhan material yang berubah dan berdampak pada lingkup proyek &amp; biaya material yang dibutuhkan
4. Kurangnya informasi kepada produksi terkait kontrak proyek</t>
  </si>
  <si>
    <t>Parameter OPM (Operating Profit Margin)</t>
  </si>
  <si>
    <t>1. Pelaksanaan post-project review
2. Melaksanakan evaluasi bulanan terkait pencapaian anggaran biaya disertai dengan PICA</t>
  </si>
  <si>
    <t>1. Pelaksanaan post-project review
2. Melaksanakan evaluasi bulanan terkait pencapaian anggaran biaya disertai dengan PICA
3. Melaksanakan daily shift surveillance &amp; management weekly surveillance untuk meminimalisir COPQ
4. Memastikan PA (profitability analysis) proyek dilengkapi dengan komponen biaya yg dibutuhkan</t>
  </si>
  <si>
    <t>1. Post-project review rutin dilaksanakan setiap bulan (monthly)
2. Evaluasi bulanan dan PICA tersedia (monthly)
3. Daily &amp; weekly surveillance terlaksana (daily &amp; weekly)
4. PA proyek dilengkapi dengan komponen biaya yang dibutuhkan (konditional proyek)</t>
  </si>
  <si>
    <t>TJP, TJC, TJH, TJK, TJN</t>
  </si>
  <si>
    <t>Zarul Fuziono</t>
  </si>
  <si>
    <t>Annisaa Rasyida</t>
  </si>
  <si>
    <t>Pengerjaan task yang tertunda karena kurangnya keakuratan ketersediaan part dan/atau aktivitas inspeksi/temuan yan terlambat</t>
  </si>
  <si>
    <t>1. Stok sistem (SAP/SWIFT) tidak sesuai dengan kondisi aktual
2. Tidak konsisten disiplin dalam melakukan input data secara sistem dikarenakan kurangnya pemahaman atas alur rantai pasok
3. Alternatif repair tidak di prirotaskan saat identifikasi awal (keterlambatan kesediaan stock)</t>
  </si>
  <si>
    <t>1. Meningkatnya nilai WTU-WTC
2. Keakuratan data sistem tidak mencerminkan aktual
3. Stock material berlebih
4. Parameter OPM</t>
  </si>
  <si>
    <t xml:space="preserve">1. Melakukan weekly control reminder untuk transaksi WTU, WTC, dan WFR
2. Melakukan monthly control reminder untuk transaksi open order </t>
  </si>
  <si>
    <t>1. Melakukan weekly control reminder untuk transaksi WTU, WTC, dan WFR
2. Melakukan monthly control reminder untuk transaksi Open Order 
3. Pelaksanaan taskforce yang berhubungan dengan KPI DQI, khususnya robbing</t>
  </si>
  <si>
    <t xml:space="preserve">1. Weekly control reminder untuk transaksi WTU, WTC, dan WFR tersedia
2. Monthly control reminder untuk transaksi Open Order tersedia
3. Taskforce untuk robbing terlaksana
</t>
  </si>
  <si>
    <t>TJP, TJC, TJN, TJH, TJO, TJK</t>
  </si>
  <si>
    <t>adanya dead stock material</t>
  </si>
  <si>
    <t>Inventory - Surplus</t>
  </si>
  <si>
    <t>ketidak sesuaian antara planning material dan consume material</t>
  </si>
  <si>
    <t>Inventory gudang akan bertambah dan tidak tercontrol</t>
  </si>
  <si>
    <t>Controling incoming dan outgoing material di ware house</t>
  </si>
  <si>
    <t>Monitoring material project moving ( remindering system)</t>
  </si>
  <si>
    <t>ketercapaian KPI surplus material sebesar 100%</t>
  </si>
  <si>
    <t>Q2</t>
  </si>
  <si>
    <t>TZS</t>
  </si>
  <si>
    <t>TZG TZP</t>
  </si>
  <si>
    <t>TZ TZB TZQ</t>
  </si>
  <si>
    <t>Terjadinya COPQ project</t>
  </si>
  <si>
    <t>COPQ</t>
  </si>
  <si>
    <t>lack of awarnes dari personil dan kurangnya pemahaman terkait COPQ</t>
  </si>
  <si>
    <t>terjadi COPQ melebihi ≤ 0.15%</t>
  </si>
  <si>
    <t>Avoid</t>
  </si>
  <si>
    <t>Active Supervisiory</t>
  </si>
  <si>
    <t>identification &amp; mitigation COPQ implemention ( Issue procedure mengenai COPQ)</t>
  </si>
  <si>
    <t>Procedure tersedia</t>
  </si>
  <si>
    <t>TZS TZG TZP</t>
  </si>
  <si>
    <t xml:space="preserve">SLA customer yang tidak tercapi </t>
  </si>
  <si>
    <t>TAT project yang tidak tercapai</t>
  </si>
  <si>
    <t>kebutuhan project yang terlambat terpenuhi</t>
  </si>
  <si>
    <t>Control TAT project</t>
  </si>
  <si>
    <t>pembuatan dashboard TAT project</t>
  </si>
  <si>
    <t>Dashboard tersedia</t>
  </si>
  <si>
    <t>TZB TZQ</t>
  </si>
  <si>
    <t>Kontrak dimenangkan oleh kompetitor</t>
  </si>
  <si>
    <t>TR</t>
  </si>
  <si>
    <t>Revenue</t>
  </si>
  <si>
    <t>Keunggulan kompetitif yang dimiliki kompetitor lebih disukai dibanding GMF (kapabilitas, ramah lingkungan, dukungan politis yang kuat, dan lain-lain)</t>
  </si>
  <si>
    <t>Terganggunya pencapaian revenue &amp; operating profit margin TR</t>
  </si>
  <si>
    <t>1. Melobi secara intensif untuk proyek SIP 
2. Negosiasi kontrak proyek TNI AU, Setneg Rutin dan ABT  
3. Negosiasi project Pengadaan B737-800 &amp; Konversi VVIP Kemhan</t>
  </si>
  <si>
    <t xml:space="preserve">1. Mendapatkan kontrak proyek SIP 
2. Mendapatkan kontrak proyek TNI AU, Setneg Rutin &amp; ABT TNI tahun 2023 
3. Mendapatkan kontrak proyek B737-800 &amp; Konversi VVIP Kemhan
</t>
  </si>
  <si>
    <t>2023/12/31</t>
  </si>
  <si>
    <t>VP TR</t>
  </si>
  <si>
    <t>TA, TD, TX, DF</t>
  </si>
  <si>
    <t>Asep Mulyana</t>
  </si>
  <si>
    <t>Tiffani Fitrah Apromita Rialdy</t>
  </si>
  <si>
    <t>Prasyarat penagihan ke customer belum terpenuhi</t>
  </si>
  <si>
    <t>Collection</t>
  </si>
  <si>
    <t>1. PPR tidak dijalankan
2. Belum ada report monitoring/control untuk PO 52
3. Dasar perhitungan operating profit margin menggunakan basis accrual merefer pada PA (plan) tidak berdasarkan actual cost</t>
  </si>
  <si>
    <t>Keputusan management yang tidak tepat</t>
  </si>
  <si>
    <t>1. Mengontrol penyelesaian pekerjaan supaya satisfactory dan dilengkapi dengan kebutuhan administrasinya agar bisa di Billing sesuai plan Cash-in.
2. Membangun komunikasi yang baik dengan pihak Customer untuk mendapatkan informasi apakah ada syarat penagihan (dokumen pendukung) yang tidak tertulis dikontrak dan potensi ditolak</t>
  </si>
  <si>
    <t xml:space="preserve">Jumlah Cash-in Year-to-Date more than 85% compares to posisi piutang non-dispute bulan sebelumnya
</t>
  </si>
  <si>
    <t>CSSM, SM TRS, SM TRP</t>
  </si>
  <si>
    <t>TA, TX</t>
  </si>
  <si>
    <t>Pencatatan laporan keuangan tidak akurat</t>
  </si>
  <si>
    <t>1. PPR (Post Project Review) tidak dijalankan
2. Belum ada report monitoring/control untuk PO 52
3. Dasar perhitungan operating profit margin menggunakan basis accrual merefer pada PA (plan) tidak berdasarkan actual cost</t>
  </si>
  <si>
    <t>1. Compile and control all cost occurred within TR, and distribute them to related unit and related project
2. Membuat program reinforcement (PB, KB, IPP, IPR)
3. Program PPR dimasukkan ke dalam IPP pada semua level
4. Enhancement SAP 
5. Membuat query report</t>
  </si>
  <si>
    <t>1. Tersedia dokumen pendukung atas seluruh cost yang terjadi
2.. PPR dijalankan 100%
3. PPR masuk ke dalam IPP semua level
4. Terserdianya SAP yang bisa mengakomodir proses bisnis TR
5.. Tersedianya query report</t>
  </si>
  <si>
    <t>Dec-23</t>
  </si>
  <si>
    <t>SM TRP, SM TRS, CSSM, AMS</t>
  </si>
  <si>
    <t>SM TRF</t>
  </si>
  <si>
    <t>TA, TD, DF</t>
  </si>
  <si>
    <t>Uang yang diperoleh dari customer tidak bisa digunakan full untuk support project TR</t>
  </si>
  <si>
    <t xml:space="preserve">Customer SLA  Fulfillment </t>
  </si>
  <si>
    <t>1. Corporate membutuhkan cash untuk menjalankan operasional GMF
2. Kurangnya jumlah dana yang dialokasikan untuk project TR</t>
  </si>
  <si>
    <t>1. Penyediaan material untuk project terhambat
2. Skema pembayaran vendor harus CIA
3. Progress pekerjaan lebih lama (tidak sesuai rencana)
4. Terbatasnya pilihan provider shipment
5. Dikenakan penalty dari customer"</t>
  </si>
  <si>
    <t xml:space="preserve">Membuat akun bank khusus TR untuk mempermudah kontrol cash in dan cash out
</t>
  </si>
  <si>
    <t xml:space="preserve">TR mempunyai akun bank sendiri (tidak gabung dengan Corporate)
</t>
  </si>
  <si>
    <t>TD, TX, DF</t>
  </si>
  <si>
    <t>Order belum terclose ketika project sudah selesai</t>
  </si>
  <si>
    <t>Productivity</t>
  </si>
  <si>
    <t>kurang tertib administrasi</t>
  </si>
  <si>
    <t>target productivity tidak tercapai</t>
  </si>
  <si>
    <t>Dashborad monitoring Productivity</t>
  </si>
  <si>
    <t>Control Open order monitoring dan reporting</t>
  </si>
  <si>
    <t>Report open order tersedia dan terupdate</t>
  </si>
  <si>
    <t>Q1</t>
  </si>
  <si>
    <t>TZP, TZG</t>
  </si>
  <si>
    <t>Miss kalkulasi pada plan yang dijanjikan ke customer, seperti TAT</t>
  </si>
  <si>
    <t>Customer SLA  Fulfillment</t>
  </si>
  <si>
    <t>1. Kurangnya pengetahuan dan pengalaman di area planning engineering
2. Perbedaan interpretasi scope kontrak antara produksi dan customer
3. Tidak ada evaluasi performance dari pekerjaan sebelumnya dari hasil PPR</t>
  </si>
  <si>
    <t xml:space="preserve">1. Actual TAT tidak sesuai target yang disepakati
2. Munculnya biaya tambahan sehingga menurunkan operating profit margin dan kepuasan pelanggan
</t>
  </si>
  <si>
    <t xml:space="preserve">1. Mengontrol secara intensif proses Pre dan In-Execution 
2. Mempunyai manpower yang expert dalam memproyeksikan nilai suatu proyek 
3. Mempunyai dokumentasi dan kertas kerja PPR atas pekerjaan yang telah selesai.
</t>
  </si>
  <si>
    <t xml:space="preserve">1. PA yang sudah lengkap ditanda tangani dan weekly report project internal tersedia (sampai ke cost)
2. Tersedia manpower expert 
3. Tersedia nya dokumentasi PPR"
</t>
  </si>
  <si>
    <t>AMS, SM TRP</t>
  </si>
  <si>
    <t>TA, TD, TH</t>
  </si>
  <si>
    <t>terdapat major finding yang mengakibatkan kegiatan project terganggu</t>
  </si>
  <si>
    <t>tidak ada kegitaan preventive action terhadap risk yang ada</t>
  </si>
  <si>
    <t>KPI GRC tidak tercapai</t>
  </si>
  <si>
    <t>Hiram dan safety risk management</t>
  </si>
  <si>
    <t>routine surveillance di terapkan di area TZ</t>
  </si>
  <si>
    <t>100% safety surveillance close</t>
  </si>
  <si>
    <t>Q4</t>
  </si>
  <si>
    <t>TZS, TZG,TZP</t>
  </si>
  <si>
    <t>Asset tidak terutilize dengan baik</t>
  </si>
  <si>
    <t>Asset Management</t>
  </si>
  <si>
    <t>Asset serviceabilitynya kurang baik</t>
  </si>
  <si>
    <t>utiization asset yang rendah</t>
  </si>
  <si>
    <t>Quaterly pelaksanaan Asset Review board</t>
  </si>
  <si>
    <t>Logbook utilization asset</t>
  </si>
  <si>
    <t>Logbook tersedia</t>
  </si>
  <si>
    <t>TZP,TZG</t>
  </si>
  <si>
    <t xml:space="preserve">Dokumen pendukung untuk penagihan ke customer tidak lengkap, seperti serifikat barang  yang dikirim dari vendor
</t>
  </si>
  <si>
    <t xml:space="preserve">Alokasi cashflow  perusahaan terganggu
</t>
  </si>
  <si>
    <t xml:space="preserve">"1. Mengontrol penyelesaian pekerjaan supaya satisfactory dan dilengkapi dengan kebutuhan administrasinya agar bisa di Billing sesuai plan Cash-in.
2. Membangun komunikasi yang baik dengan pihak Customer untuk mendapatkan informasi apakah ada syarat penagihan (dokumen pendukung) yang tidak tertulis dikontrak dan potensi ditolak"
</t>
  </si>
  <si>
    <t xml:space="preserve">Jumlah Cash-in Year-to-Date more than 85% compares to posisi piutang non-dispute bulan sebelumnya. 
</t>
  </si>
  <si>
    <t>31/12/2023</t>
  </si>
  <si>
    <t>VP-TR</t>
  </si>
  <si>
    <t>SM TRF, SM TRS</t>
  </si>
  <si>
    <t>DB, DF</t>
  </si>
  <si>
    <t xml:space="preserve">"1. PPR tidak dijalankan
2. Belum ada report monitoring/control untuk PO 52
3. Dasar perhitungan operating profit margin menggunakan basis accrual merefer pada PA (plan) tidak berdasarkan actual cost"
</t>
  </si>
  <si>
    <t xml:space="preserve">Keputusan management yang tidak tepat
</t>
  </si>
  <si>
    <t xml:space="preserve">"1. Compile and control all cost occurred within TR, and distribute them to related unit and related project
2. Membuat program reinforcement (PB, KB, IPP, IPR)
3. Program PPR dimasukkan ke dalam IPP pada semua level
4. Enhancement SAP 
5. Membuat query report"
</t>
  </si>
  <si>
    <t xml:space="preserve">"
1. Tersedia dokumen pendukung atas seluruh cost yang terjadi
2.. PPR dijalankan 100%
3. PPR masuk ke dalam IPP semua level
4. Terserdianya SAP yang bisa mengakomodir proses bisnis TR
5.. Tersedianya query report"
</t>
  </si>
  <si>
    <t>terdapat item continues improvement yang tidak terlaksana</t>
  </si>
  <si>
    <t xml:space="preserve">Continuous Improvement </t>
  </si>
  <si>
    <t>improvement yang akan dilakuakn terhalang regulasi dan keterbatasan dana</t>
  </si>
  <si>
    <t>target 4 Continues improvement tahun 2023 tidak tercapai</t>
  </si>
  <si>
    <t>update progress Continues improvement yang ada</t>
  </si>
  <si>
    <t>pembuatan additional continues improvement diluar dari yang sudah di rencanakan</t>
  </si>
  <si>
    <t>terdapat 4 continues improvement di tahun 2023</t>
  </si>
  <si>
    <t>TZG TZP TZS TZQ</t>
  </si>
  <si>
    <t xml:space="preserve">"Corporate membutuhkan cash untuk menjalankan operasional GMF
Kurangnya jumlah dana yang dialokasikan untuk project TR"
</t>
  </si>
  <si>
    <t xml:space="preserve">"1. Penyediaan material untuk project terhambat
2. Skema pembayaran vendor harus CIA
3. Progress pekerjaan lebih lama (tidak sesuai rencana)
4. Terbatasnya pilihan provider shipment
5. Dikenakan penalty dari customer"
</t>
  </si>
  <si>
    <t>"Customer SLA  Fulfillment "</t>
  </si>
  <si>
    <t xml:space="preserve">"1. Lack of knowledge &amp; experience di area planning engineering
2. Perbedaan interpretasi scope kontrak antara produksi dan customer
3. Tidak ada evaluasi performance dari pekerjaan sebelumnya dari hasil PPR"
</t>
  </si>
  <si>
    <t xml:space="preserve">"1. Actual TAT tidak sesuai target yang disepakati
2. Munculnya biaya tambahan sehingga menurunkan operating profit margin dan kepuasan pelanggan"
</t>
  </si>
  <si>
    <t xml:space="preserve">"1. Mengontrol secara intensif proses Pre dan In-Execution 
2. Mempunyai manpower yang expert dalam memproyeksikan nilai suatu proyek 
3. Mempunyai dokumentasi dan kertas kerja PPR atas pekerjaan yang telah selesai."
</t>
  </si>
  <si>
    <t xml:space="preserve">"1. Signed PA dan weekly report project internal tersedia.(sampai ke cost)
2. Tersedia manpower expert 
3. Tersedia nya dokumentasi PPR"
</t>
  </si>
  <si>
    <t>SM TRP</t>
  </si>
  <si>
    <t>Target manpower readiness tidak tercapai</t>
  </si>
  <si>
    <t>qualified personil yang di butuhkan tidak terpenuhi</t>
  </si>
  <si>
    <t>KPI  Human Capital Readiness tidak tercapai</t>
  </si>
  <si>
    <t>diadakannya internal traning dan sharing session untuk transfer knowledge</t>
  </si>
  <si>
    <t>internal training  dan sharing session terlaksana</t>
  </si>
  <si>
    <t>TZQ, TZP,TZG,TZb</t>
  </si>
  <si>
    <t>Kelalaian dalam pelaksanaan jobcard/MDR yang tidak sesuai procedure sehingga menyebabkan accident/incident</t>
  </si>
  <si>
    <t>1. Tidak melakukan pekerjaan sesuai prosedur/manual
2. Pengambilan 'shortcuts' dikarenakan tekanan waktu</t>
  </si>
  <si>
    <t>1. Parameter COPQ</t>
  </si>
  <si>
    <t>1. Meningkatkan safety campaign via SAG
2. Briefing diawal dan di akhir shift</t>
  </si>
  <si>
    <t>1. Meningkatkan safety campaign via SAG (cascading group, monthly quiz dll)
2. Briefing diawal dan diakhir shift
3. Management Weekly surveillance by SAG Surveillance Team</t>
  </si>
  <si>
    <t>1. Activity plan SAG 2023 terlaksana
2. Briefing diawal dan diakhir shift dilaksanakan secara rutin
3. Weekly surveillance terlaksana</t>
  </si>
  <si>
    <t>TJO, TJC, TJP, TJK, TJN, TJH, TJW</t>
  </si>
  <si>
    <t>TQY</t>
  </si>
  <si>
    <t>Pengalaman yang dirasa buruk oleh customer saat merawat pesawatnya di Narrow Body Base Maintenance</t>
  </si>
  <si>
    <t>1. Customer tidak merasa dilayani dengan baik
2. Keterbatasan project resources (manpower, tools, materials)</t>
  </si>
  <si>
    <t>Parameter CSI</t>
  </si>
  <si>
    <t>1. Pelaksanaan post-project review
2. Melakukan weekly customer-day (SM &amp; VP)</t>
  </si>
  <si>
    <t>1. Pelaksanaan post-project review
2. Melakukan weekly customer-day (SM &amp; VP)
3. Pengukuran SLA pada saat preparation (pre-execution stage)</t>
  </si>
  <si>
    <t>1. Post project review
2. Customer day terlaksana
3. SLA planning gate tersedia</t>
  </si>
  <si>
    <t>TJP, TJN, TJK, TJC, TJH, TJO</t>
  </si>
  <si>
    <t>Operating profit tidak mencapai target atau minus</t>
  </si>
  <si>
    <t>TC</t>
  </si>
  <si>
    <t>F1.1 Operating Profit Margin</t>
  </si>
  <si>
    <t>1. Perbedaan skema komersial antara GMF ke Customer dan GMF ke back support sehingga ada deviasi antara revenue dan cost
2. Accrue revenue tidak sesuai dengan aktual pekerjaan
3. Biaya subcont komponen yang cukup tinggi</t>
  </si>
  <si>
    <t>Operating profit akan berdampak signifikan terhadap kinerja dari Corporate</t>
  </si>
  <si>
    <t>Mengurangi Outsource and Exchange</t>
  </si>
  <si>
    <t>1. Mengurangi Outsource and Exchange
2. Melakukan evaluasi dan develop cap utk item yang high removal dan tidak cap shop</t>
  </si>
  <si>
    <t>1. Biaya Outsource berkurang 10% dari tahun sebelumnya
2. Adanya evaluasi dan develop cap utk item yang high removal dan tidak cap shop</t>
  </si>
  <si>
    <t>1. Bulanan &lt;br&gt;2. Tahunan</t>
  </si>
  <si>
    <t>VP TC</t>
  </si>
  <si>
    <t>Shop &amp; TCD PE Shop</t>
  </si>
  <si>
    <t>TCD</t>
  </si>
  <si>
    <t>TA,TQ</t>
  </si>
  <si>
    <t>Endra Wirawan</t>
  </si>
  <si>
    <t>Hadiyan Azka</t>
  </si>
  <si>
    <t>Nilai inventory yang tinggi</t>
  </si>
  <si>
    <t>F1.2 Inventory</t>
  </si>
  <si>
    <t>1. Inkonsistensi personel dalam melakukan transaksi di sistem pada proses repair komponen (Consumed - Used Material)
2. BDP planning tidak dipergunakan sesuai dengan waktu yang sudah ditentukan (Material Surplus)</t>
  </si>
  <si>
    <t>Ada GAP besar nilai inventory antara aktual dan sistem</t>
  </si>
  <si>
    <t>Melakukan Monitoring secara berkala data WTU-WTC yang dikirim unit inventory control team</t>
  </si>
  <si>
    <t>Planner melakukan monitoring sendiri melalui sistem dan weekly consume control
Breifing terkait pentingnya melakukan transaksi hingga tuntas agar kondisi aktual dan sistem sama</t>
  </si>
  <si>
    <t>WTC-WTU ter consume sebelum 14 Days</t>
  </si>
  <si>
    <t>Mingguan</t>
  </si>
  <si>
    <t>PPC Shop</t>
  </si>
  <si>
    <t>Production Shop</t>
  </si>
  <si>
    <t>Komponen tidak berfungsi saat di install di pesawat</t>
  </si>
  <si>
    <t>F1.3 Cost of Poor Quality</t>
  </si>
  <si>
    <t>1. Adanya hidden failure yang tidak terdeteksi di prosedur manual
2. Ada sistem external diluar komponen yang mengakibatkan kerusakan pada komponen</t>
  </si>
  <si>
    <t>Terjadi delay operasional di Line dan delay maintenance di Base</t>
  </si>
  <si>
    <t>Melakukan breifing dan supervisi utk mencegah cost of poor quality</t>
  </si>
  <si>
    <t>Adanya program Component reliability review</t>
  </si>
  <si>
    <t>COPQ dibawah 0.2%</t>
  </si>
  <si>
    <t>Pelayanan yang tidak sesuai dengan ekspektasi customer</t>
  </si>
  <si>
    <t>Adanya deviasi antara standard TAT yang dijanjikan ke customer dan aktual TAT</t>
  </si>
  <si>
    <t>Customer tidak puas dengan servis yang diberikan</t>
  </si>
  <si>
    <t>Melakukan koordinasi dengan Key Account Group utk mengetahui apa yang diinginkan kostumer</t>
  </si>
  <si>
    <t>- Improve internal proses untuk memperbaiki QCDS
- Komunikasi dengan kostumer secara intensif dengan memberi laporan terkait komponen dan material yang dibutuhkan</t>
  </si>
  <si>
    <t>- TAT tercapai</t>
  </si>
  <si>
    <t>Pemenuhan Service Level yang tidak sesuai dengan mutual aggreement / kesepakatan awal dengan Garuda grup maupun Non Garuda Grup</t>
  </si>
  <si>
    <t>C2.1 Customer SLA Fulfillment</t>
  </si>
  <si>
    <t>1. Troubleshooting untuk kompleks komponen mememrlukan waktu yang cukup lama
2. Delay pembayaran dan/atau pengiriman material untuk repair komponen</t>
  </si>
  <si>
    <t>Pemenuhan Service Level tidak sesuai dengan target yang sudah ditentukan</t>
  </si>
  <si>
    <t>- Daily monitoring status dari component
- Weekly Payment Plan</t>
  </si>
  <si>
    <t>- Pengajuan pembayaran vendor dg skema CIA 
- Monitor dan komunikasi yang intensif terkait rencana pembayaran oleh TC dan TX
- List payment prioritas untuk material yang urgent
- Melakukan improvement tools dan equipment agar mengurangi antrian</t>
  </si>
  <si>
    <t>- Adanya CIA 
- List payment prioritas dikirim tiap minggunya
- Continuous Improvement</t>
  </si>
  <si>
    <t>Planner TC (Shop &amp; TCD)</t>
  </si>
  <si>
    <t>TX TM</t>
  </si>
  <si>
    <t>Produktivitas dari personel produksi rendah</t>
  </si>
  <si>
    <t>I1.1 Productivity</t>
  </si>
  <si>
    <t>- Tidak tersedianya tools dan equipment untuk mendukung produksi
- Load di TC belum seperti sebelum pandemi</t>
  </si>
  <si>
    <t>Kinerja personel produksi kurang maksimal</t>
  </si>
  <si>
    <t>- Pembelian tool dan equipment untuk mendukung produksi
-</t>
  </si>
  <si>
    <t>- Pemenuhan tools equipment yang belum tersedia</t>
  </si>
  <si>
    <t>Tools dan equipment tersedia</t>
  </si>
  <si>
    <t>Tahunan</t>
  </si>
  <si>
    <t>Produksi &lt;br&gt;PE</t>
  </si>
  <si>
    <t>PDCA Asset</t>
  </si>
  <si>
    <t>TA, TX, TM</t>
  </si>
  <si>
    <t>Finding tidak dijawab dalam waktu yang sudah ditentukan</t>
  </si>
  <si>
    <t>I1.2 Governance, Risk and Compliance (GRC)&lt;br&gt;GCG, Risk Maturity, FCAR dan QSC</t>
  </si>
  <si>
    <t>Kurangnya atensi untuk menjawab temuan audit</t>
  </si>
  <si>
    <t>Target GRC, GCG, Risk Maturity, FCAR, dan QSC tidak tercapai</t>
  </si>
  <si>
    <t>Mengikuti prosedur terkait GRC, GCG, Risk Maturity, FCAR, dan QSC</t>
  </si>
  <si>
    <t>Melaporkan terkait degan item GRC, GCG, Risk Maturity, FCAR, dan QSC sesuai dengan target yang telah ditentukan</t>
  </si>
  <si>
    <t>GRC, GCG, Risk Maturity, FCAR, dan QSC terjawab dan terlaporkan tepat waktu</t>
  </si>
  <si>
    <t>TS, TQ, TA</t>
  </si>
  <si>
    <t>Aset tidak terutilisasi dengan maksimal</t>
  </si>
  <si>
    <t>I1.3 Asset Management</t>
  </si>
  <si>
    <t>- Asset sudah rusak
- Tidak ada pekerjaan terkait asset tersebut</t>
  </si>
  <si>
    <t>Utilisasi aset rendah</t>
  </si>
  <si>
    <t>- Monitoring high investment asset</t>
  </si>
  <si>
    <t>- Membuat laporan data utilisasi asset</t>
  </si>
  <si>
    <t>Asset utilization data available</t>
  </si>
  <si>
    <t>BUlanan</t>
  </si>
  <si>
    <t>PE TC</t>
  </si>
  <si>
    <t>TA, TU</t>
  </si>
  <si>
    <t>Improvement yang tidak sejalan dengan target</t>
  </si>
  <si>
    <t>I2.1 Continous Improvement</t>
  </si>
  <si>
    <t>Fasilitas yang tidak memadai</t>
  </si>
  <si>
    <t>Target efisiensi yang tidak tercapai</t>
  </si>
  <si>
    <t>Adanya target CI terkait efisiensi operasional utk masing-masing bidang</t>
  </si>
  <si>
    <t>- Kontrol dan monitor terkait CI efisiensi operasional</t>
  </si>
  <si>
    <t>Adanya CI terkait efisiensi operasional dari masing-masing bidang</t>
  </si>
  <si>
    <t>SM TC</t>
  </si>
  <si>
    <t>Data yang disampaikan tidak sesuai antara aktual dan sistem</t>
  </si>
  <si>
    <t>I2.2 Data Quality Integrity</t>
  </si>
  <si>
    <t>Kurangnya awarness personel dalam implementasi SWIFT</t>
  </si>
  <si>
    <t>Data DQI tidak valid</t>
  </si>
  <si>
    <t>Adanya PIC untuk SLA DQI</t>
  </si>
  <si>
    <t>- Maintain DQI COPA, update Data WBS, assign WBS to order, SO, Settlement
- Maintain structure Gap for Landing Gear</t>
  </si>
  <si>
    <t>- DQI 100%
- Sgap 100%</t>
  </si>
  <si>
    <t>TD, TA</t>
  </si>
  <si>
    <t>Personel produksi yang kurang baik secara kualitas atau kuantitas</t>
  </si>
  <si>
    <t>L1.1 Human Capital Readiness (HCR)</t>
  </si>
  <si>
    <t>- Bertambahnya beban pekerjaan yang tidak direncanakan sesuai dengan perhitungan Man Power Planning tahunan
- Kurangnya knowledge dan experience dari personnel personnel muda TC
- Belum terpenuhinya persyaratan dari personnel yang akan diajukan licensenya</t>
  </si>
  <si>
    <t>- Waktu TAT pengerjaan suatu project bertambah
- Pemenuhan posisi untuk authorization personnel terhambat</t>
  </si>
  <si>
    <t>Meningkatkan fungsi Quality dan Safety development program dan pemanfaatan LCU TC untuk mengontrol IDP personnel</t>
  </si>
  <si>
    <t>- Monitor secara intensif terkait pemenuhan dan development personnel TC
- Merencanakan manpower capacity dan utilisasi
- Meningkatkan proses development personnel TC termasuk training, OJT, Monitoring dan assigment
- Menjalankan program refreshment/cohesiveness di TC</t>
  </si>
  <si>
    <t>- Qualified manpower tersedia sesuai kebutuhan
- Development personnel TC termonitor dengan baik
- Program refreshment/cohesiveness berjalan</t>
  </si>
  <si>
    <t>LCU, All SM TC</t>
  </si>
  <si>
    <t>Sharing leader tidak berjalan sesuai dengan jadwal</t>
  </si>
  <si>
    <t>L2.1 Organization Capital Readiness (OCR)</t>
  </si>
  <si>
    <t>- Bertambahnya beban pekerjaan yang tidak direncanakan sesuai dengan planning tahunan</t>
  </si>
  <si>
    <t>- Sharing leader tidak berjalan dengan baik</t>
  </si>
  <si>
    <t>- Adanya beberapa course yang harus diikuti oleh para leader</t>
  </si>
  <si>
    <t>- One leader one course and sharing</t>
  </si>
  <si>
    <t>- Sharing berjalan rutin</t>
  </si>
  <si>
    <t>All SM</t>
  </si>
  <si>
    <t>LCU</t>
  </si>
  <si>
    <t>Pengembangan IT yang tidak dimplementasikan dengan baik</t>
  </si>
  <si>
    <t>L3.1 Information Capital Readiness (ICR)</t>
  </si>
  <si>
    <t>Implementasi IT project yang tidak tepat sasaran</t>
  </si>
  <si>
    <t>Implementasi IT project yang tidak optimal</t>
  </si>
  <si>
    <t>Improvement dashboard TC untuk menunjang kinerja component services</t>
  </si>
  <si>
    <t>Dashboard tersedia, terimplementasi, dan terpakai</t>
  </si>
  <si>
    <t>PDCA Bisnis, TDI</t>
  </si>
  <si>
    <t>S</t>
  </si>
  <si>
    <t>Mundurnya proyek pengembangan kapabilitas baru yang dirumuskan dalam inisiatif strategis korporat.</t>
  </si>
  <si>
    <t>Kepercayaan partner bisnis menurun.</t>
  </si>
  <si>
    <t>Nama Dinas</t>
  </si>
  <si>
    <t>Target</t>
  </si>
  <si>
    <t>Pencapaian KPI YTD</t>
  </si>
  <si>
    <t>Pencapaian KPI Jan</t>
  </si>
  <si>
    <t>Pencapaian KPI Feb</t>
  </si>
  <si>
    <t>Pencapaian KPI Mar</t>
  </si>
  <si>
    <t>Pencapaian KPI Apr</t>
  </si>
  <si>
    <t>Pencapaian KPI Mei</t>
  </si>
  <si>
    <t>Pencapaian KPI Jun</t>
  </si>
  <si>
    <t>Pencapaian KPI Jul</t>
  </si>
  <si>
    <t>Pencapaian KPI Aug</t>
  </si>
  <si>
    <t>Pencapaian KPI Sep</t>
  </si>
  <si>
    <t>Pencapaian KPI Oct</t>
  </si>
  <si>
    <t>Pencapaian KPI Nov</t>
  </si>
  <si>
    <t>Pencapaian KPI Dec</t>
  </si>
  <si>
    <t>PIC/ UIC</t>
  </si>
  <si>
    <t>Assigned to</t>
  </si>
  <si>
    <t>Progress</t>
  </si>
  <si>
    <t>Jan % Pencapaian Indikator Keberhasilan</t>
  </si>
  <si>
    <t>Jan Justifikasi Status Penyelesaian</t>
  </si>
  <si>
    <t>Jan Catatan Risk Analyst</t>
  </si>
  <si>
    <t>Feb % Pencapaian Indikator Keberhasilan</t>
  </si>
  <si>
    <t>Feb Justifikasi Status Penyelesaian</t>
  </si>
  <si>
    <t>Feb Catatan Risk Analyst</t>
  </si>
  <si>
    <t>Mar % Justifikasi Status Penyelesaian</t>
  </si>
  <si>
    <t>Mar Justifikasi Status Penyelesaian</t>
  </si>
  <si>
    <t>Mar Catatan Risk Analyst</t>
  </si>
  <si>
    <t>Apr % Pencapaian Indikator Keberhasilan</t>
  </si>
  <si>
    <t>Apr Justifikasi Status Penyelesaian</t>
  </si>
  <si>
    <t>May % Pencapaian Status</t>
  </si>
  <si>
    <t>May Justifikasi Status Penyelesaian</t>
  </si>
  <si>
    <t>May Catatan Risk ANalyst</t>
  </si>
  <si>
    <t>Jun % Pencapaian Indikator Keberhasilan</t>
  </si>
  <si>
    <t>Jun Justifikasi Status Penyelesaian</t>
  </si>
  <si>
    <t>Jun Catatan Risk Analyst</t>
  </si>
  <si>
    <t>Jul % Pencapaian Indikator Keberhasilan</t>
  </si>
  <si>
    <t>Jul Justifikasi Status Penyelesaian</t>
  </si>
  <si>
    <t>Jul Catatan Risk Analyst</t>
  </si>
  <si>
    <t>Aug % Pencapaian Indikator Keberhasilan</t>
  </si>
  <si>
    <t>Aug Justifikasi Status Penyelesaian</t>
  </si>
  <si>
    <t>Aug Catatan Risk Analyst</t>
  </si>
  <si>
    <t>Sep % Pencapaian Indikator Keberhasilan</t>
  </si>
  <si>
    <t>Sep Justifikasi Status Penyelesaian</t>
  </si>
  <si>
    <t>Sep Catatan Risk Analyst</t>
  </si>
  <si>
    <t>Oct % Pencapaian Indikator Keberhasilan</t>
  </si>
  <si>
    <t>Oct Justifikasi Status Penyelesaian</t>
  </si>
  <si>
    <t>Oct Catatan Risk Analyst</t>
  </si>
  <si>
    <t>Nov % Pencapaian Indikator Keberhasilan</t>
  </si>
  <si>
    <t>Nov Justifikasi Status Penyelesaian</t>
  </si>
  <si>
    <t>Nov Catatan Risk Analyst</t>
  </si>
  <si>
    <t>Dec % Pencapaian Indikator Keberhasilan</t>
  </si>
  <si>
    <t>Dec Justifikasi Status Penyelesaian</t>
  </si>
  <si>
    <t>Dec Catatan Risk Analyst</t>
  </si>
  <si>
    <t>Submission Month</t>
  </si>
  <si>
    <t>KPI-TA-2022-103</t>
  </si>
  <si>
    <t>C1.1 Financial Reporting &amp; Source Availability SLA Fulfillment</t>
  </si>
  <si>
    <t>100</t>
  </si>
  <si>
    <t>Terjadi koreksi data pencapaian kinerja dari unit dan direksi</t>
  </si>
  <si>
    <t>1. Bersama dengan TP dan CBO membuat mekanisme revenue tracking, (comparing with as is condition based on RKAP)
2. Melalui TP dan CBO  untuk membuat rencana sales/ revenue plan yang lebih akurat. 
3. Akan dijalankan program accrual basis di TA, diharapkan dapat memperbaiki matching revenue dan cost yang akan dijalankan
4. Perlu adanya komitmen bersama TA dan management untuk alokasi impairment dan cost yang akan menjadi beban di setiap bulannya di 2022. TA akan mereminder ke TA untuk nilai dan posting cost dan impair setiap bulan.</t>
  </si>
  <si>
    <t>2022/12/31</t>
  </si>
  <si>
    <t>In progress</t>
  </si>
  <si>
    <t>Laporan Keungan bulan Januari tersedia sebelum deadline atau batas waktu yang telah ditentukan</t>
  </si>
  <si>
    <t>Laporan Keungan bulan Februari tersedia sebelum deadline atau batas waktu yang telah ditentukan</t>
  </si>
  <si>
    <t>Laporan Keungan bulan Maretari tersedia sebelum deadline atau batas waktu yang telah ditentukan</t>
  </si>
  <si>
    <t>Laporan Keungan bulan April tersedia sebelum deadline atau batas waktu yang telah ditentukan</t>
  </si>
  <si>
    <t>Laporan Keungan bulan Mei tersedia sebelum deadline atau batas waktu yang telah ditentukan</t>
  </si>
  <si>
    <t>Laporan Keungan bulan Juni tersedia sebelum deadline atau batas waktu yang telah ditentukan</t>
  </si>
  <si>
    <t>Laporan Keungan bulan Juli tersedia sebelum deadline atau batas waktu yang telah ditentukan</t>
  </si>
  <si>
    <t>Laporan Keungan bulan Agustus tersedia sebelum deadline atau batas waktu yang telah ditentukan</t>
  </si>
  <si>
    <t>Laporan Keungan bulan September tersedia sebelum deadline atau batas waktu yang telah ditentukan</t>
  </si>
  <si>
    <t>Laporan Keungan bulan Oktober tersedia sebelum deadline atau batas waktu yang telah ditentukan</t>
  </si>
  <si>
    <t>Laporan Keungan bulan November tersedia sebelum deadline atau batas waktu yang telah ditentukan</t>
  </si>
  <si>
    <t>teams/riskmanagement/Lists/Progres Status Rencana Pengendalian Risiko</t>
  </si>
  <si>
    <t>TS</t>
  </si>
  <si>
    <t>KPI-TS-2022-275</t>
  </si>
  <si>
    <t>F1.1 Budget Realization - Aktual beban biaya</t>
  </si>
  <si>
    <t>91,290%</t>
  </si>
  <si>
    <t>Tidak adanya ketersediaan dana untuk membayar kewajiban terhadap regulator dan vendor</t>
  </si>
  <si>
    <t>1. Memastikan Realisasi Anggaran sesuai dengan Perencanaan;
2. Bila Risiko terjadi, dilakukan realokasi anggaran;
3. Koordinasi dengan fungsi treasury management agar dapat memberikan komitmen pembayaran, terutama untuk pembayaran kepada regulator untuk meminimalisir sanksi denda dan potensi sanksi lainnya.</t>
  </si>
  <si>
    <t>Rian Fajar Isnaeni</t>
  </si>
  <si>
    <t>1. Realisasi beban tidak melebihi anggaran;
2. Komitmen pembayaran tersedia dan pembayaran dilaksanakan tepat waktu.</t>
  </si>
  <si>
    <t>Ika Edriantika</t>
  </si>
  <si>
    <t>Realisasi Anggaran masih sesuai dengan anggaran yang tersedia..</t>
  </si>
  <si>
    <t>KPI-TS-2022-280</t>
  </si>
  <si>
    <t>I.1.3 Legal &amp; Compliance - ' Legal Services Comply with Related Regulation</t>
  </si>
  <si>
    <t>99,778</t>
  </si>
  <si>
    <t>Adanya transaksi bisnis atau perbuatan hukum yang dilakukan tidak sesuai dengan tata kelola perusahaan serta tanpa mitigasi risiko hukum yang memadai</t>
  </si>
  <si>
    <t>1. Meningkatkan awareness unit terkait atas legal risk dalam suatu transaksi bisnis
2. Meningkatkan koordinasi antar unit terkait dengan mitigasi risiko hukum
3. Meningkatkan koordinasi implementasi transaksi bisnis sesuai tata kelola perusahaan dan regulasi</t>
  </si>
  <si>
    <t>1. Advis hukum tersedia sesuai dengan tata kelola dan regulasi
2. Aksi korporasi dan transaksi bisnis yang dilakukan sesuai tata kelola dan regulasi</t>
  </si>
  <si>
    <t>Terdapat advis yang disampaikan tidak sesuai dengan SLA yang disepakati..</t>
  </si>
  <si>
    <t>Pekerjaan dan Advis telah disampaikan sesuai dengan SLA yang disepakati..</t>
  </si>
  <si>
    <t>KPI-TS-2022-281</t>
  </si>
  <si>
    <t>I.1.3 Legal &amp; Compliance - 'Business Contract Protection</t>
  </si>
  <si>
    <t>Adanya sengketa yang terjadi dalam kontrak yang telahdisepakati Perseroan dengan Pihak lain</t>
  </si>
  <si>
    <t>Membuat standar kontrak sesuai dengan kebutuhan Perseroan dengan mempertimbangkan praktik terbaik yang telah ditetapkan di dalam sektor industri Perseroan</t>
  </si>
  <si>
    <t>reviu kontrak sesuai dengan tata kelola dan regulasi</t>
  </si>
  <si>
    <t>KPI-TS-2022-285</t>
  </si>
  <si>
    <t>I.1.3 Legal &amp; Compliance - IR Reporting Management</t>
  </si>
  <si>
    <t>Adanya kesalahan maupun keterlambatan dalam pemberian pelaporan mengenai kebutuhan informasi untuk Pemegang Saham</t>
  </si>
  <si>
    <t>Optimalisasi koordinasi dengan CBO/CSS mengenai kebutuhan data untuk pembuatan Laporan kepada Pemegang Saham</t>
  </si>
  <si>
    <t>Tidak ada keterlambatan dan Penyampaian Laporan sesuai dengan kondisi Perseroan</t>
  </si>
  <si>
    <t>Not started</t>
  </si>
  <si>
    <t>KPI-TS-2022-287</t>
  </si>
  <si>
    <t>I1.4 Stakeholder Relations Management</t>
  </si>
  <si>
    <t>Terjadinya gangguan terhadap reputasi Perseroan</t>
  </si>
  <si>
    <t>1. Optimalisasi pengelolaan hubungan dengan para pakar, analis dan pengamat ekonomi khususnya mengenai saham;
2. &amp;#39;Optimalisasi  pendekatan kreatif dalam menyebarkan informasi kepada pers atau saluran media.</t>
  </si>
  <si>
    <t>1. peningkatan nilai saham Perseroan;
2. Peningkatan Reputasi Perseroan dan citra publik</t>
  </si>
  <si>
    <t>KPI-TQ-2022-195</t>
  </si>
  <si>
    <t>Customer Satisfy Index</t>
  </si>
  <si>
    <t>Nilai dari Customer Satisfy Index tidak tercapai sesuai dengan target yang ditentukan yaitu minimal 4.0 dari 5.0</t>
  </si>
  <si>
    <t>- Melakukan improvement terhadap respon complaint dari customer
- Meningkatkan koordinasi quality dan safety dengan customer dengan cara mengadakan pertemuan rutin
- Meningkatkan fungsi escorting pada saat customer melaksanakan audit atau surveillance
- Meningkatkan perfoma dari audit proses dengan menambahkan special requirement dari customer</t>
  </si>
  <si>
    <t>Arif Sugianto</t>
  </si>
  <si>
    <t>- Nilai CSI meningkat atau mencapai nilai minimal 4.0
- Koordinasi dengan customer terlaksana regularly
- Proses escort audit maupun surveilance terlaksana dengan baik. Dan finding bisa dikontrol dengan baik
- Special requirement dari customer sudah masuk ke dalam audit requirement</t>
  </si>
  <si>
    <t>Lukman Pratama</t>
  </si>
  <si>
    <t>KPI-TQ-2022-196</t>
  </si>
  <si>
    <t>Effectiveness of finding &amp; Recommendation Follow Up</t>
  </si>
  <si>
    <t>Masih ditemukannya finding yang sama dari audit internal maupun external serta Masih ditemukan kejadian incident maupun accident di unit yang sama - Tingginya nilai CoPQ</t>
  </si>
  <si>
    <t>- Meningkatkan pengrontrolan dari Quality dan Safety rekomendasi dari hasil audit maupun investigasi
- Melakukan cek ulang terhadap hasil follow up dari Audit dan Investigasi yang sudah terimplementasi
- Melakukan monitoring terhadap rekomendasi CoPQ</t>
  </si>
  <si>
    <t>- Repetitive finding berkurang
- Finding dari external berkurang
- Rekomendasi dari finding NCR, Surveillance dan rekomendasi investigasi dan CoPQ terkontrol dengan baik</t>
  </si>
  <si>
    <t>KPI-TQ-2022-197</t>
  </si>
  <si>
    <t>Approval Rating</t>
  </si>
  <si>
    <t>Dicabut atau disuspennya certificate AMO 145 oleh authority, gagal dalam penambahan ataupun mempertahankan rating aircraft, Engine/APU dan Component</t>
  </si>
  <si>
    <t>Meningkatkan roles dan fungsi dari ECA (Escort, Consult, Audit), Intens melakukan koordinasi dengan marketing untuk informasi bisnis plan, komunikasi intens dengan Authority terkait dan mereview secara rutin terhadap aspek 5M terhadap capability yang dimiliki GMF</t>
  </si>
  <si>
    <t>Sertifikat aproval berhasil dipertahankan, ECA roles dan functions meningkat, capability yang diajukan berhasil dan capability yang sudah ada berhasil dipertahankan.</t>
  </si>
  <si>
    <t>KPI-TQ-2022-198</t>
  </si>
  <si>
    <t>Performance Fulfillment</t>
  </si>
  <si>
    <t>Tidak tercapainya Quality / Safety requirement pada saat handling A/C on ground, Audit &amp; Surveillance tidak terlaksana sesuai dengan plan surveillance yang sudah direncanakan dan Tidak terlaksananya Training 145 sesuai dengan plan yang sudah dibuat</t>
  </si>
  <si>
    <t>Meningkatkan performa dari aircraft surveillance, Q-item completion, preliminary activity, work package review sebelum didistribusikan dan direlease, melakukan pembagian lot pekerjaan antara selain audit dan audi yang sudah diplan dengan manpower yang tersedia, meningkatkan kontrol dari implementasi dari training 145 vs plan dan mengukur efektivitasnya. Serta menambah jumlah pengajar untuk training 145</t>
  </si>
  <si>
    <t>FOD dan post hangar maintenance problem berkurang, audit plan dan Surveillance plan bisa terlaksana sesuai dengan planning dan training 145 terlaksana sesuai dengan plan dan training personnel GMF terkait 145 yang expired berkurang</t>
  </si>
  <si>
    <t>Telat dalam menjawab FCAR dan melaporkan GCG</t>
  </si>
  <si>
    <t>Melaporkan terkait degan item GCG tepat waktu dan menjawab FCAR sesuai dengan target yang telah ditentukan</t>
  </si>
  <si>
    <t>FCAR terjawab tepat waktu dan GCG terlaporkan tepat waktu</t>
  </si>
  <si>
    <t>TF</t>
  </si>
  <si>
    <t>KPI-TF-2022-170</t>
  </si>
  <si>
    <t>33.8 MUSD</t>
  </si>
  <si>
    <t>27.7 MUSD</t>
  </si>
  <si>
    <t>81</t>
  </si>
  <si>
    <t>82</t>
  </si>
  <si>
    <t>Budget PBTH yang tidak sesuai dengan keadaan operasional aktual</t>
  </si>
  <si>
    <t>1. kerjasama dengan planner TFP untuk evaluasi beban kerja maintenance GA &amp; QG.                                                                      
2. Analisa historical pemakaian material di setiap event maintenance.                                                                                               
3. Analisa event maintenance rutin yang belum masuk ke dalam list PBTH.                                                                                         
4. Analisa historical kertas kerja PBTH dan menggunakan asumsi operasional saat ini</t>
  </si>
  <si>
    <t>Wayan Winten Adnyano</t>
  </si>
  <si>
    <t>1. Kertas kerja PBTH GA &amp; QG tahun 2022 tersedia.                                      
2. Profit &amp; Loss di unit supporting (TF) dan produksi (TL) hijau di setiap bulan berjalan.</t>
  </si>
  <si>
    <t>Narendra Widianto</t>
  </si>
  <si>
    <t>1. Kertas kerja PBTH GA &amp; QG tahun 2022 sudah tersedia, dan sudah ada report nya monthly                                    
2. Profit &amp; Loss di unit supporting (TF) dan produksi (TL) achieve target di setiap bulan berjalan.</t>
  </si>
  <si>
    <t>Subcontract expense menjadi cost terbesar, cost aktual yang timbul melebihi budget</t>
  </si>
  <si>
    <t>Per 15 Desember 2022, based on PNL November 2022.
Subcontract expense menjadi cost terbesar, cost aktual yang timbul melebihi budget</t>
  </si>
  <si>
    <t>November</t>
  </si>
  <si>
    <t>KPI-TF-2022-174</t>
  </si>
  <si>
    <t>90%</t>
  </si>
  <si>
    <t>53.55%</t>
  </si>
  <si>
    <t>80</t>
  </si>
  <si>
    <t>Material dengan category 5,8 atau AD stock NIL</t>
  </si>
  <si>
    <t>1. Membuat platform monitoring rekues dan pengadaan material di aplikasi power apps dan power automate.                                                      
2. Meeting rutin monthly antara TFP-4 dan TM terkait highlight material monthly.</t>
  </si>
  <si>
    <t>1. Platform monitoring power apps dan power automate tersedia dan dapat digunakan bersama oleh planner dan purchaser.                2. Tidak ada highlight Short Term Excalation  material untuk kebutuhan maintenance</t>
  </si>
  <si>
    <t>1. Monitoring by sharepoint sudah tersedia dan dapat digunakan bersama oleh planner dan purchaser.                
2. Highlight Short Term Excalation  material untuk kebutuhan maintenance sudah ada reprt weekly dan langsung di monitor oleh team TM.
3. Pengendalian item Min Max untuk material rutin</t>
  </si>
  <si>
    <t>Budget untuk pengadaan material jumlahnya tidak banyak sehingga tidak semua material yang dibutuhkan dapat disediakan tepat waktu. Menjadi highlight seiring dengan program reaktivasi pesawat GA &amp; QG yang targetnya selesai di akhir tahun 2022 ini.</t>
  </si>
  <si>
    <t>September</t>
  </si>
  <si>
    <t>KPI-TF-2022-176</t>
  </si>
  <si>
    <t>90</t>
  </si>
  <si>
    <t>54</t>
  </si>
  <si>
    <t>35</t>
  </si>
  <si>
    <t>Unserviceable material yang diturunkan dari pesawat keberadaannya tidak diketahui / hilang</t>
  </si>
  <si>
    <t>1. Secara rutin melalukan follow-up WTU, WTC dan WTR material.
2. TFC dan unit produksi TL melakukan pencatatan material robbing secara prosedural, dan segara melakukan re-install material robbing dari pesawat donor robbing</t>
  </si>
  <si>
    <t>1. WTU-WTC-WTR terkontrol dan report tersedia.
2. Tidak ada pergerakan component dan penumpukan material di ruang PPC</t>
  </si>
  <si>
    <t>1. WTU-WTC-WTR sudah terkontrol oleh PPC.
2. Tidak ada pergerakan component dan penumpukan material di ruang PPC saat ini karena PPC sudah aware terhadap masalah ini. Material / component ditarik ke line atau PPC saat pekerjaan sudah mau dilaksanakan dalam waktu dekat</t>
  </si>
  <si>
    <t>Inventory material yang belum tercatat oleh team TFP-4 di area Hangar 2, ruang PPC, gudang GAH2, dan ruang TFP agar segera diselesaikan</t>
  </si>
  <si>
    <t>KPI-TF-2022-179</t>
  </si>
  <si>
    <t>Customer SLA Fulfillment GA &amp; QG</t>
  </si>
  <si>
    <t>Penurunan persentase aircraft servicebility</t>
  </si>
  <si>
    <t>1. Menyusun kebutuhan material, manpower, dan tools terkait Planning Item.                                                                           
2. Menganalisa Minimum Requirement item Non-Planning (Engine change, APU Change, LRU Change, L/G Repacking.                                                           
3.  Evaluasi quantity kebutuhan part &amp; biaya yang terkait dengan item Seat Blocked, IFE U/S, Lavatory, Galley Insert, Interior Cleaning, dan Exterior Washing</t>
  </si>
  <si>
    <t>SLA TF weekly tercapai dan report tersedia</t>
  </si>
  <si>
    <t>Completed</t>
  </si>
  <si>
    <t>1. Kebutuhan material, manpower, dan tools terkait Planning Item sudah dijaga dan dilaksanakan dengan baik dari team TFP-1, TFP-2, TFP-3, TFP-4, dan TFS-2                                                                          
2. Analisa Minimum Requirement item Non-Planning (Engine change, APU Change, LRU Change, L/G Repacking sudah dilakukan monitoring dengan ketat, terkait  kebutuhan project yang akan berjalan dalam sebulan kedepan. TM juga memonitor ketat terkait pengadaan material sebagai penunjang maintenance yang sifatnya rutin dan non rutin</t>
  </si>
  <si>
    <t>Harus ada kolaborasi yang lebih antara planner (TFP) dan purchaser (TMS &amp; TME)</t>
  </si>
  <si>
    <t>1. Kebutuhan material, manpower, dan tools terkait Planning Item sudah dijaga dan dilaksanakan dengan baik dari team TFP-1, TFP-2, TFP-3, TFP-4, dan TFS-2.                                                                        
2. Analisa Minimum Requirement item Non-Planning (Engine change, APU Change, LRU Change, L/G Repacking sudah dilakukan monitoring dengan ketat, terkait  kebutuhan project yang akan berjalan dalam sebulan kedepan. TM juga memonitor ketat terkait pengadaan material sebagai penunjang maintenance yang sifatnya rutin dan non rutin
3. Evaluasi quantity kebutuhan part &amp; biaya yang terkait dengan item Cabin sudah dihandle oleh team TFS-1 &amp; TFC-3.</t>
  </si>
  <si>
    <t>Desember</t>
  </si>
  <si>
    <t>KPI-TF-2022-184</t>
  </si>
  <si>
    <t>Data Quality Integrity (DQI)</t>
  </si>
  <si>
    <t>99</t>
  </si>
  <si>
    <t>Notifikasi dengan status SOD meningkat drastis</t>
  </si>
  <si>
    <t>Controlling existing report</t>
  </si>
  <si>
    <t>1. Status Postponed untuk Planning Item intensitasnya berkurang
2. DQI LDND, Close Revision, Close Order, Remove Install dan Techlog report tersedia</t>
  </si>
  <si>
    <t>1. Monitoring SOD A320, B777, A330, dan B737NG sudah tersedia dan dikontrol ketat oleh planner dan purchaser
2. Semua task yang akan SOD sudah diplanningkan dan perform sebelum due date
3. Item LDND &amp; AD juga sudah dikontrol ketat, dapat di perform sebelum due date</t>
  </si>
  <si>
    <t>1. TFP-4 sudah menjadi jembatan antara planner dan purchaser terkait item SOD, LDND, maupun AD dalam hal pemenuhan material.
2. PPC harus tertib administrasi dalam closing order saat pekerjaan sudah selesai dilaksanakan</t>
  </si>
  <si>
    <t>1. Monitoring SOD yang sudah tersedia harus selalu dikontrol dan di update berkala oleh masing-masing planner dan purchaser
2. PPC harus tertib administrasi dalam closing order saat pekerjaan sudah selesai dilaksanakan</t>
  </si>
  <si>
    <t>1. Monitoring SOD A320, B777, A330, dan B737NG sudah tersedia di sharepoint dan dikontrol ketat oleh planner TFP dan purchaser TM
2. Semua task yang akan SOD sudah diplanningkan dan perform sebelum due date
3. Item LDND &amp; AD juga sudah dikontrol ketat, dapat di perform sebelum due date</t>
  </si>
  <si>
    <t>KPI-TE-2022-288</t>
  </si>
  <si>
    <t>96</t>
  </si>
  <si>
    <t>Melanjutkan pengendalian yang sudah ada dan lebih interaktif untuk menghubungi unit-unit produksi terkait proses maintenance</t>
  </si>
  <si>
    <t>Tidak ada Sgap untuk fleet GA dan QG</t>
  </si>
  <si>
    <t xml:space="preserve">1. Konfigurasi pesawat antara sistem dan aktual sudah sesuai untuk pesawat Garuda, sehingga tidak menimbulkan Sgap post maintenance.
2. Konfigurasi pesawat antara sistem dan aktual banyak yang tidak sesuai untuk pesawat Citilink, sehingga menimbulkan Sgap post maintenance, hal ini dikarenakan:
- PPC tidak mensimulasikan remove/install jika ada pergantian komponen
- Rekan-rekan quality kurang memperhatikan dan tidak crosscheck kembali setelah maintenance
- Customer kurang concern terhadap hal ini dan bahkan ketika kami mengajukan inventory check sebagai corrective action sering ditolak karena keterbatasan TAT.
</t>
  </si>
  <si>
    <t>1. Konfigurasi pesawat antara sistem dan aktual sudah sesuai untuk pesawat Garuda, sehingga tidak menimbulkan Sgap post maintenance.
2. Konfigurasi pesawat antara sistem dan aktual banyak yang tidak sesuai untuk pesawat Citilink, sehingga menimbulkan Sgap post maintenance, hal ini dikarenakan:
- PPC tidak mensimulasikan remove/install jika ada pergantian komponen
- Rekan-rekan quality kurang memperhatikan dan tidak crosscheck kembali setelah maintenance
- Customer kurang concern terhadap hal ini dan bahkan ketika kami mengajukan inventory check sebagai corrective action sering ditolak karena keterbatasan TAT.</t>
  </si>
  <si>
    <t>1. Konfigurasi pesawat antara sistem dan aktual sudah sesuai untuk pesawat Garuda, sehingga tidak menimbulkan Sgap post maintenance.
2. Konfigurasi pesawat antara sistem dan aktual banyak yang tidak sesuai untuk pesawat Citilink, sehingga menimbulkan Sgap post maintenance, meskipun untuk bulan September jauh lebih berkurang dikarenakan:
- PPC lebih concern untuk mensimulasikan remove/install jika ada pergantian komponen
- Rekan-rekan quality lebih memperhatikan dan crosscheck kembali setelah maintenance karena ada finding setelah audit TKU serta permintaan customer ke level BOD
- Customer lebih concern terhadap hal ini dan lebih pro-active menanyakan inventory check sebagai corrective action.</t>
  </si>
  <si>
    <t>KPI-TE-2022-289</t>
  </si>
  <si>
    <t>Operating Profit Before Cost Allocation</t>
  </si>
  <si>
    <t xml:space="preserve">Kenaikan Biaya Operasional dan Biaya Sub Kontrak </t>
  </si>
  <si>
    <t>(1) Membuat laporan terkait status operasional kegiatan dan biaya yang digunakan
(2) Terus menjadi kontrol efektif yang sudah ada</t>
  </si>
  <si>
    <t>(1) Menghasilkan laporan laba rugi
(2) Mengontrol biaya anggaran dalam operasional
(3) Layanan terkait Data Penerbangan untuk OSA diimplementasikan
(4) Layanan Teknik untuk Pesawat Pihak Ketiga Dilakukan
(5) Laba dan status investasi dilaporkan
(6) Data disediakan dan kinerja COPA dilaporkan</t>
  </si>
  <si>
    <t>Behind</t>
  </si>
  <si>
    <t>KPI-TE-2022-290</t>
  </si>
  <si>
    <t xml:space="preserve">89.836	</t>
  </si>
  <si>
    <t>96.942</t>
  </si>
  <si>
    <t xml:space="preserve">100.000	</t>
  </si>
  <si>
    <t xml:space="preserve">93.152	</t>
  </si>
  <si>
    <t xml:space="preserve">68.202	</t>
  </si>
  <si>
    <t>88.069</t>
  </si>
  <si>
    <t xml:space="preserve">95.577	</t>
  </si>
  <si>
    <t>96.091</t>
  </si>
  <si>
    <t>83.097</t>
  </si>
  <si>
    <t xml:space="preserve">94.427	</t>
  </si>
  <si>
    <t>85.088</t>
  </si>
  <si>
    <t>79.961</t>
  </si>
  <si>
    <t>85.427</t>
  </si>
  <si>
    <t>Tingkat pelayanan terkait produk dan jasa yang telah disepakati dengan customer tidak terpenuhi</t>
  </si>
  <si>
    <t>(1) Pantau langkah-langkah yang diambil di portal SRI secara berkesinambungan
(2) Berkolaborasi dengan unit perencanaan, AOG, MCC / MOD, FMC / TOC untuk menyelesaikan masalah operasional
(3) Saling mengingatkan tentang awareness  saat melakukan perawatan
(4) FTM lebih aktif bertanya bila ada kendala operasional dan menindaklanjuti dengan respon cepat untuk diselesaikan problem tersebut
(5) Melanjutkan pengendalian efektif yang sudah ada
(6) Membangun komunikasi yang lebih interaktif dan komunikatif dengan pelanggan dan lessor
(7) Efisiensi waktu dengan membuat laporan yang terintegrasi dengan kondisi aktual yang dapat diakses kapan saja dan di mana saja</t>
  </si>
  <si>
    <t>(1) Reliability Control dan TIA  telah dilaksanakan untuk fleet GA dan QG
(2) Tindak lanjut terkait TDAM Issue
(3) RCP berjalan dengan baik sehingga rekomendasi dapat diberikan
(4) Seluruh Manufacturer Bulletin/Publication (FTD/TFU) telah dievaluasi dan dilaporkan dalam laporan PRM bulanan
(5) Penilaian dan rekomendasi terkait Engine &amp; APU  Healthy selalu tersedia
(6) Program terkait masalah Dispatch Reliability (DR) tersedia dan dapat diimplementasikan
(7) Implementasi TIA dapat terkontrol 
(8) Timeframe terkait jangka waktu suatu proyek tersedia dan jelas TATnya
(9) Milestone terkait suatu proyek dapat dikontrol</t>
  </si>
  <si>
    <t xml:space="preserve">Pelayanan terkait produk dan jasa engineer kepada customer yang telah disepakati dapat terealisasikan dan customer puas dengan hasil evaluasi serta responsibility/action dari engineer </t>
  </si>
  <si>
    <t>Pelayanan terkait produk dan jasa engineer kepada customer yang telah disepakati dapat terealisasikan dan customer puas dengan hasil evaluasi serta responsibility/action dari engineer</t>
  </si>
  <si>
    <t>Pelayanan terkait produk dan jasa engineer kepada customer yang telah disepakati belum dapat dipenuhi secara maksimal dikarenakan banyaknya engineer yang resigned sehingga kami kekurangan SDM dibeberapa sektor khususnya di TEA dan TER</t>
  </si>
  <si>
    <t>KPI-TE-2022-291</t>
  </si>
  <si>
    <t>Cost of Poor Quality</t>
  </si>
  <si>
    <t>Ketidaktepatan dokumen perintah kerja dalam menentukan kebutuhan material dan referensi kerja</t>
  </si>
  <si>
    <t>(1) Mengawasi pekerjaan sebelum pekerjaan tersebut dinyatakan dapat diperbaiki atau tidak
(2) Buat daftar checklist pekerjaan yang terperinci
(3) Perbarui dokumen referensi kerja</t>
  </si>
  <si>
    <t>Dokumen kerja dan referensi yang digunakan sesuai serta quality control terkait engineering product dan services telah dilakukan</t>
  </si>
  <si>
    <t>KPI-TE-2022-292</t>
  </si>
  <si>
    <t>(1) Melanjutkan pengendaliaan yang ada
(2) Akan dibuat aturan dan tata kerja yang lebih terstruktur yang akan ditambahkan pada QP/WI dan bahkan bila perlu akan diberikan sanksi yang tegas jika pelanggaran berulang.
(3) Akan dibuat laporan pemantauan mengenai tindak lanjut status finding</t>
  </si>
  <si>
    <t>(1) Program terkait Controlling to Compliance and Follow up Finding dilakukan
(2) Tindak lanjut terkait QSC (MEDA, NCR, QASR, QAR, SFR, IOR) dilaporkan
(3) Standard Compliance harus &gt;= 95%
(4) FCAR Closed</t>
  </si>
  <si>
    <t>Customer puas terhadap kinerja dan pelayanan engineer</t>
  </si>
  <si>
    <t>KPI-TC-2022-128</t>
  </si>
  <si>
    <t>F1.1 Operating Profit (Before Cost Allocation)</t>
  </si>
  <si>
    <t>Operating profit negatif</t>
  </si>
  <si>
    <t xml:space="preserve">1. Biaya outsource berkurang
2. Terdapat evaluasi dan develop cap utk item high removal yang disampaikan di WOR 
</t>
  </si>
  <si>
    <t>1. Biaya Outsource and Exchange berkurang
2. Terdapat evaluasi dan develop cap utk item yang high removal dan tidak cap shop</t>
  </si>
  <si>
    <t>KPI-TC-2022-143</t>
  </si>
  <si>
    <t>95</t>
  </si>
  <si>
    <t>Inventory tinggi</t>
  </si>
  <si>
    <t>Planner melakukan monitoring melalui sistem dan weekly consume control
Breifing terkait pentingnya melakukan transaksi hingga tuntas agar kondisi aktual dan sistem sama</t>
  </si>
  <si>
    <t>Adanya monitoring WTU WTC</t>
  </si>
  <si>
    <t>KPI-TC-2022-146</t>
  </si>
  <si>
    <t>Persepsi pelayanan yang tidak sesuai dengan ekspektasi customer</t>
  </si>
  <si>
    <t>1. Improve internal proses untuk memperbaiki QCDS
2. Komunikasi dengan kostumer secara intensif dengan memberi laporan terkait komponen dan material yang dibutuhkan</t>
  </si>
  <si>
    <t>TAT tercapai</t>
  </si>
  <si>
    <t>Melakukan Monitoring TAT agar tercapai
Melakukan improvement terkait CSI yang dilaporkan oleh TP</t>
  </si>
  <si>
    <t>KPI-TC-2022-147</t>
  </si>
  <si>
    <t>98%</t>
  </si>
  <si>
    <t>Adanya deviasi TAT sesungguhnya dengan TAT yang sudah dijanjikan kpd kostumer (canceled)</t>
  </si>
  <si>
    <t>1. Breifing rutin PPC dengan produksi membahas components and WIP 
2. Adanya laporan komponen yang highlight
3. Kontrol dan monitoring TAT Components</t>
  </si>
  <si>
    <t xml:space="preserve">Laporan rutin terkait Daily brifieng </t>
  </si>
  <si>
    <t>1. Adanya Breifing rutin PPC dengan produksi membahas components and WIP 
2. Adanya laporan komponen yang highlight
3. Kontrol dan monitoring TAT Components</t>
  </si>
  <si>
    <t>KPI-TC-2022-148</t>
  </si>
  <si>
    <t>Availabilty komponen untuk line and base operation</t>
  </si>
  <si>
    <t>1. Pengajuan pembayaran vendor dg skema CIA 
2. Monitor dan komunikasi yang intensif terkait rencana pembayaran oleh TC dan TX
3. List payment prioritas untuk material yang urgent
4. Melakukan improvement tools dan equipment agar mengurangi antrian</t>
  </si>
  <si>
    <t>1. Adanya CIA 
2. List payment prioritas dikirim tiap minggunya
3. Continuous Improvement</t>
  </si>
  <si>
    <t>Proposal payment CIA rutin dikoordinasikan dengan unit TX</t>
  </si>
  <si>
    <t>531960</t>
  </si>
  <si>
    <t>3.75</t>
  </si>
  <si>
    <t>3.5</t>
  </si>
  <si>
    <t>100%</t>
  </si>
  <si>
    <t>93.3%</t>
  </si>
  <si>
    <t>Kurangnya value added yang dirasakan oleh auditee terhadap rekomendasi internal audit dan rendahnya nilai CSI pada aspek Audit Services</t>
  </si>
  <si>
    <t xml:space="preserve">1. Melaksanakan Audit Plan dengan ruang lingkup yang telah disetujui oleh Direksi dan Komite Audit;
2. Meningkatkan frekuensi penugasan konsultasi dan review (untuk auditor dan unit)
3. Meningkatkan koordinasi dengan surveilance rutine 
4. Meningkatkan pemahaman dan integrasi bisnis proses yang ada di GMF
5. Melakukan improvement terhadap respon complaint dari customer
6. Meningkatkan pemahaman teknik audit yang sesuai dan systematis
7. Melakukan control time frame sesuai agenda audit
8. Melakukan review penilaian atas audit yang di lakukan
9. Melakukan control rekomondasi auditee terhadap program audit 
10. Konten report harus sesuai dengan standarisasi yang ditentukan dan disertai dengan bukti pendukung </t>
  </si>
  <si>
    <t>Lead Auditor-Ida P/TI</t>
  </si>
  <si>
    <t>1. IPP pelaksanaan audit
2. Report of desk audit tersedia
3. Surveilance terlaksana
4. Requirement auditee sudah masuk dalam audit requirement
5. Penilaian audit setiap selesai melakukan proses audit baik responsed verbal atau tulisan terlaksana</t>
  </si>
  <si>
    <t>Carolina Rearini/531960</t>
  </si>
  <si>
    <t>Tidak ada progres penilaian CSI</t>
  </si>
  <si>
    <t xml:space="preserve">100%, pelaksanaan CSI di lakukan di bulan juni (auditee, BOD), hasil survey CSI Semester 1 adalah 3.5 </t>
  </si>
  <si>
    <t>Problem : Pencapaian semester 1- high risk, karena review hasil CSI di bawah dari target:
Root cause : berdasarkan survey stakeholder di perlukan peningktaan tehnik audit sehingga hasil audit lebih akurat
Correcive action : Mapping inputan perbaikan audit dari hystorical survey stakeholder dan merumuskan rencana tindak lanjut 
Target : sebelum pengukuruan semester 2(des 2022)
Control Point : CSI sesuai target dan perbaikan berkelanjutan</t>
  </si>
  <si>
    <t>Target 3.75 dan nilai CSI TI semester 2(des 2022) : 3.79</t>
  </si>
  <si>
    <t>KPI-TI-2022-68</t>
  </si>
  <si>
    <t>I14 Continuous Improvement</t>
  </si>
  <si>
    <t>Terbatasnya budget pengembangan tools audit,Keterbatasan kemampuan dalam pengembangan tools audit, Tidak adanya spare waktu untuk melakukan pengembangan tools audit,Perbaikan proses tidak efisien dan efektif</t>
  </si>
  <si>
    <t>1. Melakukan update perkembangan development SDA- tools audit monthly 
2. Pengembangan proses bisnis yang di tuangkan dalam  pengesahan prosedur bisnis TI di monitor monthly dan allign dengan SDA yang di buat TDI</t>
  </si>
  <si>
    <t>Lead Auditor-Ramdhan/TI</t>
  </si>
  <si>
    <t>1. Development Tools Audit berprogress
2. Draft Prosedur Bisnis TI disetujui
3. SDA tools audit  berjalan aktif dan bisa sebagai dasboard monitoring dan control auditee</t>
  </si>
  <si>
    <t>'1. Terbatasnya budget pengembangan tools audit
2. Keterbatasan kemampuan dalam pengembangan tools audit
3. Tidak adanya spare waktu untuk melakukan pengembangan tools audit
4. Perbaikan proses tidak efisien dan efektif</t>
  </si>
  <si>
    <t>'-Tools Audit belum on progres apakah mau tetap digunakan atau dikembangkan tools yang ada (AWS), untuk invest tool baru dan pengembangan tools  belum ada anggaran dan ref dari dinas TD status Juni 2021 Project tools di di drop karena tidak ada programer (TI-sdh melakukan re issue BA ke TD pengajuan untuk periode 2022)-Progres 95% 
'- Draf prosedur bisnis  TI masih under review management TI</t>
  </si>
  <si>
    <t>karena tools PAWS tidak ada budget, SDA di lakukan dengan dinas TDI sebagai tools audit</t>
  </si>
  <si>
    <t>1. Development SDA- tools audit sudah di lakukan dan akan direalisakan di quartal 1 -tahun 2023
2. Prosedur bisnis TI telah di review dan dilaksanakan pengesahan akan di lakukan di awal jan 2023</t>
  </si>
  <si>
    <t>KPI-TI-2022-69</t>
  </si>
  <si>
    <t>I15 DQI Control</t>
  </si>
  <si>
    <t>Kesulitan menyusun jadwal pertemuan dengan Dinas (concern for unachieved DQI score)</t>
  </si>
  <si>
    <t>1. Memasukkan item DQI control pada penugasan personil TI
2. Melaksanakan koordinasi dan konsultasi dua arah dengan Dinas Pembuat SO(TP&amp;TR-CSSM)</t>
  </si>
  <si>
    <t>PDCA DQI-Carolina/TI</t>
  </si>
  <si>
    <t>Insight ke Dinas-dinas dilakukan oleh TI</t>
  </si>
  <si>
    <t xml:space="preserve">
Melaksanakan koordinasi dan konsultasi dua arah dengan Dinas Pembuat SO(TP&amp;TR-CSSM)</t>
  </si>
  <si>
    <t>Melaksanakan koordinasi dan konsultasi dua arah dengan Dinas Pembuat SO(TP&amp;TR-CSSM)</t>
  </si>
  <si>
    <t>KPI-TI-2022-70</t>
  </si>
  <si>
    <t>95%</t>
  </si>
  <si>
    <t>94%</t>
  </si>
  <si>
    <t>96%</t>
  </si>
  <si>
    <t>97%</t>
  </si>
  <si>
    <t>99%</t>
  </si>
  <si>
    <t xml:space="preserve">Jumlah auditor tidak mencukupi untuk menyelesaikan audit plan TI dan Kompetensi personil TI belum sesuai dengan PCM </t>
  </si>
  <si>
    <t>1. Pengajuan budget training untuk personil TI
2. Melaksanakan rekrutmen dengan standard minimum di TI</t>
  </si>
  <si>
    <t>Hadi rooseno/TIA</t>
  </si>
  <si>
    <t>1. IDP Implemented
2. Personil TI tersertifikasi QIA</t>
  </si>
  <si>
    <t xml:space="preserve">Pengajuan sertifikasi personel QIA
Penambahan personel internal audit erlaksana </t>
  </si>
  <si>
    <t>Pengajuan serifikasi personel QIA</t>
  </si>
  <si>
    <t xml:space="preserve">96%
</t>
  </si>
  <si>
    <t>Pelaksanaan serifikasi personel QIA</t>
  </si>
  <si>
    <t>Pelaksanaan serifikasi personel QIA telah di lakukan 100% dib tahun 2022</t>
  </si>
  <si>
    <t xml:space="preserve">Pelaksanaan serifikasi personel QIA telah di lakukan 100% tahun 2022 dan penambahan personel sesuai denganplanning manpower 2022 dinas TI </t>
  </si>
  <si>
    <t>KPI-TA-2022-113</t>
  </si>
  <si>
    <t>I1.3 Tax  and Custom Compliance</t>
  </si>
  <si>
    <t>Pembayaran pajak tidak dilakukan secara tepat waktu</t>
  </si>
  <si>
    <t>Update status saldo hutang pajak ke TX secara berkala</t>
  </si>
  <si>
    <t>Pembayaran pajak dilakukan</t>
  </si>
  <si>
    <t>Pembayaran pajak sesuai dengan ketentuan</t>
  </si>
  <si>
    <t>KPI-TA-2022-118</t>
  </si>
  <si>
    <t>I1.4 On Time Invoicing Process</t>
  </si>
  <si>
    <t>Invoice tersedia sesuai dengan tenggat waktu</t>
  </si>
  <si>
    <t>KPI-TA-2022-119</t>
  </si>
  <si>
    <t>I1.5 invoice Clearing</t>
  </si>
  <si>
    <t>Invoice tidak dapat dilakukan clearing</t>
  </si>
  <si>
    <t>1. melakukan koordinasi dengan unit terkait dalam melakukan invoice clearing SAP based
2. merevisi Prosedur Bisnis terkait pengelolaan utang perusahaan</t>
  </si>
  <si>
    <t>1. Invoice clearing match antara sistem dan aktual
2. PB terbit</t>
  </si>
  <si>
    <t>PB telah terbit dan Clearingnya match</t>
  </si>
  <si>
    <t>KPI-TA-2022-120</t>
  </si>
  <si>
    <t>I1.6 A/P A/R Transaction Readiness</t>
  </si>
  <si>
    <t>Keterlambatan pencatatan AR</t>
  </si>
  <si>
    <t>1. Membuat Online sistem dokumen pelengkap Invoice beserta trackingnya
2. Koordinasi dengan unit terkait dalam proses penerbitan invoice</t>
  </si>
  <si>
    <t>1. Sistem tersedia
2. Koordinasi melalui media komunikasi resmi perusahaan sudah dilaksanakan</t>
  </si>
  <si>
    <t>System sudah tersedia</t>
  </si>
  <si>
    <t>KPI-TD-2022-155</t>
  </si>
  <si>
    <t>2.1.1 Customer Satisfaction Index</t>
  </si>
  <si>
    <t>4.00</t>
  </si>
  <si>
    <t>4.00 (forecast)</t>
  </si>
  <si>
    <t>Pengukuran KPI dilaksanakan Quarterly</t>
  </si>
  <si>
    <t>4.00 (Forecast)</t>
  </si>
  <si>
    <t>- Layanan IT berjalan dengan normal
- Tidak ada komplain dari customer untuk layanan IT</t>
  </si>
  <si>
    <t>Negosiasi dan realisasi pembayaran layanan IT terlaksana</t>
  </si>
  <si>
    <t>Perlu diperhatikan terms and condition dari vendor IT atas kesepakatan negosiasi yang telah dibuat.</t>
  </si>
  <si>
    <t>KPI-TJ-2022-161</t>
  </si>
  <si>
    <t>1.1.1 EBITDA</t>
  </si>
  <si>
    <t>28126.91</t>
  </si>
  <si>
    <t>-3583910.72</t>
  </si>
  <si>
    <t>Adanya pekerjaan yang tidak ter-record dengan baik dikarenakan belum terlaksananya implementasi manhours dan material plan yang baik</t>
  </si>
  <si>
    <t>1. Melaksanakan Post Project Review
2. Melaksanakan evaluasi bulanan untuk revenue dan anggaran biaya dan identifikasi PICA
3. Meningkatkan pencapaian pengiriman DFP ke Technical Recording sesuai standar waktu yg telah ditentukan QP
4. Induction meeting dilengkapi dengan informasi capping/TMB</t>
  </si>
  <si>
    <t>1. Monthly Post Project Review terlaksana
2. Revenue and production budget evaluation reported every month
3. Delivery Documents to Technical Recording &lt;= 3 days after RTS
4. Induction meeting dengan informasi capping terlaksana</t>
  </si>
  <si>
    <t xml:space="preserve">Pengendalian PPR (Post Project Review) serta evaluasi revenue &amp; budget sudah dilaksanakan setiap bulan, penjelasan capping &amp; TMB sudah dijelaskan sebelum project dilaksanakan pada saat induction (100%)
Untuk pencapaian DFP ke customer masih bervariasi dan sulit tercapai jika &lt;= 3 days since RTS dikarenakan banyak faktor, diantaranya: koreksi DFP, detail stamp &amp; tanggal, penulisan value, ketidaklengkapan ARC dll.
</t>
  </si>
  <si>
    <t>KPI-TJ-2022-162</t>
  </si>
  <si>
    <t>1.1.2 Inventory</t>
  </si>
  <si>
    <t>76%</t>
  </si>
  <si>
    <t>Pengerjaan task yg tertunda karena kurangnya keakuratan ketersediaan part</t>
  </si>
  <si>
    <t>Melakukan kontrol untuk transaksi yg berhubungan dengan KPI DQI</t>
  </si>
  <si>
    <t>Kontrol untuk transaksi KPI DQI terlaksana</t>
  </si>
  <si>
    <t>Kontrol bulanan terhadap KPI DQI sudah dilaksanakan melalui task-force. Namun ada beberapa kendala ketika pelaksanaan transaksi swift (loading lama, transaksi tidak bisa di close menggunakan nomor order, dan sudah dilaksanakan pelatihan techlog via sharing session)</t>
  </si>
  <si>
    <t>KPI-TJ-2022-164</t>
  </si>
  <si>
    <t>1.1.3 Cost of Poor Quality</t>
  </si>
  <si>
    <t>&lt;= 0.15%</t>
  </si>
  <si>
    <t>1.5%</t>
  </si>
  <si>
    <t>Kelalaian dalam pelaksanaan jobcard/MDR yang tidak sesuai prosedur</t>
  </si>
  <si>
    <t>'1. Daily surveillance by Production Manager (Checklist), Briefing diawal dan diakhir shift
2. Meningkatkan peran supervisi melalui penugasan dan visual management
3. Peningkatan kompetensi concern for order &amp; achievement orientation melalui training basic aviation workmanship (BAW)</t>
  </si>
  <si>
    <t>1. Daily surveillance &amp; briefing terlaksana
2. Fungsi supervisi terlaksana
3. BAW terlaksana</t>
  </si>
  <si>
    <t>Daily briefing di akhir dan awal shift dilaksanakan secara konsisten dan di report dalam bukti foto ke WAG. Untuk surveiilance production manager masih perlu dikonsistenkan kembali dan pencapaian training BAW (Basic Aviation Workmanship) sudah mencapai 52% dari populasi keseluruhan (saat ini menunggu schedule lebih lanjut dari AMO Learning Services)</t>
  </si>
  <si>
    <t>KPI-TJ-2022-166</t>
  </si>
  <si>
    <t>Adanya accident/incident &amp; rework yang berdampak pada project</t>
  </si>
  <si>
    <t>1. Daily surveillance by Production Manager (Checklist)
2. Meningkatkan peran supervisi melalui penugasan dan visual management
3. Peningkatan kompetensi concern for order &amp;amp; achievement orientation melalui training basic aviation workmanship (BAW)</t>
  </si>
  <si>
    <t>1. Daily surveillance terlaksana
2. Fungsi supervisi terlaksana
3. BAW terlaksana</t>
  </si>
  <si>
    <t>KPI-TJ-2022-167</t>
  </si>
  <si>
    <t>TBD</t>
  </si>
  <si>
    <t>Tidak dapat memberikan feedback kepada permintaan/komplain customer dengan baik</t>
  </si>
  <si>
    <t>1. Melaksanakan post-project review
2. Melaksanakan komunikasi rutin
3. Mengembangkan customer complaint log
4. Meningkatkan kompetensi customer service orientation untuk level Project Owner</t>
  </si>
  <si>
    <t>1. PPR terlaksana
2. Customer Day terlaksana
3. Program pengembangan terlaksana</t>
  </si>
  <si>
    <t>Belum ada nilai CSI yang diberikan oleh TP</t>
  </si>
  <si>
    <t>KPI-TP-2022-240</t>
  </si>
  <si>
    <t>1.1.1 Revenue GA</t>
  </si>
  <si>
    <t>Penurunan performa utilisasi pesawat terhadap RKAP</t>
  </si>
  <si>
    <t>1. Melakukan Monitor secara Mingguan, dan mencari alternatif tambahan Revenue dari Non GA
2. Melakukan re-Amandemen Perjanjian
3. Mengajukan inovasi untuk mengembangkan produk GA Group
4. Menerapkan tripartite agreement antara customer-lessor-GMF</t>
  </si>
  <si>
    <t>Rajesh Ferdinand Kusuma</t>
  </si>
  <si>
    <t>1. Alternatif tambahan Sales GA teridentifikasi di Gsmart Level 3
2. Alternatif tambahan revenue NGA teridentifikasi
3. Adanya Re-Amandemen PBTH</t>
  </si>
  <si>
    <t>Nanggala Nugraha580651</t>
  </si>
  <si>
    <t>KPI-TP-2022-241</t>
  </si>
  <si>
    <t>1.1.2 Revenue NGA</t>
  </si>
  <si>
    <t>Pembatalan/pengurangan atau perubahan jadwal maintenance NGA</t>
  </si>
  <si>
    <t>1. Melakukan pendekatan ke Lessor untuk menangkap peluang RTOP, parking maintenance dan redelivery
2. Memperkuat kerjasama dengan OEM/ Global MRO
3. Mengembangkan bisnis baru untuk private jet, cargo modification
4. Memperluas kerjasama untuk bisnis militer
5. Memperluas bisnis non aviasi
6.Fokus pada existing capability untuk support regional market dengan profitability tinggi (B737, A320, A330)</t>
  </si>
  <si>
    <t>'1. Dinas Defence Industry serta Dinas Marketing telah melakukan penawaran paket maintenance kepada Instansi-Instansi dibawah naungan Kemenhan
2. Dinas Marketing telah melakukan penjajakan kepada operator maupun pemilik jet pribadi agar dapat melakukan perawatan pesawatnya di GMF</t>
  </si>
  <si>
    <t>KPI-TP-2022-242</t>
  </si>
  <si>
    <t>Gagalnya strategic partnership*</t>
  </si>
  <si>
    <t>Melakukan recovery plan dengan mengadakan revisit sales plan secara berkala</t>
  </si>
  <si>
    <t>Adanya salesplan recovery bulanan</t>
  </si>
  <si>
    <t>KPI-TP-2022-243</t>
  </si>
  <si>
    <t>Portofolio revenue dari ICS belum optimal</t>
  </si>
  <si>
    <t>Menggali keinginan Customer terkait dengan Component Maintenance</t>
  </si>
  <si>
    <t>1. Kebutuhan market tercapture
2. Adanya kajian rutin terkait kondisi market</t>
  </si>
  <si>
    <t>KPI-TP-2022-330</t>
  </si>
  <si>
    <t>Customer GIA membatalkan/mengurangi pekerjaan.</t>
  </si>
  <si>
    <t>1. Mereview kontrak PBTH agar nilai dari kontrak PBTH profitable dan scope pekerjaan lebih jelas dan detil.
2. untuk captive market: allignment budget dan service (termasuk selescted route dan reactiviation program)
3. Menawarkan paket prolong maintenance kepada GIA runtuk stored aricraft di luar kontrak PBTH</t>
  </si>
  <si>
    <t>'1. Review Kotrak PBTH telah dilakukan
2. Dinas Marketing sudah melakukan penawaran paket Prolong kepada GIA dan Citilink</t>
  </si>
  <si>
    <t>KPI-TU-2022-253</t>
  </si>
  <si>
    <t>1.1.1 Budget Realization</t>
  </si>
  <si>
    <t>110%</t>
  </si>
  <si>
    <t>'- Pengeluaran yang tidak dianggarkan sebelumnya  - Asumsi harga berubah dibandingkan dengan realisasi.</t>
  </si>
  <si>
    <t>KPI-TU-2022-255</t>
  </si>
  <si>
    <t>2.1.2 Customer SLA Fulfillment</t>
  </si>
  <si>
    <t>107,244%</t>
  </si>
  <si>
    <t>'-2SQ (Speed, Solution, Quality) terhadap service di dinas TU menurun (ambulance, teknisi, avsec) -equipment facility reliability menurun -complain dan request meningkat</t>
  </si>
  <si>
    <t>'-Mapping dan review secara berkala untuk penentuan skala prioritas
-Label tag secara bertahap diganti dengan QR Code untuk equipment  kompresor
-pengajuan budget equipment
- pengajuan budget penambahan manpower</t>
  </si>
  <si>
    <t>'-2SQ(Speed, Solution, Quality) terhadap service di dinas TU meningkat
-Equipment dengan kategori High - Medium Priority dalam kondisi serviceable 
-Complain dan request menurun</t>
  </si>
  <si>
    <t>- 2SQ(Speed, Solution, Quality) terhadap service di dinas TU (96,52%)
- Equipment dengan kategori High (286 complete)
- Medium Priority dalam kondisi serviceable (264 complete)
- Complain dan request (Total work order : 725 , STATUS ( CLOSED : 641, DECLINED :68 , HOLD : 16)</t>
  </si>
  <si>
    <t>KPI-TU-2022-297</t>
  </si>
  <si>
    <t>50</t>
  </si>
  <si>
    <t>Aset tidak termonitor</t>
  </si>
  <si>
    <t xml:space="preserve">'-Konsiststensi pelaksanaan SO
- pengetatan verifikasi aset  ketika adanya project
</t>
  </si>
  <si>
    <t>'semua aset telah terdaftar</t>
  </si>
  <si>
    <t>verifikasi aset  ketika adanya project sudah dimulai</t>
  </si>
  <si>
    <t>melanjutkan verifikasi aset  ketika adanya project</t>
  </si>
  <si>
    <t>KPI-TV-2022-298</t>
  </si>
  <si>
    <t>F.1.1 EBITDA</t>
  </si>
  <si>
    <t>0.83</t>
  </si>
  <si>
    <t>0.62</t>
  </si>
  <si>
    <t>0.23</t>
  </si>
  <si>
    <t>0.44</t>
  </si>
  <si>
    <t>(0.78)</t>
  </si>
  <si>
    <t>(0.58)</t>
  </si>
  <si>
    <t>0.56</t>
  </si>
  <si>
    <t>(0.30)</t>
  </si>
  <si>
    <t>(1.05)</t>
  </si>
  <si>
    <t>(1.68)</t>
  </si>
  <si>
    <t>Adanya project yang mengalami kerugian berdasarkan Profitability Analysis</t>
  </si>
  <si>
    <t>Pelaksanaan Project Budget Planning &amp; Controlling</t>
  </si>
  <si>
    <t>Project profit Engine  average di atas 5%
Project Profit APU average di atas 15%</t>
  </si>
  <si>
    <t>No Engine/APU Exit meeting on January</t>
  </si>
  <si>
    <t>No Engine/APU exit meeting on February</t>
  </si>
  <si>
    <t>No Engine/APU exit meeting on March</t>
  </si>
  <si>
    <t>No APU exit meeting on April. Engine profit average 25.9%</t>
  </si>
  <si>
    <t>No engine/APU exit meeting on May</t>
  </si>
  <si>
    <t>No Engine/APU exit meeting on June</t>
  </si>
  <si>
    <t>Profit for ASN P-1832 is 4.8%. Average profit margin for Engine 20.8%</t>
  </si>
  <si>
    <t>Profit margin APU P-1654 is 24.1%. Average profit margin engine 21%</t>
  </si>
  <si>
    <t>APU profit Average (10.5)%. Engine profit average 35.82%</t>
  </si>
  <si>
    <t>KPI-TV-2022-299</t>
  </si>
  <si>
    <t>Target Efisiensi tidak tercapai</t>
  </si>
  <si>
    <t>1. Shadow warehouse &amp;amp; Part reuse (target 500K USD)
2. Minimize working capital &amp;amp; material cost (Target 25% of cost)
3. CFM56-7 Shop visit by module change (4 events)
4. CI related to reduce rework or process improvement (1/semester)</t>
  </si>
  <si>
    <t>1. Shadow warehouse &amp;amp; part re-use efficiency reach 500K USD.
2. Working capital &amp;amp; material cost reduced by 25%.
3. Module exchange for CFM56-7 shop visit.
4. CI related to reduce rework or process improvement implemented.</t>
  </si>
  <si>
    <t>KPI-TV-2022-301</t>
  </si>
  <si>
    <t>83.1%</t>
  </si>
  <si>
    <t>82.1%</t>
  </si>
  <si>
    <t>73%</t>
  </si>
  <si>
    <t>78%</t>
  </si>
  <si>
    <t>80%</t>
  </si>
  <si>
    <t>70%</t>
  </si>
  <si>
    <t>77.4%</t>
  </si>
  <si>
    <t>No Engine/APU serviceable at Jan 22</t>
  </si>
  <si>
    <t>APU product no excess material</t>
  </si>
  <si>
    <t xml:space="preserve">ESN 858990 excess material 34%.
P-6152 no excess material </t>
  </si>
  <si>
    <t>P-1654 no excess material. P-35449 excess material 34%. Engine no excess material.</t>
  </si>
  <si>
    <t>Average Excess material for engine 31,39%. APU no excess material</t>
  </si>
  <si>
    <t>Excess material ESN 645389 13,21%. Excess material APU P-6966 29%.</t>
  </si>
  <si>
    <t>Average excess material for Engine 16,67%</t>
  </si>
  <si>
    <t>KPI-TV-2022-317</t>
  </si>
  <si>
    <t>I1.3 Progress Billing</t>
  </si>
  <si>
    <t>SVR &amp; DFP engine/APU tidak dapat dikeluarkan tepat waktu</t>
  </si>
  <si>
    <t>SLA dengan TQS-1, dikontrol TVE</t>
  </si>
  <si>
    <t>1. 7 hari kalender setelah ARC terbit
2. 14 hari setelah ARC issued untuk quick turn.
3. 25 hari setelah ARC issued untuk overhaul.</t>
  </si>
  <si>
    <t>KPI-TV-2022-318</t>
  </si>
  <si>
    <t>Terdapat Pekerjaan yang tidak bisa di tagihkan</t>
  </si>
  <si>
    <t>Continue SSPC</t>
  </si>
  <si>
    <t>SSPC report complete for every project</t>
  </si>
  <si>
    <t>No Engine/APU Serviceable in January 2022</t>
  </si>
  <si>
    <t>ESN 722424 report available
ASN P-1832 report available
ESN 802774 report available, not all NPPA invoice created yet as per Exit meeting.
ESN 891651 report available</t>
  </si>
  <si>
    <t>ESN 858990 report available
ASN P-6152 report available</t>
  </si>
  <si>
    <t>ASN P-35449 report available, not all invoice created yet as per Exit Meeting
ASN P-1654 report available, invoice was ready but not billed yet as per Exit Meeting</t>
  </si>
  <si>
    <t>ESN 960760 report available, shop visit cost not approved yet as per exit meeting
ESN 961452 report available, shop visit cost not approved yet as per exit meeting
ESN 857879 report available
ESN 858767 report available.
ESN 699328 report available, NPPA invoice ready but not billed yet as per Exit Meeting.</t>
  </si>
  <si>
    <t>ASN P-6966 report available, Cost for this SV will be billed at next shop visit
ESN 857589 report available.
ASN P-6350 report available, cost for this SV will be billed at next shop visit
ESN 645389 report available, billing on progress by CSSM as per Exit Meeting</t>
  </si>
  <si>
    <t>ESN 960678 Report available, Cost not approved yet by customer.
ESN 858485 Report available, 
ESN 857111 Report available,
ESN 802745 Report available, NPPA invoice not ready yet as per exit meeting
ESN 858844 Report available, 
ESN 857151, report available, NPPA not approved yetby customer as per exit meeting.
ASN P-60434C report available, Full TMB, No NPPA, invoice ready as per exit meeting</t>
  </si>
  <si>
    <t>ESN 725249 report not available yet</t>
  </si>
  <si>
    <t>KPI-TX-2022-72</t>
  </si>
  <si>
    <t>1.1 Cash Balance</t>
  </si>
  <si>
    <t>Cash In tidak tercapai dan Cash out melebihi target</t>
  </si>
  <si>
    <t>1. Mengoptimalkan Account Receivable Representative dalam membantu proses penagihan
2. Melakukan perpanjangan restrukturisasi bank kembali
3. Melakukan customer profiling
4. Memberlakukan TOP yang lebih pendek untuk customer (revisi TOP pada kontrak pekerjaan dengan customer)
5. Menggunakan alternatif pendanaan baru yang tidak melanggar kebijakan financing dan covenant induk perusahaan
6. Melakukan Perpanjangan penjadwalan pembayaran kepada kreditur</t>
  </si>
  <si>
    <t>1. Target cash in terpenuhi
2. Restrukturisasi Bank berhasil dilakukan
3. Adanya customer profiling'
4. Pemberlakuan TOP yang lebih pendek untuk kontrak baru terlaksana
5. Pendanaan baru tersedia
6. Penjadwalan pembayaran kreditur berhasil dilakukan</t>
  </si>
  <si>
    <t>KPI-TX-2022-73</t>
  </si>
  <si>
    <t>2.1 Customer Satisfaction Index</t>
  </si>
  <si>
    <t>Bekerjasama dengan unit terkait dalam percepatan proses pembuatan invoice yang berkualitas guna proses penagihan</t>
  </si>
  <si>
    <t>Target CSI index tercapai</t>
  </si>
  <si>
    <t>KPI-TX-2022-74</t>
  </si>
  <si>
    <t>3.1.1 Compliance Index (FCAR, GCG)</t>
  </si>
  <si>
    <t>Memasukkan IPP ke PIC terkait</t>
  </si>
  <si>
    <t>Kontrol dan monitoring FCAR dimasukkan di IPP</t>
  </si>
  <si>
    <t>KPI-TX-2022-75</t>
  </si>
  <si>
    <t>3.2.2 Average Collection Period</t>
  </si>
  <si>
    <t>Melakukan perubahan TOP dari customer yang semula 45 hari menjadi 30 hari</t>
  </si>
  <si>
    <t>Kontrak TOP 30 hari tersedia</t>
  </si>
  <si>
    <t>KPI-TX-2022-76</t>
  </si>
  <si>
    <t>3.2.3 Average Payment Period</t>
  </si>
  <si>
    <t>Keterlambatan pembayaran vendor dan kreditur</t>
  </si>
  <si>
    <t>Melakukan konsolidasi dan rekondiliasi dengan TA dan TM</t>
  </si>
  <si>
    <t>-Tidak terdapat invoice yang terlambat tercatat di SAP
- Target cash in tercapai</t>
  </si>
  <si>
    <t>KPI-TX-2022-331</t>
  </si>
  <si>
    <t>'Keterlambatan Pembayaran Customer</t>
  </si>
  <si>
    <t>'1. Narrowing customer (high liquidity &amp; profit customer).
2. Memperketat pelaksankaan kontrak yang telah disepakati.
3. Mengurangi pengajuan override form dari proyek maintenance</t>
  </si>
  <si>
    <t xml:space="preserve">'Melakukan Customer Profiling
</t>
  </si>
  <si>
    <t>KPI-TX-2022-332</t>
  </si>
  <si>
    <t>'Liability risk (risiko kegagalan GMF memenuhi kewajiban jangka pendek)</t>
  </si>
  <si>
    <t xml:space="preserve">'Untuk vendor Low risk Low value :
- keep maintained
Untuk vendor Low risk Big value :
- melakukan intens comunication
- repeat order
- payment plan
Untuk vendor Hogh risk Low value :
- informal approach
- melakukan negosiasi untuk pemunasan untuk mendapatkan diskon
- vendor blocking
- mengirimkan permintaan hair cut
Untuk vendor High risk High Value :
- informal approach (CEO to CEO)
- payment plan commitment
- sweetener (long term business/contract, security deposit, bank guarantee, etc) </t>
  </si>
  <si>
    <t xml:space="preserve">'- Sudah melakukan komunikasi kepada vendor
- payment tersedia
- melakukan negosiasi haircut
</t>
  </si>
  <si>
    <t>KPI-TH-2022-43</t>
  </si>
  <si>
    <t>≤90%</t>
  </si>
  <si>
    <t>59,37%</t>
  </si>
  <si>
    <t>‎68,585%</t>
  </si>
  <si>
    <t>49,682%</t>
  </si>
  <si>
    <t>‎61,573%</t>
  </si>
  <si>
    <t>71,362%</t>
  </si>
  <si>
    <t>‎50,285%</t>
  </si>
  <si>
    <t>‎59,194%</t>
  </si>
  <si>
    <t>‎59,774%</t>
  </si>
  <si>
    <t>83,114%</t>
  </si>
  <si>
    <t>46,40%</t>
  </si>
  <si>
    <t>43,26%</t>
  </si>
  <si>
    <t>Timbulnya pengeluaran operasional yang melebihi budget unit</t>
  </si>
  <si>
    <t>1. Realokasi Budget &amp; mengajukan revisi budget
2. Melakukan efisiensi Bisnis Proses yang belum maksimal</t>
  </si>
  <si>
    <t>Lia Yuanawati</t>
  </si>
  <si>
    <t>1. Review program kerja yang akan dilakukan di tahun ini sudah dilakukan 
2. Alokasi &amp; Revisi Budget dapat direalisasikan</t>
  </si>
  <si>
    <t>Gayuh Sepdinar Purdaniyanto</t>
  </si>
  <si>
    <t>1. Kebijakan SDM (Pembatasan overtime &amp; BUT, Tiket Konsesi dengan skema offsite piutang GMF, dsb)
2. Realisasi budget berjalan dengan normat tanpa perlu melakukan Alokasi &amp; Revisi Budget</t>
  </si>
  <si>
    <t>Belum mendapat PnL dari TA</t>
  </si>
  <si>
    <t>KPI-TH-2022-46</t>
  </si>
  <si>
    <t>Total Employee Cost Percentage</t>
  </si>
  <si>
    <t>≤35%</t>
  </si>
  <si>
    <t>36.82 %‎</t>
  </si>
  <si>
    <t>‎55.100 %‎</t>
  </si>
  <si>
    <t>‎48.530 %</t>
  </si>
  <si>
    <t>38.350 %</t>
  </si>
  <si>
    <t>43.67 %</t>
  </si>
  <si>
    <t>45.51 %</t>
  </si>
  <si>
    <t>42.30 %</t>
  </si>
  <si>
    <t>41.98 %</t>
  </si>
  <si>
    <t>41.22 %</t>
  </si>
  <si>
    <t>33.93 %</t>
  </si>
  <si>
    <t>21.92 %</t>
  </si>
  <si>
    <t>20.24 %</t>
  </si>
  <si>
    <t>Tidak tercapainya target revenue perusahaan yang tidak align dengan beban tetap Staff Expense</t>
  </si>
  <si>
    <t xml:space="preserve">Melakukan efisiensi atau cutting cost terkait item-item staff expense yang kurang efisien
</t>
  </si>
  <si>
    <t xml:space="preserve">Terdapat kebijakan yang berdampak pada efisiensi staff expense
</t>
  </si>
  <si>
    <t>TECP dipengaruhi oleh revenue perusahaan, dimana di Bulan Januari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</si>
  <si>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Februari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</si>
  <si>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Maret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</si>
  <si>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April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</si>
  <si>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Mei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</si>
  <si>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Juni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</si>
  <si>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Juli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</si>
  <si>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TECP dipengaruhi oleh revenue perusahaan, dimana di Bulan Agustus ini revenue perusahaan belum memenuhi target revenue
Sedangkan untuk menekan staff expense telah dilakukan kebijakan sbb
1. Telah dilakukan program pensiun dipercepat untuk meringankan beban staff expense bulanan
2. Melakukan zero recruitment (kecuali key position)
3. Penambahan man power dengan program Pemagangan &amp; PKL Profesi</t>
  </si>
  <si>
    <t>Revenue perusahaan di Bulan September ini telah memenuhi target sehingga Pencapaian TECP Bulan September lebih rendah dari batas maksimal yang sudah ditentukan, namun secara YTD masih over</t>
  </si>
  <si>
    <t>Revenue perusahaan di Bulan Oktober ini telah memenuhi target sehingga Pencapaian TECP Bulan September lebih rendah dari batas maksimal yang sudah ditentukan, namun secara YTD masih over</t>
  </si>
  <si>
    <t>Revenue perusahaan di Bulan November ini telah memenuhi target sehingga Pencapaian TECP Bulan September lebih rendah dari batas maksimal yang sudah ditentukan, namun secara YTD masih over</t>
  </si>
  <si>
    <t>Belum mendapat laporan staff expense dari TA</t>
  </si>
  <si>
    <t>KPI-TH-2022-48</t>
  </si>
  <si>
    <t>Employee Readiness</t>
  </si>
  <si>
    <t>95.61 %</t>
  </si>
  <si>
    <t>95.070 %</t>
  </si>
  <si>
    <t>‎95.510 %</t>
  </si>
  <si>
    <t>‎94.150 %‎</t>
  </si>
  <si>
    <t>95.660 %‎</t>
  </si>
  <si>
    <t>‎96.240 %‎</t>
  </si>
  <si>
    <t>96.570 %‎</t>
  </si>
  <si>
    <t>95.850 %‎</t>
  </si>
  <si>
    <t>‎95.740 %‎</t>
  </si>
  <si>
    <t>95.500 %</t>
  </si>
  <si>
    <t>95.32 %</t>
  </si>
  <si>
    <t>Requirement jumlah pegawai dalam suatu dinas tidak terpenuhi</t>
  </si>
  <si>
    <t xml:space="preserve">Pengelolaan Pemenuhan kebutuhan jumlah dengan sistem mutasi antar Dinas, rekrutmen internal, dan pengembangan untuk Pegawai
</t>
  </si>
  <si>
    <t xml:space="preserve">Employee Readiness  ≥ 95%
</t>
  </si>
  <si>
    <t>1. Pengelolaan Pemenuhan kebutuhan jumlah dengan sistem mutasi antar Dinas, rekrutmen internal, dan pengembangan untuk Pegawai
2. Penambahan Man power dari Pemagangan</t>
  </si>
  <si>
    <t>1. Pengelolaan Pemenuhan kebutuhan jumlah dengan sistem mutasi antar Dinas, rekrutmen internal, dan pengembangan untuk Pegawai
2. Penambahan man power dari Pemagangan
3. Penambahan man power dari PKL Profesi</t>
  </si>
  <si>
    <t>KPI-TH-2022-57</t>
  </si>
  <si>
    <t>Successor Readiness</t>
  </si>
  <si>
    <t>80.17 %</t>
  </si>
  <si>
    <t>100.000 %</t>
  </si>
  <si>
    <t>‎36.550 %‎</t>
  </si>
  <si>
    <t>‎64.450 %</t>
  </si>
  <si>
    <t>‎72.210 %</t>
  </si>
  <si>
    <t>‎72.810 %</t>
  </si>
  <si>
    <t>71.730 %</t>
  </si>
  <si>
    <t>69.480 %</t>
  </si>
  <si>
    <t>70.12 %</t>
  </si>
  <si>
    <t>75.68 %</t>
  </si>
  <si>
    <t>Program penyiapan Successor tidak terlaksana secara efektif</t>
  </si>
  <si>
    <t xml:space="preserve">Pengelolaan Talent dan pengembangannya
</t>
  </si>
  <si>
    <t xml:space="preserve">1. RTC availability = 100% (min. 2 candidates) 
2. RTC Readiness ≥ 80% (SC &amp; HC)
</t>
  </si>
  <si>
    <t>THL membuka layanan konsultasi terhadap cara pengisian IDAP dan membantu memberikan masukkan saat superior akan menentukan development program.</t>
  </si>
  <si>
    <t xml:space="preserve">THL membuka layanan konsultasi terhadap cara pengisian IDAP dan membantu memberikan masukkan saat superior akan menentukan development program.
</t>
  </si>
  <si>
    <t>KPI-TH-2022-61</t>
  </si>
  <si>
    <t>100 %</t>
  </si>
  <si>
    <t>100.000 %‎</t>
  </si>
  <si>
    <t>81.000 %</t>
  </si>
  <si>
    <t>‎69.000 %</t>
  </si>
  <si>
    <t>‎68.000 %</t>
  </si>
  <si>
    <t>71.000 %</t>
  </si>
  <si>
    <t>74.000 %‎</t>
  </si>
  <si>
    <t>‎75.200 %</t>
  </si>
  <si>
    <t>77.00 %</t>
  </si>
  <si>
    <t>System baru tidak terimplementasikan</t>
  </si>
  <si>
    <t xml:space="preserve">Melakukan listing priority apa saja yang akan dilaksanakan ditahun 2022 ini
</t>
  </si>
  <si>
    <t>Top priority berhasil go live ditahun 2022</t>
  </si>
  <si>
    <t>Program belum diukur menunggu KPI Corporate</t>
  </si>
  <si>
    <t>1. Mengerahkan SDM yang ada untuk focus ke project PMGM
2. Intensitas meeting dan coordination menjadi Langkah correction action
3. Pembuatan logbook</t>
  </si>
  <si>
    <t>KPI-TM-2022-201</t>
  </si>
  <si>
    <t>Overbudget dalam melaksanakan aktivitas</t>
  </si>
  <si>
    <t>1. TM menginformasikan CSSM untuk memasukkan perhitungan biaya shipment ke dalam biaya Maintenance
2. Allignment dengan unit terkait dalam realisasi budget.</t>
  </si>
  <si>
    <t>Pencapaian budget maksimal 100%</t>
  </si>
  <si>
    <t>KPI-TM-2022-202</t>
  </si>
  <si>
    <t>'1. Mensosialisasikan ke CSSM bahwa terdapat BM dan PDRI pada barang impor dan memberikan nilai BM/PDRI tiap customer mengacu material yang digunakan saat maintenance.
2. Koordinasi dengan TX terkait pembayaran Bea Masuk dan PDRI</t>
  </si>
  <si>
    <t>'1. Ketentuan Bea Masuk dan PDRI dipahami dan diimplementasikan kedalam kontrak.
2. Tidak ada sanksi denda kepabeanan untuk periode audit berikutnya
3. Pembayaran Bea Masuk dan PDRI tepat waktu sesuai peraturan.</t>
  </si>
  <si>
    <t>KPI-TM-2022-203</t>
  </si>
  <si>
    <t>1.	Evaluasi material tasklist 
2.	Evaluasi minmax secara periodik</t>
  </si>
  <si>
    <t xml:space="preserve">Evaluasi Tasklist akurasi dan min max dilakukan </t>
  </si>
  <si>
    <t>KPI-TM-2022-218</t>
  </si>
  <si>
    <t>Asset Rotable tidak tercatat sebagai asset pada proses exchange</t>
  </si>
  <si>
    <t>Dilakukan kontrol pergantian SN pada asset rotable apabila terjadi exchange  bekerja sama dengan TC.</t>
  </si>
  <si>
    <t>Laporan data asset exchange tersedia</t>
  </si>
  <si>
    <t>KPI-TM-2022-273</t>
  </si>
  <si>
    <t>1. Evaluasi vendor berdasarkan peforma material logistik, responsiveness, finance dan quality serta memberikan feedback ke vendor terkait responsiveness vendor
2. Meningkatkan koordinasi dengan TX terkait prioritas pengeluaran material dari forwarder</t>
  </si>
  <si>
    <t>90% SLA 14 hari material dari PO bayar sampai ke RIC</t>
  </si>
  <si>
    <t>TL</t>
  </si>
  <si>
    <t>KPI-TL-2022-77</t>
  </si>
  <si>
    <t>EBITDA</t>
  </si>
  <si>
    <t>2,02 MUSD</t>
  </si>
  <si>
    <t>3,4 MUSD</t>
  </si>
  <si>
    <t>0,18 MUSD</t>
  </si>
  <si>
    <t>0,06 MUSD</t>
  </si>
  <si>
    <t>-0,09 MUSD</t>
  </si>
  <si>
    <t>-0,34 MUSD</t>
  </si>
  <si>
    <t>0,15 MUSD</t>
  </si>
  <si>
    <t>1,69 MUSD</t>
  </si>
  <si>
    <t>1,21 MUSD</t>
  </si>
  <si>
    <t>-0,04 MUSD</t>
  </si>
  <si>
    <t>3,2 MUSD</t>
  </si>
  <si>
    <t>Realisasi biaya/anggaran overbudget dan Expense station lebih besar daripada revenue yang didapat</t>
  </si>
  <si>
    <t>1. Menyusun efisiensi program dinas dengan kontribusi masing-masing unit
2. Mengontrol profitability unit dengan design PnL
3. Penutupan beberapa station yang tidak profit</t>
  </si>
  <si>
    <t>Hudi Riantoro</t>
  </si>
  <si>
    <t>1. Efisiensi tercapai sesuai target
2. Report dan analisa pencapaian PnL unit
3. Station yang tidak profit ditutup</t>
  </si>
  <si>
    <t>Bayu Prayudha</t>
  </si>
  <si>
    <t>Dengan revenue yang tercapai, atas strategi pengurangan staff expense, rental expense, serta menerima third party customer dan peningkatan tagihan TMB dapat membuat EBITDA positif.</t>
  </si>
  <si>
    <t>KPI-TL-2022-80</t>
  </si>
  <si>
    <t>83%</t>
  </si>
  <si>
    <t>Keterlambatan pengembalian unserviceable material ke shop CGK</t>
  </si>
  <si>
    <t>Mencari alternatif pengiriman lain</t>
  </si>
  <si>
    <t>Unserviceable material dapat dikirim tidak melebihi 3 hari</t>
  </si>
  <si>
    <t>1. Berkurangnya flight pada seluruh area sehingga menganggu target pengiriman
2. Deposito untuk mengeluarkan AWB sering habis
3. Data SWIFT spare part removed not confirm, sehingga butuh adjustment dari TD</t>
  </si>
  <si>
    <t>KPI-TL-2022-81</t>
  </si>
  <si>
    <t>Terjadi accident-incident</t>
  </si>
  <si>
    <t>Melakukan briefing dan safety campaign terkait prosedur dan keselamatan kerja serta perbaikan proses kerja sesuai dengan hilite issue secara konsisten</t>
  </si>
  <si>
    <t>Pelaksanaan safety briefing 1 kali per bulan</t>
  </si>
  <si>
    <t>1. Briefing dilakukan pada setiap penggantian crew
2. Penataan alat kerja sesuai dengan prosedur (5S-5R)</t>
  </si>
  <si>
    <t>KPI-TL-2022-84</t>
  </si>
  <si>
    <t>86%</t>
  </si>
  <si>
    <t>Maintenance service yang disampaikan tidak sesuai dengan SLA</t>
  </si>
  <si>
    <t>1. Melakukan control rutin terkait kecukupan manpower, tools, dan facility
2. Berkoordinasi dengan maintenance planner</t>
  </si>
  <si>
    <t>1. Manpower, tools &amp; facility terkontrol
2. Aktivitas planing berjalan secara efektif dan efisien</t>
  </si>
  <si>
    <t>Manpower, tools, dan equipment terjaga secara kualitas dan kuantitas dalam setiap aktivitas maintenance</t>
  </si>
  <si>
    <t>KPI-TL-2022-90</t>
  </si>
  <si>
    <t>Progress Billing</t>
  </si>
  <si>
    <t>Potensi revenue tidak terbilling karena ketidaklengkapan dokumen</t>
  </si>
  <si>
    <t>Sosialisasi flow process pengendalian DFP</t>
  </si>
  <si>
    <t xml:space="preserve">1. DFP untuk dokumen billing lengkap sesuai mapping
2. CSSM dapat meng-update tagihan sesuai NPPA </t>
  </si>
  <si>
    <t>Sosialisasi DFP dilakukan sesuai dengan flow process yang ada</t>
  </si>
  <si>
    <t>KPI-TR-2022-258</t>
  </si>
  <si>
    <t>(Financial) Revenue</t>
  </si>
  <si>
    <t>Potensi keterlambatan delivery project</t>
  </si>
  <si>
    <t>1. Koordinasi terjadwal antara GMF dengan customer dan techrep.
2. Amandemen kontrak</t>
  </si>
  <si>
    <t>1. Koordinasi terlaksana antara GMF dengan customer dan techrep.
2. Amandemen terlaksana dengan mencakup seluruh risiko potensi keterlambatan
3. Nilai pinalty minimum atau bahkan tidak ada</t>
  </si>
  <si>
    <t>Ananda Kusuma Wardhana</t>
  </si>
  <si>
    <t>KPI-TR-2022-259</t>
  </si>
  <si>
    <t>(Financial) Budget Realization</t>
  </si>
  <si>
    <t>Terjadinya over budget dalam mendukung proyek dan kegiatan operasional.</t>
  </si>
  <si>
    <t>1. Koordinasi dengan pemilik budget  &amp;amp; relokasi budget yang ada untuk mendukung aktivitas tambahan.
2. Monthly budget controlling</t>
  </si>
  <si>
    <t>1. Koordinasi terlaksana
2. Budget untuk aktivitas tambahan tersedia</t>
  </si>
  <si>
    <t>KPI-TR-2022-260</t>
  </si>
  <si>
    <t>Terbatasnya modal kerja dalam menjalankan projek</t>
  </si>
  <si>
    <t>1. Membuka dedicated bank account untuk SBU Military, beserta delegasi proxy-nya.
2. Mengupayakan penyediaan dana dengan skema financing</t>
  </si>
  <si>
    <t>1. Dedicated bank account tersedia beserta proxynya.
2. Terdapat kontrak dengan penyedia jasa financing untuk back up ketidak tersediaan anggaran</t>
  </si>
  <si>
    <t>KPI-TR-2022-263</t>
  </si>
  <si>
    <t>(Customer) Customer Satisfaction Index</t>
  </si>
  <si>
    <t>Tidak terpenuhinya requirement yang telah dicantumkan di kontrak.</t>
  </si>
  <si>
    <t>1. Kontrol terhadap project yang berlajan.
2. Menjalin komunikasi dan hubungan kerja berkelanjutan</t>
  </si>
  <si>
    <t>1. TAT Project 100%
2. Komunikasi terlaksana</t>
  </si>
  <si>
    <t>KPI-TR-2022-268</t>
  </si>
  <si>
    <t>(Internal Process) Non-commercial aviation long-term contract signings</t>
  </si>
  <si>
    <t>Tidak diperolehnya kontrak jangka panjang antara GMF dengan customer.</t>
  </si>
  <si>
    <t>1. Evaluasi lebih lanjut terhadap minimum requirement yang dibutuhkan.
2. Negosiasi dan penjajakan ulang dengan calon customer.
3. Ikut serta dalam program IDKLO (imbal dagang, kandungan lokal dan offset)</t>
  </si>
  <si>
    <t>1. Evaluasi terhadap minimum requirement telah dilakukan.
2. Negosiasi dan penjajakan telah dilakukan.
3. Program IDKLO terserap GMF secara maksimal</t>
  </si>
  <si>
    <t>KPI-TZ-2022-227</t>
  </si>
  <si>
    <t>Tidak tersedianya working capital untuk project yang sedang berjalan dan yang akan berlangsung</t>
  </si>
  <si>
    <t>dibuatkan business plan project dan diajukan didepan untuk dianggarkan</t>
  </si>
  <si>
    <t>1. Business plan tersedia
2. Produksi/ Project berjalan sesuai KPI</t>
  </si>
  <si>
    <t>Irfan Ibrahim 580963</t>
  </si>
  <si>
    <t>On progress create of business plan project</t>
  </si>
  <si>
    <t>Keep monitoring and control progress</t>
  </si>
  <si>
    <t>The business plan project is available</t>
  </si>
  <si>
    <t>KPI-TZ-2022-228</t>
  </si>
  <si>
    <t>Terjadinya ketidakakurasian perhitungan man hours planning</t>
  </si>
  <si>
    <t>Pengontrolan manpower planning weekly dan monthly</t>
  </si>
  <si>
    <t>Manpower planning tersedia</t>
  </si>
  <si>
    <t>On progress create manpower planning weekly and monthly</t>
  </si>
  <si>
    <t>Monitoring manpower planning weekly and monthly</t>
  </si>
  <si>
    <t>Manpower Planning is available</t>
  </si>
  <si>
    <t>KPI-TZ-2022-229</t>
  </si>
  <si>
    <t>Budget project melebihi budget plan</t>
  </si>
  <si>
    <t>Pengontrolan budget dan actual cost dilakukan weekly dan monthly</t>
  </si>
  <si>
    <t>Profit project mininum sesuai dengan Profitability Analysis project</t>
  </si>
  <si>
    <t>On progress budget controlling weekly &amp; monthly</t>
  </si>
  <si>
    <t>Monitoring budget controlling weekly &amp; monthly</t>
  </si>
  <si>
    <t>Budget controlling is in accordance with the Profitability Analysis project</t>
  </si>
  <si>
    <t>KPI-TZ-2022-231</t>
  </si>
  <si>
    <t>Timbulnya komplain dari customer</t>
  </si>
  <si>
    <t>1. Mengelola pembayaran agar tidak terjadi keterlambatan pengiriman material
2. Komunikasi secara berkala dengan customer</t>
  </si>
  <si>
    <t>1. Akurasi payment plan &amp; gt;60%
2. KPI CSI &amp;gt; 4</t>
  </si>
  <si>
    <t>Pengelolaan pembayaran &amp; komunikasi berkala dengan customer</t>
  </si>
  <si>
    <t>Monitoring &amp; control progress pengelolaan pembayaran &amp; komunikasi berkala dengan customer.</t>
  </si>
  <si>
    <t>KPI-TZ-2022-237</t>
  </si>
  <si>
    <t>Dokumen kebutuhan billing belum lengkap saat proyek selesai</t>
  </si>
  <si>
    <t>Melakukan evaluasi dan review berkala</t>
  </si>
  <si>
    <t>100% tercatat</t>
  </si>
  <si>
    <t>On progress evaluasi dan review berkala</t>
  </si>
  <si>
    <t>Monitoring berkala</t>
  </si>
  <si>
    <t>Dokumen billing telah 100% tercatat</t>
  </si>
  <si>
    <t>KPI-TZ-2022-238</t>
  </si>
  <si>
    <t>Proses billing membutuhkan waktu yang lama</t>
  </si>
  <si>
    <t>Kelengkapan administrasi sudah dimulai sebelum proyek selesai</t>
  </si>
  <si>
    <t>H+3 dokumen siap di invoice</t>
  </si>
  <si>
    <t>Melengkapi administrasi sebelum proyek selesai</t>
  </si>
  <si>
    <t>Kominukasi dengan customer terkait administrasi billing</t>
  </si>
  <si>
    <t>Dokumen siap di invoice</t>
  </si>
  <si>
    <t>KPI-TI-2022-65</t>
  </si>
  <si>
    <t>75%</t>
  </si>
  <si>
    <t>77.08%</t>
  </si>
  <si>
    <t>33%</t>
  </si>
  <si>
    <t>50%</t>
  </si>
  <si>
    <t>29%</t>
  </si>
  <si>
    <t>42%</t>
  </si>
  <si>
    <t>65%</t>
  </si>
  <si>
    <t>43.75%</t>
  </si>
  <si>
    <t>62.5%</t>
  </si>
  <si>
    <t>Kualitas rekomendasi unclear dan unachievable, Auditee tidak memprioritaskan penyelesaian tindak lanjut audit,Ketidaktersediaan tools audit monitoring</t>
  </si>
  <si>
    <t xml:space="preserve">'1. Review progress audit weekly.
2. Pemanggilan  dan Reminder auditee untuk penyelesaian tindak lanjut audit.
3. Menyamakan prioritas dengan auditee untuk alignment penyelesaian tindak lanjut
4. Memberikan pemahaman yang memadai atas urgensi audit
5. Taxonomi meeting dengan direksi tindak lanjut auditee
6. Control dan monitoring Dasboard -progres tindak lanjut rekomondasi auditee 
7. Reminder progress MTL auditee per weekly
8. Quality assurance yang bisa allign dengan akifitas audit
</t>
  </si>
  <si>
    <t>PDCA-Busines(ridho)/TIA</t>
  </si>
  <si>
    <t xml:space="preserve">'1. Penyelesaian tidak lanjut audit terlaksana sesuai target
2. Pengendalian akifitas control MTL terlaksana sesuai target
3. Fungsi Quality assurance ada
4. Rekomendasi efektif dilaksanakan dan menambah nilai improv dalam proses bisnis 
5. KPI bisnis proses yang diaudit meningkat
</t>
  </si>
  <si>
    <t xml:space="preserve">Open FCAR = 12 item 
Closed FCAR = 6 item 
</t>
  </si>
  <si>
    <t>Diperlukan reminder penyelesaian MTL auditee periode 2021 yang masih open</t>
  </si>
  <si>
    <t xml:space="preserve">Open FCAR = 22 item 
Closed FCAR = 6 item 
</t>
  </si>
  <si>
    <t>Diperlukan reminder penyelesaian MTL auditee periode 2021 yang masih open dan on progres 2022</t>
  </si>
  <si>
    <t xml:space="preserve">Open FCAR = 22 item 
Closed FCAR = 9 item </t>
  </si>
  <si>
    <t xml:space="preserve">Open FCAR = 18 item 
Closed FCAR = 13 item </t>
  </si>
  <si>
    <t>Diperlukan reminder penyelesaian  MTL auditee periode 2022</t>
  </si>
  <si>
    <t xml:space="preserve">Open FCAR = 28 item 
Closed FCAR = 20 item </t>
  </si>
  <si>
    <t>Diperlukan reminder penyelesaian MTL auditee periode  on progres 2022</t>
  </si>
  <si>
    <t xml:space="preserve">Open FCAR = 24 item 
Closed FCAR = 21 item </t>
  </si>
  <si>
    <t xml:space="preserve">Open FCAR = 18 item 
Closed FCAR = 30 item </t>
  </si>
  <si>
    <t>Diperlukan reminder penyelesaian MTL auditee periode  on progres 2022, dan dasboard auditee siap di pergunakan sebagai monitor MTL open</t>
  </si>
  <si>
    <t xml:space="preserve">Open FCAR = 11 item 
Closed FCAR = 37 item </t>
  </si>
  <si>
    <t>KPI-TB-2022-130</t>
  </si>
  <si>
    <t>Rapat koordinasi terkait maintenance contract dengan Project Owner</t>
  </si>
  <si>
    <t>KPI-TB-2022-131</t>
  </si>
  <si>
    <t>Implementasi dan aplikasi manhours dan material plan yang tidak berjalan dengan baik</t>
  </si>
  <si>
    <t>Rapat koordinasi terkait cost expense dengan Project Owner</t>
  </si>
  <si>
    <t>KPI-TB-2022-129</t>
  </si>
  <si>
    <t>Naiknya biaya operasional tidak sebanding dengan revenue</t>
  </si>
  <si>
    <t>Rapat koordinasi terkait budget bulanan dengan Project Owner</t>
  </si>
  <si>
    <t>Weekly Budget Control Sheet tersedia</t>
  </si>
  <si>
    <t>KPI-TB-2022-136</t>
  </si>
  <si>
    <t>1.1.3 COPQ</t>
  </si>
  <si>
    <t>Meningkatkan peran supervisi dalam proses maintenance</t>
  </si>
  <si>
    <t>Tidak adanya komplain dari customer terkait pekerjaan yang dilakukan</t>
  </si>
  <si>
    <t>KPI-TB-2022-139</t>
  </si>
  <si>
    <t>TAT tidak tercapai</t>
  </si>
  <si>
    <t>Melakukan  Preventive action terhadap penyebab TAT delay dan menjadikannya standar</t>
  </si>
  <si>
    <t>Evaluasi Post Project terlaksana</t>
  </si>
  <si>
    <t>Kolom1</t>
  </si>
  <si>
    <t>Risiko</t>
  </si>
  <si>
    <t xml:space="preserve">Kurangnya value added yang dirasakan oleh auditee terhadap rekomendasi internal audit </t>
  </si>
  <si>
    <t>1. Secara teknis, audit gagal untuk memberikan resullt simpulan masalah 
2. Komunikasi dengan auditee tidak dua arah dan frekuensinya sangat jarang
3. Kurang akurasi dalam tekhnik audit yang dilakukan   
4. Kesulitan dalam melakukan implementasi strategi rekomondasi yang di berikan auditor 
5. Kurangnya knowledge bisnis management auditor</t>
  </si>
  <si>
    <t xml:space="preserve">1. Masih terdapat kendala dalam pencapaian target auditee
2. Proses komunikasi auditor dengan auditee tidak berjalan dengan baik
3. Rekomendasi yang diberikan tidak bisa dijalankan dengan baik oleh auditor karena tidak allign dengan kondisi di lapangan
4.Perumusan finding audit yang kurang tajam dari auditor
5. Terhambatnya pengambilan keputusan rekomendasi karena kurang knowledge management </t>
  </si>
  <si>
    <t xml:space="preserve">1. Menyampaikan daftar temuan sementara kepada auditee untuk dapat di klarifikasi
2. Meningkatkan pelaksanaan desk audit per area bisnis proses.
3. Memperbanyak frekuensi penugasan konsultasi dan review (untuk auditor dan unit)
4. Meningkatkan pemahaman dan integrasi bisnis proses yang ada di GMF
5.Melakukan improvement terhadap respon complaint dari auditee
</t>
  </si>
  <si>
    <t xml:space="preserve">1. Meningkatkan frekuensi penugasan konsultasi dan review (untuk auditor dan unit)
2. Meningkatkan koordinasi dengan surveilance rutine dan PIC kontrol tindak lanjut pareto hasil survey
3. Meningkatkan pemahaman teknik audit yang sesuai dan systematis
4. Melakukan control rekomondasi auditee terhadap program audit 
5. Menambah knowledge bisnis management pada auditor dengan training </t>
  </si>
  <si>
    <t>1. IPP pelaksanaan audit
2. Surveilance terlaksana
3.  Requirement auditee sudah masuk dalam audit requirement
4. Penilaian CSI auditee terlaksana baik verbal atau tulisan 
5. Strategi rekomondasi  diimplementasikan di Dinas
6. Training terlaksana untuk menambah knowledge auditor dalam bisnis management</t>
  </si>
  <si>
    <t>auditee tidak memprioritaskan penyelesaian tindak lanjut audit</t>
  </si>
  <si>
    <t xml:space="preserve">1. Prioritas auditor, pemberi tugas dan auditee tidak sama
2. Audit tidak mewacanakan urgensi permasalahan/audit secara proporsional kepada auditee dan stakeholder
</t>
  </si>
  <si>
    <t xml:space="preserve">
Masih banyak jumlah temuan audit belum close
</t>
  </si>
  <si>
    <t>1. Pemanggilan auditee untuk penyelesaian tindak lanjut audit.
2. Menyamakan prioritas dengan auditee untuk alignment penyelesaian tindak lanjut
3. Memberikan pemahaman yang memadai atas urgensi audit
4. Taxonomi meeting dengan Direksi terkait tindak lanjut audit TI
5. Reminder oleh Direktur terkait apabila belum ada tindak lanjut dari auditee</t>
  </si>
  <si>
    <t>1. Monitoring audit yang diluar dari time frame dengan menerbitkan BA-menerima resiko untuk MTL tidak closed &gt; 1 tahun dan tidak bisa di selesaikan
2. Invited audite untuk koordinasi matrik tindak lanjut yang belum closed</t>
  </si>
  <si>
    <t xml:space="preserve">1.BA-menerima resiko matrik tindak lanjut yang disutujui team audit dan komite audit
2. 'Penyelesaian tidak lanjut audit terlaksana sesuai target
</t>
  </si>
  <si>
    <t>Tidak</t>
  </si>
  <si>
    <t>1. Program Efisiensi dan cutting cost dinas Internal Audit
2. Belum ada pengalaman melakukan pengembangan tools audit
3. Padatnya jadwal pelaksanaan audit tahunan
4. Dinamika proses audit yang berubah-ubah
5. Alert system yang belum ada jika ada audit external</t>
  </si>
  <si>
    <t>1. Prosedur Bisnis TI disetujui dan di implementasikan
2. SDA tools audit  berjalan aktif
3. Early warning system tools berjalan efektif</t>
  </si>
  <si>
    <t>'L1.1 Human Capital Readiness</t>
  </si>
  <si>
    <t>1.Kompetensi personil TI belum sesuai dengan PCM  2. Berkurangnya jumlah lead auditor 2023</t>
  </si>
  <si>
    <t>1. Pengajuan budget training untuk personil TI
2. Melaksanakan rekrutmen dengan standard minimum di TI
3. Koordinasi dengan TH untuk assest lead audior
4. Menyusun rencana IDP dan implementasinya
5. Koordinasi dengan TH untuk penambahan training sesuai dengan PCM yang baru</t>
  </si>
  <si>
    <t>1. IDP Implemented
2. Personil TI tersertifikasi QIA
3. Bertambahnya personel TI sesuai dangan manpower planning 2023
4. Training sesuai PCM terlaksana</t>
  </si>
  <si>
    <t xml:space="preserve">1. Memasukkan item Sharing session pada masing-masing IPP personil TI
2. Pengumpulan Best Practice Docs pada KM Index
3. Pembacaan Visi, Misi, Values perusahaan setiap briefing hari senin
4.Adanya reward and punishment untuk pelaksanaan program 5R/5S di TI
</t>
  </si>
  <si>
    <t xml:space="preserve">1. Pengumpulan Cerita Pensiun untuk personil yang pensiun pada tahun berjalan
2. Program leadership talks setiap 2 bulan sekali
3. Program happy habit dilakukan 
4.Sharing knowledge ahlak campaign oleh AOC/Leader persemester
5. Implemantasi reveiu prosedur bisnis dan instruksi kerja dinas TI 
</t>
  </si>
  <si>
    <t>TVE-2, TVP-6, TVU-5</t>
  </si>
  <si>
    <t>1. Performance meeting untuk preventive highlight item setiap project
2. Penunjukan Project manager untuk project besar</t>
  </si>
  <si>
    <t>1. Issue Procedure yang jelas terkait flow process COGS
2. Monitor Proses POST PROJECT REVIEW untuk setiap project
3. Memonitor Effesiensi yang telah dilakukan</t>
  </si>
  <si>
    <t>1. Kesalahan dalam penentuan COGS
2. Inefisiensi operasional
3. Realisasi biaya/anggaran overbudget</t>
  </si>
  <si>
    <t>1. Kurangnya pengetahuan dan tidak detail dalam mendefinisikan cost yang timbul dalam pekerjaan yang dilakukan sehingga menyebabkan tidak semua cost dapat tertagih dah mengurangi operating profit margin. 
2. Terdapat inefisiensi proses dalam pekerjaan yang menimbulkan additional cost diluar cost yang diplanningkan dan telah disetujui oleh stakeholder/customer. 
3. Tingginya pengeluaran untuk menunjang aktivitas operasional maupun non operasional dibandingkan dengan budget cost yang ditagihkan kepada customer</t>
  </si>
  <si>
    <t>Realokasi budget
Efisiensi Program</t>
  </si>
  <si>
    <t>Fokus pada peningkatan operating profit (peningkatan revenue) dan meminimalisir cost</t>
  </si>
  <si>
    <t>Riska Rizqiwati</t>
  </si>
  <si>
    <t>Terdapat penumpukan inventory akibat material yang dibeli tidak terpakai</t>
  </si>
  <si>
    <t xml:space="preserve">Ketidaktercapain target CSI TM </t>
  </si>
  <si>
    <t>1. Ketidaktercapaian SLA Fulfilment (Material &amp; TAT)
2. Kurangnya respon / aliran informasi terkait update aktivitas material &amp; logistik.</t>
  </si>
  <si>
    <t xml:space="preserve">Memberikan commited SLA </t>
  </si>
  <si>
    <t xml:space="preserve">Memberikan servis sesuai dengan SLA yang dijanjikan
</t>
  </si>
  <si>
    <t>Target CSI tercapai 4.0</t>
  </si>
  <si>
    <t xml:space="preserve">VP TP </t>
  </si>
  <si>
    <t xml:space="preserve">Ketidaktercapaian customer SLA Fulfilment </t>
  </si>
  <si>
    <t xml:space="preserve">1.Ketidaksesuai TAT logistik,Customs &amp; Warehouse dalam proses mendeliver material
2.Ketidaktersediaan material akibat dari event maintenance yang berubah-ubah yang menyebabkan ketidaktepatan dalam melakukan perencanaan material, waktu tunggu approval PO, dan eksekusi payment. </t>
  </si>
  <si>
    <t xml:space="preserve">Keterlambatan maintenance dan ketidaktercapaian CSI seusai target
</t>
  </si>
  <si>
    <t>1. Evaluasi vendor berdasarkan peforma material, logistik, responsiveness, finance dan quality.
2. Maintain payment kepada top 5 vendor dan forwarder
3. Pengadaan material dengan sistem consigment/JIT</t>
  </si>
  <si>
    <t xml:space="preserve">1. Planning improvement </t>
  </si>
  <si>
    <t>Ketidaksesuaian dalam audit ekternal &amp; Legal action dari vendor</t>
  </si>
  <si>
    <t>1. Pembayaran BM dan PDRI tidak sesuai dengan ketentuan 
    yang berlaku
2. Pembuatan Dokumen pabean yang belum terselesaikan
3. Demand Letter / Somasi dari Vendor</t>
  </si>
  <si>
    <t xml:space="preserve"> - Denda kepabeanan 
 - Legal action / PKPU yang merusak citra perusahaan
</t>
  </si>
  <si>
    <t>1. Koordinasi dengan TX untuk melakukan pembayaran BC 28
2. Komunikasi dengan CSSM untuk penagihan BM dan PDRI
3. Pembuatan dokumen kepabeanansesuai aturan yang berlaku
4. Melakukan selfaudit dan stockopname
5. Kontrol dan follow up terhadap demand letter / somasi</t>
  </si>
  <si>
    <t>1. Menjaga komitmen pembayaran dan komunikasi pada vendor yang telah mengajukan somasi</t>
  </si>
  <si>
    <t xml:space="preserve">Nilai denda audit tahun 2023 &lt; tahun 2021
Meminimalisir vendor / somasi vendor tahun 2023
</t>
  </si>
  <si>
    <t xml:space="preserve">Asset Management </t>
  </si>
  <si>
    <t xml:space="preserve">1. Ketidaksesuaian list material dalam tasklist yang akan dikerjakan dan eksekusi material dalam aktual pengerjaan. 
2. Ketidakakuratan dalam mendefinisikan kebutuhan material (list PN dan Qty) pada MRM.
3. Ketidaksesuaian data DQI terkait historical consumption sehingga evaluasi forecast kebutuhan material menjadi kurang tepat. 
4. Kurangnya support data terkait evaluasi tekhnis dari unit terkait untuk planning material yang berkaitan dengan reability. 
</t>
  </si>
  <si>
    <t xml:space="preserve">Material planning  tidak terpakai dan berdampak kepada kenaikan inventory. 
</t>
  </si>
  <si>
    <t xml:space="preserve">1. Penilaian akurasi planning 
2. Evaluasi material planning (tasklist &amp; minmax) secara periodik
3. Follow up kebutuhan reability dengan unit terkait </t>
  </si>
  <si>
    <t xml:space="preserve">Target akurasi material planning 90%
</t>
  </si>
  <si>
    <t xml:space="preserve">1.Keterlambatan pengadaan material 
2.Keterlambatan proses shipment
3.keterlambatan distribusi
4. Keterbatasan budget sehingga tidak semua material dapat dibayarkan tepat waktu </t>
  </si>
  <si>
    <t xml:space="preserve">All SM TM </t>
  </si>
  <si>
    <t>Implementasi program tidak terlaksana</t>
  </si>
  <si>
    <t>Pencapaian revenue belum bisa mengkompensasi kebutuhan biaya operasional</t>
  </si>
  <si>
    <t>Pada kuartal I untuk project GA masih menunggu alokasi budget PMN untuk pengadaan material/component, sedangkan untuk project non GA sebagian besar terjadi extend TAT dikarenakan jumlah Manpower terserap di banyak project.</t>
  </si>
  <si>
    <t>Kebutuhan biaya operasional lebih besar dibandingkan dengan pencapaian revenue</t>
  </si>
  <si>
    <t>EBITDA tercapai di atas 90%</t>
  </si>
  <si>
    <t>Catur Nugraheni</t>
  </si>
  <si>
    <t>Revenue &amp; Profit tidak tercapai</t>
  </si>
  <si>
    <t>1. Review by Daily Basis terlaksana
2. Sosialisasi Kontrak (Capping, PBTH, TMB) saat Induction Meeting oleh Planning Coordinator dan CSSM terhadap Unit Terkait</t>
  </si>
  <si>
    <t>Rapat koordinasi terkait maintenance contract dengan Project Owner dan Unit Production</t>
  </si>
  <si>
    <t>1. Kesalahan input ke sistem untuk remove install component
2. Proses input ke sistem yang tidak konsisten</t>
  </si>
  <si>
    <t>Adanya pekerjaan ter-TECO di sistem yang tidak sesuai dengan aktual (manhours dan material consumed)</t>
  </si>
  <si>
    <t>1. Proses recording data manhours dan material tidak dilakukan secara konsisten (kurang disiplin) dan tidak akurat
2. Withdrawn Item dan MDR covered by other Jobcard/MDR tidak tercatat di sistem
3. Pembelian material-material rutin dan/atau non-rutin ref RO yang tidak digunakan di akhir proyek (TAT proyek tidak terkejar)</t>
  </si>
  <si>
    <t>1. Melaksanakan Post Project Review
2. Melaksanakan evaluasi bulanan untuk revenue dan anggaran biaya dan identifikasi PICA
3. Meningkatkan pencapaian pengiriman DFP ke Technical Recording sesuai standar waktu yg telah ditentukan QP
4. Induction meeting dilengkapi dengan informasi capping/TMB
5. Implementasi Xpream</t>
  </si>
  <si>
    <t>1. Monthly Post Project Review terlaksana
2. Revenue and production budget evaluation reported every month
3. Delivery Documents to Technical Recording &lt;= 3 days after RTS
4. Induction meeting dengan informasi capping terlaksana
5. Daily Profitability report dapat ditampilkan di XPream</t>
  </si>
  <si>
    <t>TDS, TA</t>
  </si>
  <si>
    <t>Saphira Alifa Harahap</t>
  </si>
  <si>
    <t>Pengerjaan task yg tertunda karena kurangnya keakuratan informasi ketersediaan part dan/atau aktivitas inspeksi/temuan yang terlambat</t>
  </si>
  <si>
    <t>1. Daily control material consume &amp; request per line
2. One day closing</t>
  </si>
  <si>
    <t>Controling incoming dan outgoing material di warehouse</t>
  </si>
  <si>
    <t>lack of awarnes dari personil dan kurangnya pemahaman terkait COPQ dan HSE</t>
  </si>
  <si>
    <t>terjadi COPQ melebihi â‰¤ 0.15%</t>
  </si>
  <si>
    <t>1. identification &amp; mitigation COPQ implemention
2. Development HSE personeel di TZ</t>
  </si>
  <si>
    <t>surveillance rutin di laporkan dan report tersedia</t>
  </si>
  <si>
    <t>pengadaan material yang sering terhambat</t>
  </si>
  <si>
    <t>1. melakukan monitoring rutine terhadap Cash Flow
2. melakukan monitoring rutine terhadap performance payment plan</t>
  </si>
  <si>
    <t>report monitoring tersedia</t>
  </si>
  <si>
    <t>Irvan Aditya Iskandar</t>
  </si>
  <si>
    <t>improvement yang akan dilakukan terhalang regulasi dan keterbatasan dana</t>
  </si>
  <si>
    <t>Tidak dapat memberikan feedback kepada permintaan/komplain customer dengan baik melalui pemenuhan kriteria keberhasilan proyek</t>
  </si>
  <si>
    <t>Personnel lack of knowledge and skill,
Poor project management</t>
  </si>
  <si>
    <t>1. Conduct post project review
2. Manage communication
3. Develop customer complaint log for each project</t>
  </si>
  <si>
    <t>1. Melaksanakan post-project review
2. Post project review menambahkan summary komplain dari Customer
3. Melakukan daily report dan komunikasi rutin dengan customer
4. Meningkatkan kompetensi customer service orientation untuk level Project Owner</t>
  </si>
  <si>
    <t>1. PPR terlaksana
2. Daily report terlaksana</t>
  </si>
  <si>
    <t>TJC, TJH, TJN, TJO, TJK</t>
  </si>
  <si>
    <t>TJP, TP</t>
  </si>
  <si>
    <t>1. Perbedaan skema komersial antara GMF ke Customer dan GMF ke back support sehingga ada deviasi antara revenue dan cost
2. Biaya subcont komponen yang cukup tinggi</t>
  </si>
  <si>
    <t>1. Mengurangi Outsource and Exchange
2. Melakukan evaluasi dan develop cap utk item yang high removal dan tidak cap shop
3. Memperbaiki Supply chain BDP component bersama dengan TM
4. Mencari Partner untuk outsource repair"</t>
  </si>
  <si>
    <t>1. Biaya Outsource sama dengan atau kurang dari Budgat Outsource tiap bulannya</t>
  </si>
  <si>
    <t>Shop, TCD &amp; PE Shop</t>
  </si>
  <si>
    <t>Firdaus Alamsyah</t>
  </si>
  <si>
    <t>"1. BDP secara actual sudah diconsume namun secara sistem belum (WTU - WTC)
2. BDP planning tidak dipergunakan sesuai dengan waktu yang sudah ditentukan (Material Surplus)"</t>
  </si>
  <si>
    <t>"1. Planner melakukan monitoring melalui sistem dan weekly consume control
2. Breifing terkait pentingnya melakukan transaksi hingga tuntas agar kondisi antara sistem dan aktual tidak ada deviasi"</t>
  </si>
  <si>
    <t>Inventory tercapai sesuai dengan target 90%</t>
  </si>
  <si>
    <t>Produksi &amp; Planner</t>
  </si>
  <si>
    <t>Briefing untuk mencegah terjadinya COPQ</t>
  </si>
  <si>
    <t>Adanya program Component reliability review terutama untuk item Short Runner atau Low Utilization</t>
  </si>
  <si>
    <t>COPQ dibawah 0.15%</t>
  </si>
  <si>
    <t>TCD &amp; PE Shop</t>
  </si>
  <si>
    <t>TCD &amp; Planner</t>
  </si>
  <si>
    <t>CSSM,TPM, TM</t>
  </si>
  <si>
    <t>Load pekerjaan belum seperti periode sebelum pandemi</t>
  </si>
  <si>
    <t>Kinerja personnel produksi tidak maksimal</t>
  </si>
  <si>
    <t>Kapasitas meingkat dan PMA disetujui dan dipergunakan</t>
  </si>
  <si>
    <t>TCD, TE</t>
  </si>
  <si>
    <t>Kurang perhatian dalam menjawab temuan dari internal maupun eksternal</t>
  </si>
  <si>
    <t>Target GRC (QSC, FCAR dan Risk Maturity) tidak tercapai</t>
  </si>
  <si>
    <t>Mengikuti prosedur terkait GRC, Risk Maturity, FCAR, dan QSC</t>
  </si>
  <si>
    <t>Melaporkan terkait degan item GRC, Risk Maturity, FCAR, dan QSC sesuai dengan target yang telah ditentukan</t>
  </si>
  <si>
    <t>GRC, Risk Maturity, FCAR, dan QSC terjawab dan terlaporkan tepat waktu</t>
  </si>
  <si>
    <t>Produksi, PE</t>
  </si>
  <si>
    <t>TA, TQ, TI</t>
  </si>
  <si>
    <t>1. Aset sudah tidak dapat dipergunakan
2. Tidak ada load pekerjaan</t>
  </si>
  <si>
    <t>Membuat laporan data utilisasi asset dan revenue yang dihasilkan dari aset</t>
  </si>
  <si>
    <t>Utilization and revenue aset data available</t>
  </si>
  <si>
    <t>1. Kurangnya perhatian terhadap improvement yang dilakukan
2. Tidak sesuai kondisi aktual dilapangan</t>
  </si>
  <si>
    <t>Improvement yang dilakukan tidak dipergunakan</t>
  </si>
  <si>
    <t>Program CI yang sesuai dengan kebutuhan operasional di Component Services</t>
  </si>
  <si>
    <t>Target sebanyak 2 CI yang diimplementasikan</t>
  </si>
  <si>
    <t>Bidang</t>
  </si>
  <si>
    <t>TD, TQ</t>
  </si>
  <si>
    <t>PDCA Budget Control</t>
  </si>
  <si>
    <t>Produksi, TA</t>
  </si>
  <si>
    <t>1. Bertambahnya beban pekerjaan yang tidak direncanakan sesuai dengan perhitungan Man Power Planning tahunan
2. Kurangnya knowledge dan experience dari personnel personnel muda TC
3. Belum terpenuhinya persyaratan dari personnel yang akan diajukan licensenya</t>
  </si>
  <si>
    <t>1. Waktu TAT pengerjaan suatu project bertambah
2. Pemenuhan posisi untuk authorization personnel terhambat</t>
  </si>
  <si>
    <t>PDCA People, LCU TC</t>
  </si>
  <si>
    <t>Produksi, TH, TQ</t>
  </si>
  <si>
    <t>TH, TQ</t>
  </si>
  <si>
    <t>Review prosedur melewati target yang sudah ditentukan</t>
  </si>
  <si>
    <t>1. Perlu major update dalam prosedur tersebut</t>
  </si>
  <si>
    <t>Prosedur tidak direview dan diupdate</t>
  </si>
  <si>
    <t>Adanya beberapa course yang harus diikuti oleh para leader</t>
  </si>
  <si>
    <t>Sharing berjalan rutin dan prosedur direview sesuai dengan kondisi aktual</t>
  </si>
  <si>
    <t>Bidang, AoC, PDCA Bisnis</t>
  </si>
  <si>
    <t>Dashboard tersedia, dipergunakan dan update</t>
  </si>
  <si>
    <t>PDCA IT</t>
  </si>
  <si>
    <t>Produksi, TCD, TD</t>
  </si>
  <si>
    <t xml:space="preserve"> Belum dialokasikan keseluruhan pelaksanaan sertifikasi QIA- budget personil baru </t>
  </si>
  <si>
    <t xml:space="preserve">Belum dialokasikan keseluruhan pelaksanaan sertifikasi QIA- budget personil baru 
</t>
  </si>
  <si>
    <t>Peningkatan staff expense TI</t>
  </si>
  <si>
    <t>Memastikan dan berkoordinasi dengan Unit TA dan TH untuk alokasi budget  untuk pelaksanaan sertifikasi QIA-persone baru  TI sesuai dengan PCM</t>
  </si>
  <si>
    <t xml:space="preserve">1. Monitoring berkala realisasi budget dan koordinasi dengan Fungsi pengelola Anggaran
2. Realokasi budget dengan tetap mempertahankan Realisasi Audit Plan 2023
</t>
  </si>
  <si>
    <t>1. Report of analysis budget realization terlaksan 
2.  Realokasi budget sesuai kebutuhan</t>
  </si>
  <si>
    <t>PDCA Dinas(Budget)</t>
  </si>
  <si>
    <t>Tidak berjalannya rencana operational TL yang sudah diplanningkan</t>
  </si>
  <si>
    <t>Kebijakan TA mengurangi budget 40 % yang sudah diplanningkan</t>
  </si>
  <si>
    <t>Profit dinas tidak mencapai target</t>
  </si>
  <si>
    <t xml:space="preserve">Melakukan control pengeluaran dinas secara menyeluruh </t>
  </si>
  <si>
    <t>Menyusun efisiensi program dinas dengan kontribusi masing-masing unit</t>
  </si>
  <si>
    <t>Efisiensi tercapai sesuai target</t>
  </si>
  <si>
    <t>VP TL</t>
  </si>
  <si>
    <t>DL</t>
  </si>
  <si>
    <t>Keterlambatan pengiriman material U/S ke shop</t>
  </si>
  <si>
    <t>Kurangnya kuota deposit pengiriman material U/S dari OSA ke CGK (Shop)</t>
  </si>
  <si>
    <t>Proses serviceable part mengalami keterlambatan</t>
  </si>
  <si>
    <t>Weekly monitoring</t>
  </si>
  <si>
    <t>Memastikan material U/S dikirim ke shop &lt;= 3 hari</t>
  </si>
  <si>
    <t xml:space="preserve">Material U/S terkirim ke shop &lt;= 3 hari </t>
  </si>
  <si>
    <t>TL, TM, TX</t>
  </si>
  <si>
    <t>TL, TM</t>
  </si>
  <si>
    <t>Adanya accident incident yang terjadi akibat kualitas maintenance</t>
  </si>
  <si>
    <t>Proses troubleshooting yang kurang akurat</t>
  </si>
  <si>
    <t>Nilai COPQ melebihi batas yang ditentukan</t>
  </si>
  <si>
    <t>Follow prosedur dan ketentuan yang berlaku pada saat bekerja</t>
  </si>
  <si>
    <t>Melaksanakan briefing di setiap awal shift terkait prosedur kerja dan hilite issue secara konsisten</t>
  </si>
  <si>
    <t xml:space="preserve">COPQ dibawah target
</t>
  </si>
  <si>
    <t>TL TC TQ</t>
  </si>
  <si>
    <t>TC TQ</t>
  </si>
  <si>
    <t>Target yang tidak tercapai sesuai dengan SLA</t>
  </si>
  <si>
    <t>Kurangnya support dari pengadaan material dan shop atas kebutuhan operasional yang berdampak pada SLA</t>
  </si>
  <si>
    <t xml:space="preserve">Nilai CSI rendah sehingga kurang memuaskan customer
</t>
  </si>
  <si>
    <t xml:space="preserve">Evaluasi rutin progress program yang berjalan
</t>
  </si>
  <si>
    <t xml:space="preserve">Menginformasikan progress dan pencapaian atas setiap program yang telah dilakukan untuk mendukung SLA yang telah disepakati
</t>
  </si>
  <si>
    <t xml:space="preserve">Penilaian positif dari customer
</t>
  </si>
  <si>
    <t>TP TQ TE</t>
  </si>
  <si>
    <t>Pemenuhan service level tidak tercapai berdasarkan kesepakatan dengan customer</t>
  </si>
  <si>
    <t xml:space="preserve">Kurangnya kualifikasi manpower, tools, equipment, dan fasilitas
</t>
  </si>
  <si>
    <t xml:space="preserve">SLA tidak tercapai sesuai target
</t>
  </si>
  <si>
    <t xml:space="preserve">Membentuk taskforce (SOD, prolong, redel) untuk memenuhi requirement customer
</t>
  </si>
  <si>
    <t xml:space="preserve">Mengoptimalkan produksi yang ada dengan tetap memperhatikan target yang disepakati
</t>
  </si>
  <si>
    <t xml:space="preserve">Target SLA tercapai
</t>
  </si>
  <si>
    <t>Adanya aktivitas maintenance serta manhours yang tidak tercapture</t>
  </si>
  <si>
    <t>Tidak tersedianya media untuk capturing</t>
  </si>
  <si>
    <t>Aktivitas maintenance dan manhours consumed pada sistem tidak sesuai dengan aktual</t>
  </si>
  <si>
    <t>Melakukan record secara manual (by CWO)</t>
  </si>
  <si>
    <t>Memfasilitasi dengan mobile barcoding</t>
  </si>
  <si>
    <t xml:space="preserve">Aktivitas maintenance dan manhours tercapture sesuai aktual
</t>
  </si>
  <si>
    <t>VP TL, VP TD</t>
  </si>
  <si>
    <t>Personel belum memahami secara utuh terkait kebijakan, prosedur, dan manajemen resiko perusahaan</t>
  </si>
  <si>
    <t>Kurangnya sosialisasi kepada personel</t>
  </si>
  <si>
    <t xml:space="preserve">Kebijakan belum dapat sepenuhnya dijalani
</t>
  </si>
  <si>
    <t>N/A</t>
  </si>
  <si>
    <t xml:space="preserve">Melakukan sosialisasi terkait prosedur dan kebijakan perusahaan secara rutin
</t>
  </si>
  <si>
    <t xml:space="preserve">Personel memahami manajemen resiko dan menjalankan secara konsisten
</t>
  </si>
  <si>
    <t>Q3 2023</t>
  </si>
  <si>
    <t>TL, TAG</t>
  </si>
  <si>
    <t>DL, TA</t>
  </si>
  <si>
    <t>Potensi revenue tidak terbilling karena keterlambatan tagihan atau ketidaklengkapan dokumen</t>
  </si>
  <si>
    <t>Kompleksitas administrasi dan dokumen kelengkapan</t>
  </si>
  <si>
    <t>Cost yang timbul dari aktivitas TMB tidak dapat tertagih</t>
  </si>
  <si>
    <t>Melakukan pencatatan aktivitas dan pengendalian dokumen potensi TMB</t>
  </si>
  <si>
    <t xml:space="preserve">Mapping DFP TMB, baik event maintenance, manpower fulfillment, maupun material usage.
</t>
  </si>
  <si>
    <t>DFP untuk dokumen billing lengkap sesuai mapping dan dilaporkan secara rutin</t>
  </si>
  <si>
    <t>TL, TP</t>
  </si>
  <si>
    <t>DL, TA, TP</t>
  </si>
  <si>
    <t>Tidak tersedianya list asset yang current</t>
  </si>
  <si>
    <t>Asset akan mengalami kerusakan/hilang</t>
  </si>
  <si>
    <t xml:space="preserve">Membuat laporan rutin terkait kondisi asset masing-masing area
</t>
  </si>
  <si>
    <t xml:space="preserve">Asset terkontrol dengan baik
</t>
  </si>
  <si>
    <t>TLO, TUG, TDO</t>
  </si>
  <si>
    <t>DL, TU, TD</t>
  </si>
  <si>
    <t>Tidak adanya fungsi kontrol dan monitor</t>
  </si>
  <si>
    <t xml:space="preserve">Belum adanya fungsi kontrol dan monitor
</t>
  </si>
  <si>
    <t xml:space="preserve">Program improvement tidak mencapai target
</t>
  </si>
  <si>
    <t>Melakukan review progress aktivitas continous improvement secara periodik</t>
  </si>
  <si>
    <t>Improvement dijalankan secara konsisten dan mencapai target</t>
  </si>
  <si>
    <t>Keterlambatan proses simulasi di sistem</t>
  </si>
  <si>
    <t>Ketidaksesuaian konfigurasi antara sistem dan aktual</t>
  </si>
  <si>
    <t>Muncul deviasi antara aktual dan system</t>
  </si>
  <si>
    <t xml:space="preserve">Melakukan daily monitoring
</t>
  </si>
  <si>
    <t>Pembuatan awareness campaign</t>
  </si>
  <si>
    <t xml:space="preserve">Proses simulasi dilakukan sebelum batas waktu yang ditentukan
</t>
  </si>
  <si>
    <t>TDO</t>
  </si>
  <si>
    <t>Manpower development membutuhkan waktu yang lama</t>
  </si>
  <si>
    <t>Kurangnya awareness terkait pengajuan kualifikasi</t>
  </si>
  <si>
    <t xml:space="preserve">Kualifikasi manpower tidak dapat terpenuhi
</t>
  </si>
  <si>
    <t>Kolaborasi dengan Dinas TQ untuk program akselerasi</t>
  </si>
  <si>
    <t xml:space="preserve">Pemenuhan qualification acceleration program untuk pemenuhan kualifikasi personil
</t>
  </si>
  <si>
    <t xml:space="preserve">Pemenuhan qualification acceleration sesuai target
</t>
  </si>
  <si>
    <t>TLL TQ</t>
  </si>
  <si>
    <t>DL TQ</t>
  </si>
  <si>
    <t>Organization Capital Readiness</t>
  </si>
  <si>
    <t>Budaya kerja belum berjalan dengan baik, sehingga dapat berpotensi menimbulkan accident</t>
  </si>
  <si>
    <t xml:space="preserve">Kurangnya awareness dalam menjalankan budaya kerja
</t>
  </si>
  <si>
    <t xml:space="preserve">Potensi terjadinya accident yang akan berdampak pada operasional
</t>
  </si>
  <si>
    <t xml:space="preserve">Evaluasi perbaikan atas accident yang terjadi
</t>
  </si>
  <si>
    <t xml:space="preserve">Sosialisasi rutin terkait safety campaign
</t>
  </si>
  <si>
    <t xml:space="preserve">Tidak ada accident yang terjadi
</t>
  </si>
  <si>
    <t>DL, TQ</t>
  </si>
  <si>
    <t xml:space="preserve">Information Capital Readiness </t>
  </si>
  <si>
    <t>Spesifikasi perangkat tidak memenuhi requirement aplikasi (contoh : aplikasi standalone)</t>
  </si>
  <si>
    <t xml:space="preserve">Belum tersedianya perangkat yang memenuhi requirement
</t>
  </si>
  <si>
    <t xml:space="preserve">Beberapa aplikasi tidak dapat berjalan secara optimal
</t>
  </si>
  <si>
    <t xml:space="preserve">N/A
</t>
  </si>
  <si>
    <t xml:space="preserve">Identifikasi kebutuhan perangkat sesuai requirement aplikasi
</t>
  </si>
  <si>
    <t xml:space="preserve">Perangkat bisa menjalankan aplikasi secara optimal
</t>
  </si>
  <si>
    <t>TDO TER</t>
  </si>
  <si>
    <t>DL TD</t>
  </si>
  <si>
    <t>Adanya realisasi biaya yang belum dibudgetkan sebelumnya</t>
  </si>
  <si>
    <t xml:space="preserve">Terjadinya over budget
</t>
  </si>
  <si>
    <t xml:space="preserve">"- Review program kerja yang akan dilakukan di tahun ini sudah dilakukan 
- Alokasi &amp; Revisi Budget dapat direalisasikan"
</t>
  </si>
  <si>
    <t>VP TH</t>
  </si>
  <si>
    <t>SM THC</t>
  </si>
  <si>
    <t>"TA TX"</t>
  </si>
  <si>
    <t>"TA TX TD"</t>
  </si>
  <si>
    <t>Eldira Umar Ali Zain</t>
  </si>
  <si>
    <t>Annisa Fathia Nurfitriani</t>
  </si>
  <si>
    <t>Laporan realisasi budget belum mencerminkan aktifitas/ beban unit</t>
  </si>
  <si>
    <t xml:space="preserve">Kesalahan posting account
</t>
  </si>
  <si>
    <t xml:space="preserve">"- Adanya Laporan Realisasi yang tidak tepat sehingga akan berdampak terhadap pengambilan keputusan
- terjadinya over budget"
</t>
  </si>
  <si>
    <t xml:space="preserve">Review laporan budget realisasi secara rinci &amp; koordinasi ke Unit Concern
</t>
  </si>
  <si>
    <t xml:space="preserve">Laporan Budget Realisasi Akurat &amp; Cepat
</t>
  </si>
  <si>
    <t>Attractive &amp; Competitive C&amp;B untuk memotivasi Pegawai belum maksimal</t>
  </si>
  <si>
    <t xml:space="preserve">Revenue Perusahaan yang belum tercapai secara maksimal dan masih adanya beberapa kesalahan yang berdampak pada COPQ
</t>
  </si>
  <si>
    <t xml:space="preserve">Adanya karyawan dengan Motivasi kerja yang rendah atau bahkan Turn over yang tinggi dikarenakan C&amp;B
</t>
  </si>
  <si>
    <t xml:space="preserve">Survey Kepuasan Karyawan &amp; Masukan dari Karyawan
</t>
  </si>
  <si>
    <t xml:space="preserve">Review Kebijakan C &amp; B serta rencana implementasinya dengan melihat Budget yang ada
</t>
  </si>
  <si>
    <t xml:space="preserve">"- Review Kebijakan C&amp;B serta rencana implementasinya telah dilakukan dengan mempertimbangkan budget yang ada
-Realisasi Penggunaan Budget C&amp;B optimal"
</t>
  </si>
  <si>
    <t>DC</t>
  </si>
  <si>
    <t>Target Revenue Perusahaan tidak tercapai sedangkan Staff Expense tidak berkurang</t>
  </si>
  <si>
    <t xml:space="preserve">Perusahaan masih belum dapat revenue tambahan pasca pandemi Covid-19
</t>
  </si>
  <si>
    <t xml:space="preserve">Kondisi revenue 2022 yang berada jauh dibawah target revenue diawal tahun
</t>
  </si>
  <si>
    <t xml:space="preserve">Menunda beberapa benefit pegawai sampai pandemi berakhir
</t>
  </si>
  <si>
    <t>TA, TD</t>
  </si>
  <si>
    <t>Fasilitas, sarana dan prasarana pendukung proses pembelajaran yang masih kurang</t>
  </si>
  <si>
    <t xml:space="preserve">Fasilitas, sarana dan prasarana pendukung proses pembelajaran yang masih kurang
</t>
  </si>
  <si>
    <t xml:space="preserve">Adanya keterlambatan pembayaran GMF terkait akomodasi siswa eksternal yang kebanyakan berasal dari luar negri, dimna berdampak pada ketidaknyamanan siswa diluar proses belajar
</t>
  </si>
  <si>
    <t xml:space="preserve">Perjanjian dengan Dinas TX untuk dapat membayarkan secara tepat waktu ketika GMF sudah mendapatkan pembayaran dari Customer Learning Services
</t>
  </si>
  <si>
    <t xml:space="preserve">melakukan review terhadap vendor Hotel terkait fasilitas, services, dan termin pembayarannya
</t>
  </si>
  <si>
    <t xml:space="preserve">Customer Satisfacion Index hijau
</t>
  </si>
  <si>
    <t>SM THW</t>
  </si>
  <si>
    <t>THW</t>
  </si>
  <si>
    <t>Requirement jumlah &amp; kualifikasi pegawai dalam suatu dinas tidak terpenuhi</t>
  </si>
  <si>
    <t xml:space="preserve">Adanya kebijakan efisiensi Staff Expense
</t>
  </si>
  <si>
    <t xml:space="preserve">pemberhentian penambahan pegawai dan development (training, seminar) pegawai tidak dilaksanakan
</t>
  </si>
  <si>
    <t xml:space="preserve">Kontrol Rekrutment &amp; Pengembangan untuk seluruh Pegawai
</t>
  </si>
  <si>
    <t xml:space="preserve">Employee Readiness  â‰¥ 95%
</t>
  </si>
  <si>
    <t>SM THD</t>
  </si>
  <si>
    <t>Training Effectiveness Index</t>
  </si>
  <si>
    <t>Efektifitas basic training dan type training tidak tercapai</t>
  </si>
  <si>
    <t xml:space="preserve">Jumlah instruktur yang tidak sebanding dengan permintaan kelas
</t>
  </si>
  <si>
    <t xml:space="preserve">aktual training yang dijalankan tidak sesuai dengan target training
</t>
  </si>
  <si>
    <t xml:space="preserve">Development program untuk level jabatan instruktur dan internal recruitment
</t>
  </si>
  <si>
    <t xml:space="preserve">Ketersediaan Instruktur dan Classroom
</t>
  </si>
  <si>
    <t xml:space="preserve">"Training efektivitas
 terukur tepat waktu"
</t>
  </si>
  <si>
    <t>Corporate Culture &amp; Knowledge Management Index</t>
  </si>
  <si>
    <t xml:space="preserve">Program implementasi Corporate Culture  tidak dilaksanakan secara konsisten dan komitmen tinggi </t>
  </si>
  <si>
    <t xml:space="preserve">Kurang adanya komitmen dari pegawai dan trigger untuk pelaksanaan Corporate Culture tersebut
</t>
  </si>
  <si>
    <t xml:space="preserve">Tingkat produktifitas, spiritual, nationality, kenyamanan &amp; safety kerja yang rendah
</t>
  </si>
  <si>
    <t xml:space="preserve">Pembudgetan untuk menyelenggarakan Event dan Review secara rinci atas laporan &amp; kontrol implementasinya
</t>
  </si>
  <si>
    <t xml:space="preserve">Implementasi Program Corporate Culture Program lewat Agent of Change di semua dinas
</t>
  </si>
  <si>
    <t xml:space="preserve">seluruh aktivitas Corporate Culture yang dilakukan Agent of Change di dinas-dinas berjalan sesuai target 
</t>
  </si>
  <si>
    <t>SM THB</t>
  </si>
  <si>
    <t>HC Service Level</t>
  </si>
  <si>
    <t>Pelayanan dan solusi yang diberikan tidak maksimal</t>
  </si>
  <si>
    <t xml:space="preserve">Konsistensi yang rendah dalam memberikan servis kepada pegawai
</t>
  </si>
  <si>
    <t xml:space="preserve">Banyak kebutuhan pegawai yang tidak terpenuhi dan berdampak pada waktu kerja, kuliatas kerja, dan kuantitas kinerja
</t>
  </si>
  <si>
    <t xml:space="preserve">Pengiriman monitoring SLA Unit di TH setiap bulannya
</t>
  </si>
  <si>
    <t xml:space="preserve">Standardisasi Service Level (TAT) Unit di TH sehingga ada nilai baku untuk mengukur standar servis yang harus diberikan kepada pegawai
</t>
  </si>
  <si>
    <t xml:space="preserve">Tingkat pemenuhan Service Level Agreement (SLA) berdasarkan TAT yang telah disepakati dimasing-masing KPI Spec bidang.
</t>
  </si>
  <si>
    <t>SM THC SM THS SM THL SM THD SM THW</t>
  </si>
  <si>
    <t>"Governance, Risk and Compliance (GRC) GCG, FCAR, dan QSC"</t>
  </si>
  <si>
    <t>bekerja tidak sesuai dengan prosedur dan kebijakan yang berlaku</t>
  </si>
  <si>
    <t xml:space="preserve">Adanya Implementasi proses bisnis yang belum sesuai dengan procedure yang ada
</t>
  </si>
  <si>
    <t xml:space="preserve">Adanya Kualitas yang kurang baik dari pelayanan serta lingkungan yang tidak kondusif
</t>
  </si>
  <si>
    <t xml:space="preserve">"Laporan detail tiap karyawan dan review implementasinya
"
</t>
  </si>
  <si>
    <t xml:space="preserve">Implement HC Compliance
</t>
  </si>
  <si>
    <t xml:space="preserve">"HC Compliance Implemented â‰¥ 100%
"
</t>
  </si>
  <si>
    <t>"Monthly "</t>
  </si>
  <si>
    <t>SM THS</t>
  </si>
  <si>
    <t>Finding audit tidak segera diperbaiki</t>
  </si>
  <si>
    <t xml:space="preserve">Kurang Concern terhadap penyelesaian finding audit yang berujung keterlambatan
</t>
  </si>
  <si>
    <t xml:space="preserve">Open finding dari auditor
</t>
  </si>
  <si>
    <t xml:space="preserve">Closed monitor oleh pihak accountable untuk penyelesaian finding
</t>
  </si>
  <si>
    <t xml:space="preserve">Memberikan penugasan ke personil untuk menindaklanjuti finding audit 
</t>
  </si>
  <si>
    <t xml:space="preserve">Setiap finding segera dilakukan rektifikasi &amp; closed sebelum due
</t>
  </si>
  <si>
    <t>Setiap ada finding audit</t>
  </si>
  <si>
    <t>Program MPP (Masa Persiapan Pensiun) tidak dapat go live di tahun 2023</t>
  </si>
  <si>
    <t xml:space="preserve">Adanya kebijakan efisiensi budget yg berdampak program MPP tidak dapat terimplementasi
</t>
  </si>
  <si>
    <t xml:space="preserve">Program MPP tidak diimplementasikan
</t>
  </si>
  <si>
    <t xml:space="preserve">program MPP berhasil terimplementasikan
</t>
  </si>
  <si>
    <t>All SM TH</t>
  </si>
  <si>
    <t>Training Strategic Leadership Program (SLP) tidak terlaksana di Tahun 2023</t>
  </si>
  <si>
    <t xml:space="preserve">"- Availability dari instruktur Training SLP
- Adanya efisiensi budget Training 2023"
</t>
  </si>
  <si>
    <t xml:space="preserve">GAP Kompetensi leader menjadi tidak optimal
</t>
  </si>
  <si>
    <t xml:space="preserve">Komitmen dari BOD terkait  Training SLP (approval budget training)
</t>
  </si>
  <si>
    <t xml:space="preserve">Training dilakukan dengan instruktur dari internal GMF (Level BOD)
</t>
  </si>
  <si>
    <t xml:space="preserve">"Training SLP telah dilaksanakan di Tahun 2023
"
</t>
  </si>
  <si>
    <t>SM THL</t>
  </si>
  <si>
    <t>Program pengembangan (IDAP) tidak berjalan</t>
  </si>
  <si>
    <t xml:space="preserve">Program pengembangan (IDAP) tidak di monitor dan tidak di jalankan dengan baik
</t>
  </si>
  <si>
    <t xml:space="preserve">Tidak tercapainya leader readiness sehingga menurunkan kualitas leader yang berdampak pada potensi terjadinya miss management
</t>
  </si>
  <si>
    <t xml:space="preserve">Kontrol Pengembangan untuk seluruh Pegawai
</t>
  </si>
  <si>
    <t xml:space="preserve">Review dan remainder terhadap pengelolaan monitoring People Development
</t>
  </si>
  <si>
    <t xml:space="preserve">"- Review dan remainder terhadap pengelolaan monitoring people development sudah dilakukan
- People Development Index  â‰¥ 80%"
</t>
  </si>
  <si>
    <t xml:space="preserve">kurangnya concern dari leader atas pentingnya pengembangan successor
</t>
  </si>
  <si>
    <t xml:space="preserve">Efisiensi &amp; Efektifitas Proses Bisnis tidak maksimal
</t>
  </si>
  <si>
    <t xml:space="preserve">Review secara rinci atas laporan &amp; kontrol implementasinya
</t>
  </si>
  <si>
    <t xml:space="preserve">RTC updated &amp; available
</t>
  </si>
  <si>
    <t>Aset tidak termonitor dan terutilisasi secara maksimal</t>
  </si>
  <si>
    <t xml:space="preserve">"- Penggunaan aset yang kurang optimal penggunaannya
- Belum adanya IT man power untuk melakukan enhancement aplilkasi moodle"
</t>
  </si>
  <si>
    <t xml:space="preserve">Return of Invesment kurang optimal
</t>
  </si>
  <si>
    <t xml:space="preserve">invesment partner TH melakukan monitor setiap bulan
</t>
  </si>
  <si>
    <t xml:space="preserve">Melakukan monthly meeting antara investment partner Dinas dengan pic yang bertanggung jawab terhadap aset Dinas
</t>
  </si>
  <si>
    <t xml:space="preserve">Asset Management = 100%
</t>
  </si>
  <si>
    <t>Requirement pegawai TH tidak terpenuhi</t>
  </si>
  <si>
    <t xml:space="preserve">Human Capital Readiness  â‰¥ 95%
</t>
  </si>
  <si>
    <t>Program corporate culture readiness dinas-dinas tidak berjalan, tidak berjalannya program leadership program bagi para leader, dan tidak berjalannya program 5S5R corporate</t>
  </si>
  <si>
    <t xml:space="preserve">Program intervensi culture, one leader one course one sharing, serta 5S5R tidak berjalan dengan maksimal
</t>
  </si>
  <si>
    <t xml:space="preserve">culture yang menjadi identitas GMF tidak dapat terdifine secara jelas.  Leader tidak menjalankan program one leader one course one sharing.  Dinas tidak menjalankan 5S5R program
</t>
  </si>
  <si>
    <t xml:space="preserve">menyusun program intervensi yang menarik dan dapat mengena diseluruh lapisan, list course online tersedia, dan program 5S5R tersedia
</t>
  </si>
  <si>
    <t xml:space="preserve">Perlunya ada alignment dan pembekalan untuk Agent of Change, serta sosialisasi lebih massive tentang leader development
</t>
  </si>
  <si>
    <t xml:space="preserve">Program Aktivasi Budaya melalui AoC activity, Leadership melalui LCU dan 5S5R melalui PDCA di Dinas berjalan sesuai target
</t>
  </si>
  <si>
    <t>SM THB SM THL</t>
  </si>
  <si>
    <t>System baru kurang maksimal penggunaannya</t>
  </si>
  <si>
    <t xml:space="preserve">Change Management penggunaan dari system lama ke system baru
</t>
  </si>
  <si>
    <t xml:space="preserve">Implementasi system HCIS tidak maksimal
</t>
  </si>
  <si>
    <t xml:space="preserve">Sosialisasi pengenalan di setiap Dinas
</t>
  </si>
  <si>
    <t xml:space="preserve">Sosialisasi HCIS Coffee Morning di setiap Dinas setiap Jumat selama 6 bulan
</t>
  </si>
  <si>
    <t xml:space="preserve">"User Interface, Single Sign On (SSO) &amp; Mobility Availability â‰¥ 95%
"
</t>
  </si>
  <si>
    <t xml:space="preserve">Pic tidak dapat mendevelop aplikasi untuk memenuhi kebutuhan user dalam mengembangkan HCIS
</t>
  </si>
  <si>
    <t xml:space="preserve">Realokasi budget
</t>
  </si>
  <si>
    <t xml:space="preserve">Melakukan listing priority apa saja yang akan dilaksanakan ditahun 2023 ini
</t>
  </si>
  <si>
    <t xml:space="preserve">"top priority berhasil go live ditahun 2023
"
</t>
  </si>
  <si>
    <t>Perjalanan dinas mengalami hambatan/tidak terlaksana</t>
  </si>
  <si>
    <t>Pengeluaran melebihi budget</t>
  </si>
  <si>
    <t>Over budget</t>
  </si>
  <si>
    <t>Melakukan monthly monitoring budget</t>
  </si>
  <si>
    <t>- Review actual realization against budget plan
- Monthly expenditure/financing considering previous realization
- Coordinating to Finance for optimum &amp;amp; accurate data</t>
  </si>
  <si>
    <t>Budget realization and effiency program controlled as target</t>
  </si>
  <si>
    <t>VP TQ</t>
  </si>
  <si>
    <t>All SM TQ, PDCA budget</t>
  </si>
  <si>
    <t>TY</t>
  </si>
  <si>
    <t>DT, DF</t>
  </si>
  <si>
    <t>Dita Pradini</t>
  </si>
  <si>
    <t>training personnel tidak sesuai ATP</t>
  </si>
  <si>
    <t>Dicabut atau disuspennya certificate AMO 145 oleh authority</t>
  </si>
  <si>
    <t>- Enhance Escorting, consulting, auditing (ECA)  roles &amp;amp; functions
- Intensive coordination with marketing for bussiness plan information
- Intensive comunication with relevant authorities
- Intensive managing of authorized personnel related to approval rating required</t>
  </si>
  <si>
    <t>- ECA roles &amp;amp; functions enhanced
- Approval Rating are granted and maintained as business needed.
 - Requested Capability approval granted
- Communication with relevant authorities are well conducted
- Authorized personnel related to approval rating required  are well managed</t>
  </si>
  <si>
    <t>QSA, TQY, TQD, TQW</t>
  </si>
  <si>
    <t>DL, DB, DC, DF</t>
  </si>
  <si>
    <t>Kurangnya awareness Certifying Staff pada saat melakukan pekerjaan</t>
  </si>
  <si>
    <t>Turun atau hilangnya kepercayaan dari customer</t>
  </si>
  <si>
    <t>'Koordinasi dengan customer terkait Quality dan Safety aspect. Alingment dengan customer terkait complaint dan lain sebagainya</t>
  </si>
  <si>
    <t>All TQ</t>
  </si>
  <si>
    <t>BOD, VP</t>
  </si>
  <si>
    <t>Limited personnel dengan stamp RII dan Q</t>
  </si>
  <si>
    <t>Develop personnel untuk memenuhi kebutuhan</t>
  </si>
  <si>
    <t>Personnel available at the right time and right place</t>
  </si>
  <si>
    <t>- Tidak tercapainya Quality / Safety requirement pada saat handling A/C on ground&lt;br&gt;</t>
  </si>
  <si>
    <t>Tidak tercapainya internal performance yang sudah ditargetkan</t>
  </si>
  <si>
    <t>- Enhance performance of aircraft surveillance, Q-Item completion, preliminary activities, work package review prior to distribution and prior to release.
- Monitoring of A/C project maintenance SWIFT data, customer quality plan (CQP) availability.
-Enhance performance of quality &amp;amp; safety audit &amp;amp; surveillance activities.
- Enhance performance of capability development evaluation
- Enhance controlling of level 1  Quality Manual compliance to regulation
- Enhance safety inspection process and investigation, HIRAM management, and SAG management &amp;amp; facilitator
- Enhance  accuracy personnel record and assessment process
- Enhance performance to ensure the valid &amp;amp; auditable Quality System Documentation
- Perform evaluation of company quality &amp;amp; safety level
- Enhance performance of component &amp;amp; Material surveillance, Q-Item completion, preliminary activities, work package review prior to distribution and prior to release.
- Perfom QC Surveillance related workshop area (Material, Component &amp;amp; Engine), Perform Preliminary Activities in workshop area, Perform Workpackage Review, Monitor Customer Quality Plan (CQP) Availability
- New Capability &amp;amp; Capacity Operationalized
- KM Index Program</t>
  </si>
  <si>
    <t>- FDD &amp;amp; post hangar maintenance problem as required are reduced
- A/C maintenance record compliance level are increased
- Requested new capabilities are evaluated  as procedure
- Assessment personnel are well performed based on procedure
- Accurate &amp;amp; auditable personnel record, and customer certification endorsement
- Safety inspection process and investigation, HIRAM management, and SAG facilitator are well performed
- Safety event (accident - incident) are reduced.
- Company Quality &amp;amp; Safety evaluation performance is conducted and reported 
- Report of surveillance, preliminary activities, workpackage review, CQP in workshop area are available</t>
  </si>
  <si>
    <t>Effectiveness of Finding &amp; Recommendation Follow Up.</t>
  </si>
  <si>
    <t>Melaksanakan konsultasi pada saat proses corrective/preventive action. Cross check kembali oleh lead auditor untuk closing finding</t>
  </si>
  <si>
    <t>- Enhance the effectiveness of audit process
- Enhance the controlling of Quality &amp;amp; Safety finding and recommendation (including NCR, surveillance, investigation, IOR, COPQ)</t>
  </si>
  <si>
    <t>QSA, TQY</t>
  </si>
  <si>
    <t>Governance, Risk and Compliance (GRC) GCG, Risk Maturity, FCAR dan QSC</t>
  </si>
  <si>
    <t>Telat dalam menjawab FCAR, melaporkan Risk Monitoring dan pelaporan GCG</t>
  </si>
  <si>
    <t>Miss koordinasi</t>
  </si>
  <si>
    <t>Nilai pencapaian dari GRC tidak mencapai target</t>
  </si>
  <si>
    <t>Mengikuti procedure terkait GCG dan FCAR</t>
  </si>
  <si>
    <t>- FCAR, GCG &amp;amp; Risk Maturity are achieved target
- Risk Officer Coordinating with Risk Management Unit to controlling risk maturity</t>
  </si>
  <si>
    <t>FCAR, GCG &amp; Risk Maturity are achieved target</t>
  </si>
  <si>
    <t>Asset yang ada dilist tidak sesuai dengan aktual kondisi yang ada</t>
  </si>
  <si>
    <t>Kurangnya kontrol terhadap asset yang dimiliki oleh dinas</t>
  </si>
  <si>
    <t>Nilai pencapaian Asset Management tidak mencapai target</t>
  </si>
  <si>
    <t>Menunjuk PIC or PDCA Asset Management untuk mengontrol asset yang dimiliki dinas</t>
  </si>
  <si>
    <t>Coordinating with relating department who incharge in Asset Management</t>
  </si>
  <si>
    <t>Asset management are achieved target</t>
  </si>
  <si>
    <t>TU, TX</t>
  </si>
  <si>
    <t>Banyaknya nilai DQI dari unit produksi masih merah</t>
  </si>
  <si>
    <t>Follow up dan kontrol dari produksi masih kurang</t>
  </si>
  <si>
    <t>Nilai DQI control tidakmencapai traget</t>
  </si>
  <si>
    <t>Melakukan reminder ke unit produksi</t>
  </si>
  <si>
    <t>Enhance controlling of DQI performance.</t>
  </si>
  <si>
    <t>DQI Performance level are increased</t>
  </si>
  <si>
    <t>QSA</t>
  </si>
  <si>
    <t>TDO, All Production Unit</t>
  </si>
  <si>
    <t>DT, DL, DB</t>
  </si>
  <si>
    <t>Continuous Improvement</t>
  </si>
  <si>
    <t>Kurangnya resources untuk melaksanakan continous improvement program</t>
  </si>
  <si>
    <t>Pengontrolan terhadap program Continuous Improvement yang kurang baik</t>
  </si>
  <si>
    <t>Target 1 continous improvement program setiap semester tidak tercapai</t>
  </si>
  <si>
    <t>List dan kontrol rencana continous improvement program tahun 2023</t>
  </si>
  <si>
    <t>Review internal process  &amp; effectiveness as required in and develop application if possible to make process easier and simple</t>
  </si>
  <si>
    <t>Bussiness process each unit are more effective and new application developed or avalaible application enhanced</t>
  </si>
  <si>
    <t>Kurangnya kompetensi personnel</t>
  </si>
  <si>
    <t>- Mapping and review Quantity aspect for Non-Structural &amp;amp; Structural
- Develop Quaility &amp;amp; Safety personnel based of qualification</t>
  </si>
  <si>
    <t>- Quantity of TQ Non-Structural &amp;amp; Structural are fulfilled
- Qualification aspect through IDP &amp;amp; license personnel are fulfilled</t>
  </si>
  <si>
    <t>Tidak terlaksananya program terkait Organization Capital Readiness</t>
  </si>
  <si>
    <t>Kurangnya koordinasi antara PIC yang melaksanakan program OCR yang sudah diplan</t>
  </si>
  <si>
    <t>Nilai OCR yang sudah ditargetkan tidak tercapai</t>
  </si>
  <si>
    <t>Menentukan PIC untuk pelaksanaan dan kontrol program OCR</t>
  </si>
  <si>
    <t>Coordinating with all PDCA unit TQ, AoC and Structural level to perform program stated in the OCR KPI</t>
  </si>
  <si>
    <t>All program that planned for OCR KPI are performed</t>
  </si>
  <si>
    <t>DT, DC</t>
  </si>
  <si>
    <t>Nilai Information Capital Readiness tidak mencapai 85%</t>
  </si>
  <si>
    <t>Kurangnya informasi dan koordinasi antara dinas dengan unit TDO</t>
  </si>
  <si>
    <t>Nilai ICR yang sudah ditargetnya tidak tercapai</t>
  </si>
  <si>
    <t>PDCA IT berkoordinasi dengan unit TDO</t>
  </si>
  <si>
    <t>Coordinating with PDCA IT TQ and TDO</t>
  </si>
  <si>
    <t>Applications proposed are developed or enhanced</t>
  </si>
  <si>
    <t>1. Approved Budget yang tidak sesuai dengan kebutuhan mandatory;
2. Adanya permintaan aktivitas baru di luar dari budget yang sudah direncanakan;</t>
  </si>
  <si>
    <t>1. Timbulnya denda dari regulator maupun vendor atau konsultan penyedia jasa, dimanda denda dimaksud tidak disetujui pada pengajuan anggaran sebelumnya;
2. Terhambatnya program kerja yang sudah direncanakan, sehinga mengakibatkan menurunnya kinerja Perseroan.</t>
  </si>
  <si>
    <t>1. Menekan biaya yang tidak mandatory;
2. Negosiasi dengan regulator dan vendor untuk memberikan relaksasi pembayaran kewajiban.</t>
  </si>
  <si>
    <t>M</t>
  </si>
  <si>
    <t>VP TS</t>
  </si>
  <si>
    <t>Budget Controller Dinas, VP TA, VPTX</t>
  </si>
  <si>
    <t>Direksi, TA</t>
  </si>
  <si>
    <t>KPI-TS-2023-178</t>
  </si>
  <si>
    <t>C1.1 Service Level Fulfilment - 'SLA Legal Business Contract Readiness dan SLA Investor Relations</t>
  </si>
  <si>
    <t>1. Adanya ketidaktepatan SLA dalam melakukan Pelayanan Legal &amp;amp; Governance serta dalam pembuatan kontrak;&lt;br&gt;2. Adanya ketidaktepatan SLA dalam penyampaian penjelasan kepada Pemegang Saham, Calon Pemegang Saham, Analis dan lain-lain;</t>
  </si>
  <si>
    <t>1. Kurangnya koordinasi dengan CBO/CSS dalam penyelesaian pelayanan Legal &amp;amp; governance dan pembuatan kontrak;
2. Kurangnya koordinasi dengan CBO/CSS dalam mendapatkan data / informasi yang berdampak pada saham Perseroan</t>
  </si>
  <si>
    <t>1. Adanya keluhan  dari user yang dapat menimbulkan kerugian formil maupun materiil;
2. Adanya keluhan dari Pemegang Saham, Calon Pemegang Saham, Analis dan lain-lain yang mengakibatkan terjadinya penurunan saham Perseroan;
3. Sanksi dari regulator;</t>
  </si>
  <si>
    <t>1. Optimalisasi koordinasi dengan CBO/CSS dalam penyelesaian pelayanan Legal &amp;amp; governance, termasuk dalam hal penyelesaian kontrak, serta meningkatkan pemahaman CBO/CSS terhadap proses bisnis pembuatan kontrak;
2. Melakukan koordinasi langsung dengan CBO/CSS dalam mendapatkan data / informasi mengenai Perseroan yang dapat berdampak terhadap saham Perseroan;</t>
  </si>
  <si>
    <t>1. Optimalisasi koordinasi dengan CBO/CSS dalam penyelesaian pelayanan Legal &amp;amp; governance serta pembuatan kontrak;
2. Mengupayakan peningkatan pemahaman CBO/CSS terhadap proses bisnis dalam pelayanan Legal &amp;amp; Governance serta pembuatan kontrak;
3. Mengupayakan peningkatan pemahaman CBO/CSS agar permintaan data/informasi mengenai Perseroan dapat disampaikan dengan jelas dan tepat waktu, khususnya terhadap data/informasi yang dapat memengaruhi harga saham Perseroan;</t>
  </si>
  <si>
    <t>1. SLA terpenuhi tanpa ada keluhan;
2. Tidak adanya sanksi dari regulator dan nilai saham Perseroan terjaga;</t>
  </si>
  <si>
    <t>SM TSL, SM TSB</t>
  </si>
  <si>
    <t>BoD, TA,  Related Unit</t>
  </si>
  <si>
    <t>KPI-TS-2023-179</t>
  </si>
  <si>
    <t>C1.2 Corporate Reputation Management</t>
  </si>
  <si>
    <t>Terjadinya penurunan layanan dalam Pengelolaan Komunikasi Perseroan;&lt;br&gt;</t>
  </si>
  <si>
    <t>1. Kurangnya koordinasi dengan CBO/CSS dalam melaksanakan pengukuran layanan pengelolaan komunikasi Perseroan, baik komunikasi secara internal maupun eksternal;
2. Tidak adanya dukungan terhadap kebijakan manajemen dan upaya-upaya transformasi usaha dalam menjawab tantangan pasar serta lemahnya karakter brand di mata karyawan maupun pelanggan;</t>
  </si>
  <si>
    <t>1. Adanya keluhan dari stakeholders yang dapat menimbulkan turunnya kepercayaan oleh stakeholders, baik dari internal (misalnya pegawai), maupun dari eksternal (misalnya media);
2 Kurangnya adaptasi dalam melakukan transformasi mengikuti perubahan pasar;</t>
  </si>
  <si>
    <t>1. Optimalisasi Media Outreach and Digital Trends;
2. Menangani atau mengelola komunikasi internal dengan komunikasi vertikal dan komunikasi horizontal;</t>
  </si>
  <si>
    <t>1. Melaksanakan pengukuran Employee Awareness &amp;amp; Feeback;
2. &amp;%2339;Optimalisasi pemberian pemahaman kepada karyawan dan management terhadap pentingnya informasi Perseroan diserap dan dipahami dengan cepat serta memberikan kebanggan terhadap setiap kebiajakn dan branding Perseroan;
3 Optimalisasi Media Outreach and Digital Trends;</t>
  </si>
  <si>
    <t>1. Hasil pengukuran tersedia dan sesuai target;
2. Media Outreach and Digital Trends terlaksana optimal;</t>
  </si>
  <si>
    <t>SM TSC</t>
  </si>
  <si>
    <t>KPI-TS-2023-180</t>
  </si>
  <si>
    <t>I1.1 Governance, Risk, and Compliance</t>
  </si>
  <si>
    <t>1. Tindak lanjut hasil temuan audit tidak selesai tepat waktu dan tidak sesuai dengan rekomendasi audit;&lt;br&gt;2. Terlambatnya penyampaian laporan risk monitoring dan pengelolaan risikonya;</t>
  </si>
  <si>
    <t>1. Kurangnya koordinasi dengan unit terkait lainnya untuk menindaklanjuti hasil temuan audit;
2. Kurangnya konsistensi dalam penyampaian Laporan kepada  Management;</t>
  </si>
  <si>
    <t>Rekomendasi audit tidak dijalankan dengan optimal</t>
  </si>
  <si>
    <t>1. Koordinasi dengan unit terkait lainnya untuk menindaklanjuti rekomendasi dari hasil temuan audit;
2. Risk Officer berkoordinasi dengan PDCA Business untuk penyampaian laporan Risk Monitoring;</t>
  </si>
  <si>
    <t>1. Menyusun plan dan time frame untuk menindaklanjuti rekomendasi hasil temuan audit;
2. Risk Officer berkoordinasi dengan PDCA Business untuk penyampaian laporan Risk Monitoring;</t>
  </si>
  <si>
    <t>1. Rekomendasi dari temuan audit selesai;
2. Laporan Risk Monitoring tersedia;</t>
  </si>
  <si>
    <t>A</t>
  </si>
  <si>
    <t>SM TSB, Risk Officer</t>
  </si>
  <si>
    <t>KPI-TS-2023-181</t>
  </si>
  <si>
    <t>Kurangnya pemahaman mengenai pentingnya legal &amp; compliance risk dalam suatu transaksi bisnis</t>
  </si>
  <si>
    <t>1. Adanya risiko hukum yang terjadi karena perbuatan hukum yang dilaksanakan tidak sesuai dengan tata kelola dan regulasi yang berlaku;
2. Terganggunya operasional perusahaan.</t>
  </si>
  <si>
    <t>SM TSL</t>
  </si>
  <si>
    <t>TA, Related Unit</t>
  </si>
  <si>
    <t>KPI-TS-2023-182</t>
  </si>
  <si>
    <t>Lemahnya posisi Perseroan pada saat terjadinya sengketa di dalam kontrak yang telah disepakati</t>
  </si>
  <si>
    <t>Adanya kerugian dikarenakan terdapat sengketa dari kontrak yang telah disepakati</t>
  </si>
  <si>
    <t>Memberikan reviu dan reminder terkait kewajiban pemenuhan klausul kontrak</t>
  </si>
  <si>
    <t>SM TSB, SM TSL</t>
  </si>
  <si>
    <t>KPI-TS-2023-183</t>
  </si>
  <si>
    <t>I.1.3 Legal &amp; Compliance - Manage 'GCG Implementation &amp; Improvement</t>
  </si>
  <si>
    <t>Adanya penurunan penerapan tata kelola perusahaan yang baik</t>
  </si>
  <si>
    <t>Kurangnya pemahaman atas pentingnya tata kelola perusahaan yang baik pada seluruh pemangku kepentingan</t>
  </si>
  <si>
    <t>Terdapat penurunan reputasi Perseroan terhadap publik, termasuk diantaranya di dalam ajang penghargaan</t>
  </si>
  <si>
    <t>Memberikan pemahaman terhadap pentingnya tata kelola perusahaan yang baik di perusahaan kepada seluruh pemangku kepentingan, dan melibatkannya dalam implementasi GCG di perusahaan</t>
  </si>
  <si>
    <t>1. Melibatkan unit-unit terkait dalam evaluasi implementasi GCG
2. melakukan monitor secara periodik dalam implementasi GCG di setiap organ Perusahaan;
3. Mengidentifikasi dan menyelesaikan potensi temuan GCG di setiap organ Perusahaan.</t>
  </si>
  <si>
    <t>Meningkatnya capaian hasil evaluasi implementasi GCG
Pelatihan GCG untuk para Direksi</t>
  </si>
  <si>
    <t>Q</t>
  </si>
  <si>
    <t>KPI-TS-2023-184</t>
  </si>
  <si>
    <t>I.1.3 Legal &amp; Compliance - 'Shareholder Resolution Comply with  Related Regulations</t>
  </si>
  <si>
    <t>Adanya keputusan dalam RUPS yang tidak sesuai dengan aturan yang berlaku dan menimbulkan kerugian serta sanksi Administratif maupun Pidana</t>
  </si>
  <si>
    <t>Kurangnya komunikasi antara Pemegang Saham dan Management mengenai rencana Pemegang Saham yang akan diterapkan pada Perseroan</t>
  </si>
  <si>
    <t>Adanya kerugian yang diterima Perseroan, dalam bentuk formil maupun materiiil</t>
  </si>
  <si>
    <t>Melakukan komunikasi terutama Pemegang Saham Pengendali terhadap rencana yang akan dilakukan</t>
  </si>
  <si>
    <t>Meningkatkan koordinasi dengan Pemegang Saham Pengendali terhadap rencana yang akan dilakukan sesuai dengan peratuan yang berlaku</t>
  </si>
  <si>
    <t>Tidak adanya kerugian Perseroan maupun sanksi kepada Perseroan</t>
  </si>
  <si>
    <t>KPI-TS-2023-185</t>
  </si>
  <si>
    <t>I.1.3 Legal &amp; Compliance - 'Frequency of Compliance Reviews</t>
  </si>
  <si>
    <t>Adanya tindakan Organ Perseroan (termasuk Direksi, Dewan Komisaris, dan Pemegang Saham) yang tidak sesuai dengan aturan yang berlaku dan menimbulkan kerugian serta sanksi, baik sanksi administratif, Pidana, maupun sanksi lainnya</t>
  </si>
  <si>
    <t>Kurangnya pemahaman Organ Perseroan (termasuk Direksi, Dewan Komisaris, dan Pemegang Saham) mengenai Tugas, Kewenangan dan Tanggung Jawab dalam menjalankan perannya masing-masing</t>
  </si>
  <si>
    <t>1. Mereviu Pedoman Direksi mengacu pada Peraturan Perundang-undangan yang berlaku saat ini;
2. Melakukan telaah terhadap setiap perbuatan huku, termasuk transaksi-transaksi maupun isu-isu terkini;
3. Mengikuti perkembangan perubahan peraturan perundang-undangan yang berlaku;</t>
  </si>
  <si>
    <t>Melaksanakan Pelatihan Eksternal maupun Internal mengenai Pemahaman Tugas, Kewenangan dan Tanggung Jawab Organ Perseroan dalam pengurusan Perseroan;</t>
  </si>
  <si>
    <t>Tidak adanya kerugian Perseroan maupun sanksi kepada Direksi dalam Pengurusan Perseroan</t>
  </si>
  <si>
    <t>KPI-TS-2023-186</t>
  </si>
  <si>
    <t>Kurangnya konsistensi dalam penyampaian Laporan kepada Pemegang Saham</t>
  </si>
  <si>
    <t>Adanya sanksi Administratif oleh Regulator dikarenakan adanya kesalahan dan keterlambatan penyampaian laporan</t>
  </si>
  <si>
    <t>Adanya perencanaan yang matang serta waktu penyampaian yang telah disepakati agar tidak adanya keterlambatan</t>
  </si>
  <si>
    <t>SM TSR</t>
  </si>
  <si>
    <t>KPI-TS-2023-187</t>
  </si>
  <si>
    <t>I.1.3 Legal &amp; Compliance - 'Corporate Document Management</t>
  </si>
  <si>
    <t>Adanya Dokumen atau data penting yang hilang dalam bentuk fisik maupun digital</t>
  </si>
  <si>
    <t>Kurangnya penerapan Document Management System</t>
  </si>
  <si>
    <t>Kurangnya bukti atau data yang dibutuhkan dalam pengurusan Perseroan membuat adanya kerugian Perseroan</t>
  </si>
  <si>
    <t>Membuat Ruang dan sistem pengelolaan Dokumen Perseroan</t>
  </si>
  <si>
    <t>Mengoptimalisasi Pelaksanaan Pengelolaan Dokumen Perseroan dengan memperjelas Alur atau tahapan serta menjaga dokumen penting dari hazard</t>
  </si>
  <si>
    <t>Dokumen atau Informasi dapat dicari dengan mudah dan lengkap</t>
  </si>
  <si>
    <t>KPI-TS-2023-188</t>
  </si>
  <si>
    <t>1. Kondisi fundamental Perseroan yang kurang baik;
2. Adanya isu -isu dari eksternal yang berdampak bagi reputasi Perseroan.</t>
  </si>
  <si>
    <t>1. Menurunnya nilai saham Perseroan hingga berkurangnya kepercayaan stakeholders kepada Perseroan;
2. Indikasi kinerja Perseroan tidak optimal, sehingga terjadi penurunan reputasi Perseroan dan kepercayaan stakeholders.</t>
  </si>
  <si>
    <t>1. Menyusun strategi komunikasi khususnya kepada investor, calon investor, analis, dan masyarakat pasar modal pada umumnya;
2. Melakukan hubungan langsung  dalam bersentuhan dengan media .</t>
  </si>
  <si>
    <t>1. Optimalisasi pengelolaan hubungan dengan para pakar, analis dan pengamat ekonomi khususnya mengenai saham;
2. &amp;%2339;Optimalisasi  pendekatan kreatif dalam menyebarkan informasi kepada pers atau saluran media.</t>
  </si>
  <si>
    <t>KPI-TS-2023-189</t>
  </si>
  <si>
    <t>Menjadi potential finding saat external audit</t>
  </si>
  <si>
    <t>Melakukan kontrol KPI oleh tim PDCA Bisnis Dinas &amp; PDCA Bidang</t>
  </si>
  <si>
    <t>- Monitoring of A/C project maintenance SWIFT data, customer quality plan (CQP) availability.
-Enhance performance of quality &amp;amp; safety audit &amp;amp; surveillance activities.
- Enhance controlling of level 1  Quality Manual compliance to regulation
- Enhance safety inspection process and investigation, HIRAM management, and SAG management &amp;amp; facilitator
- Enhance  accuracy personnel record and assessment process
- Perfom QC Surveillance related workshop area (Material, Component &amp;amp; Engine), Perform Preliminary Activities in workshop area, Perform Workpackage Review, Monitor Customer Quality Plan (CQP) Availability
- Enhance performance to ensure the valid &amp;amp; auditable Quality System Documentation
- Perform evaluation of company quality &amp;amp; safety level.</t>
  </si>
  <si>
    <t>- Assessment personnel are well performed based on procedure
- Accurate &amp;amp; auditable personnel record, and customer certification endorsement
- Safety inspection process and investigation, HIRAM management, and SAG facilitator are well performed
- Safety event (accident - incident) are reduced.
- Company Quality &amp;amp; Safety evaluation performance is conducted and reported 
- Report of surveillance, preliminary activities, workpackage review, CQP in workshop area are available</t>
  </si>
  <si>
    <t>KPI-TQ-2023-190</t>
  </si>
  <si>
    <t>KPI-TR-2023-191</t>
  </si>
  <si>
    <t>kurangnya kontrol terhadap schedule yang telah ditentukan</t>
  </si>
  <si>
    <t>menjadi potential finding saat external audit</t>
  </si>
  <si>
    <t>KPI-TQ-2023-192</t>
  </si>
  <si>
    <t>- Requested new capabilities are evaluated  as procedure
- New Capability &amp;amp; Capacity Operationalized</t>
  </si>
  <si>
    <t>KPI-TQ-2023-193</t>
  </si>
  <si>
    <t>Konsolidasi kesepakatan PBTH antara GA &amp; QG dengan GMF tidak berjalan dengan baik</t>
  </si>
  <si>
    <t>Line Maintenance menanggung cost yang lebih besar daripada revenue yang didapatkan</t>
  </si>
  <si>
    <t>Team Business Support TFS-1 ikut memonitor dan mengawal negoisasi PBTH</t>
  </si>
  <si>
    <t>1. kerjasama dengan planner TFP untuk evaluasi beban kerja maintenance GA &amp; QG.                                                                      2. Analisa historical pemakaian material di setiap event maintenance.                                                                                               3. Analisa event maintenance rutin baik yamg sudah ada maupun belum ada di list PBTH.                                                                                       4. Analisa historical kertas kerja PBTH dan menggunakan asumsi operasional saat ini</t>
  </si>
  <si>
    <t>1. Kertas kerja PBTH GA &amp; QG tahun 2023 tersedia.                                      2. Profit &amp; Loss di unit supporting (TF) dan produksi (TL)hijau di setiap bulan berjalan.</t>
  </si>
  <si>
    <t>VP TF</t>
  </si>
  <si>
    <t>TFS             TFP                  TFC</t>
  </si>
  <si>
    <t>SM TFS             SM TFP                  SM TFC</t>
  </si>
  <si>
    <t>DL            TAG</t>
  </si>
  <si>
    <t>KPI-TF-2023-194</t>
  </si>
  <si>
    <t>Ressa Amelya</t>
  </si>
  <si>
    <t>Dari pekerjaan TMB dan SR di  line maintenance terdapat resiko pekerjaan tidak dapat ditagihkan</t>
  </si>
  <si>
    <t>DFP (bukti pekerjaan) berupa jobcard / MDR / CWO / Checklist tidak tersedia</t>
  </si>
  <si>
    <t>Kehilangan potensial revenue yang bisa ditagihkan</t>
  </si>
  <si>
    <t>Personel TFS-1  dan TFC-4 melakukan koordinasi secara rutin ke PPC di CGK dan OSA untuk dapat memenuhi kebutuhan DFP keperluan penagihan</t>
  </si>
  <si>
    <t>1. Komunikasi intensif dengan PPC dan produksi di CGK &amp;amp; OSA.
2. Komunikasi intensif dengan CSSM terkait penagihan.                                                                                                                         3. Melakukan monitoring bersama melalui sharepoint dan trello.                                                   4. Membuat prosedur kerja terkait pekerjaan TMB.</t>
  </si>
  <si>
    <t>DFP pekerjaan TMB dan SR tersedia</t>
  </si>
  <si>
    <t>Biweekly</t>
  </si>
  <si>
    <t>KPI-TF-2023-195</t>
  </si>
  <si>
    <t>Kehilangan customer NGA karena tidak tersedianya slot / manpower tidak capable /  material availability tidak dapat dipenuhi</t>
  </si>
  <si>
    <t>Capacity planning dan material control preparation tidak terkontrol dan direncanakan dengan baik</t>
  </si>
  <si>
    <t>Tidak tercapainya revenue dari yang ditargetkan dan akan mempengaruhi budget realization yang telah ditetapkan</t>
  </si>
  <si>
    <t>1. Personel TFS-2 sudah mengatur capacity planning untuk kebutuhan manpower dan slot maintenance.                                 2. Personel TFP-4 sudah melakukan monitoring material availability untuk line maintenance.                          3. Untuk bisnis NGA TFS-1  koordinasi dengan AMS dan CSSM untuk grab customer non GA yang RON di CGK dan OSA,</t>
  </si>
  <si>
    <t>1. PIC capacity planning dari TFS-2 melaporkan rutin perubahan capacity planning setiap minggunya.                       2. Mapping airlines NGA RON CGK, OSA, dan monitoring ABMP weekly.                      3. Evaluasi scope kertas kerja untuk  NGA.                                                                           4. Evaluasi SLOT untuk NGA</t>
  </si>
  <si>
    <t>1. Capacity planning report weekly.                             2. Material availability report weekly.                          3. Mapping airlines NGA RON CGK dan OSA tersedia.</t>
  </si>
  <si>
    <t>Weekly</t>
  </si>
  <si>
    <t>KPI-TF-2023-196</t>
  </si>
  <si>
    <t>Temporary labour expense, overtime allowance, material expense, dan chemical cleaning expense yang tinggi,</t>
  </si>
  <si>
    <t>Operating cost expense yang tinggi sehingga mengurangi profit secara signifikan</t>
  </si>
  <si>
    <t>Develop standard chemical allotment, roll over &amp; PMA program, overtime schedulling, mengontrol budget &amp; actual cost, dan improvement program di area line maintenance</t>
  </si>
  <si>
    <t>1. Penyesuaian capacity di OSA (direct - indirect).                                                                                         2.Evaluasi secara berkala struktur cost di DL dan melakukan langkah efisiensi di setiap unit line maintenance.</t>
  </si>
  <si>
    <t>Target operating profit tercapai, data cost control  (PnL)setiap bidang setiap bulan tersedia</t>
  </si>
  <si>
    <t>KPI-TF-2023-197</t>
  </si>
  <si>
    <t>Material category 5, 8 dan AD stock NIL</t>
  </si>
  <si>
    <t>Pengadaan material di TM terhambat karena masalah pembayaran dan shipping yang lama</t>
  </si>
  <si>
    <t>pesawat grounded, karena maintenance tidak terlaksana sebelum planning date maintenance nya</t>
  </si>
  <si>
    <t>1. TFP-4 koordinasi dengan TM untuk pengadaan material prioritas terkait category 5, 8 dan AD. Excel sharepoint monitoring sudah tersedia.                                                   2. MRM monitoring weekly</t>
  </si>
  <si>
    <t>1. Membuat platform monitoring rekues dan pengadaan material di aplikasi power apps dan power automate.                                                      2. Meeting rutin monthly antara TFP-4 dan TM terkait highlight material monthly.</t>
  </si>
  <si>
    <t>TFP-4       TFC</t>
  </si>
  <si>
    <t>SM TFP                  SM TFC</t>
  </si>
  <si>
    <t>DL           DB           TAG</t>
  </si>
  <si>
    <t>KPI-TF-2023-198</t>
  </si>
  <si>
    <t>open</t>
  </si>
  <si>
    <t>Material / Chemical tidak terkontrol di CGK &amp; OSA, akan expire / kadaluarsa sebelum digunakan</t>
  </si>
  <si>
    <t>Tidak ada controlling stock material / chemical di sta. CGK dan  OSA</t>
  </si>
  <si>
    <t>Material / chemical akan terbuang dan menyebabkan COPQ</t>
  </si>
  <si>
    <t>Sudah ditunjuk PIC dari TFP-4 untuk mengontrol material di OSA</t>
  </si>
  <si>
    <t>1. Review kebutuhan dan alotment di station CGK &amp; OSA.                                                                           2. Kitting material (chemical) sesuai kebutuhan setiap station.                                          3. Koordinasi dengan PPC OSA</t>
  </si>
  <si>
    <t>1. Material availability report di setiap station CGK &amp; OSA tersedia.                  2. Tidak ada COPQ yang disebabkan material kadaluarsa</t>
  </si>
  <si>
    <t>KPI-TF-2023-199</t>
  </si>
  <si>
    <t>1. WTU, WTC and WFR tidak dilakukan record di SWIFT system secara konsisten.
2.  Material robbing tidak tercatat dan tidak terkontrol sehingga dispute dalam pemenuhan SGAP</t>
  </si>
  <si>
    <t>1. Material status di SWIFT system tidak akurat.
2. SGAP material.
3. Penumpukan material di ruangan PPC dan line 3 Hangar 2</t>
  </si>
  <si>
    <t>PIC dari TFP-4 melakukan survailance dan pencatatan material US di area PPC dan line Hangar 2</t>
  </si>
  <si>
    <t>1. Secara rutin melalukan follow-up WTU, WTC dan WFR material.
2. TFC dan unit produksi TL melakukan pencatatan material robbing secara prosedural, dan segara melakukan re-install material robbing dari pesawat donor robbing</t>
  </si>
  <si>
    <t>KPI-TF-2023-200</t>
  </si>
  <si>
    <t>Customer tidak puas / kecewa dari hasil pekerjaan maintenance planning TF. Kualitas produk dan service dari planner tidak sesuai standar dan dibawah rata-rata</t>
  </si>
  <si>
    <t>Terdapat error dan tidak akurat dalam menganalisa suatu permasalahan yang bersifat repetitive. Terdapat item-item pekerjaan yang overdue sehingga mengakibatkan schedule maintenance tidak sesuai target.</t>
  </si>
  <si>
    <t>Tingkat kepercayaan dan kepuasan customer menurun</t>
  </si>
  <si>
    <t>Customer satisfaction survey</t>
  </si>
  <si>
    <t>1. Survey CSI ke customer (GA, QG, dan NGA yang di handle line maintenance).                                                   2.  Menganalisis post project customer complaint review.</t>
  </si>
  <si>
    <t>1. Quarterly Meeting dengan Customer terlaksana                  2. CSI report tersedia</t>
  </si>
  <si>
    <t>TPC</t>
  </si>
  <si>
    <t>KPI-TF-2023-201</t>
  </si>
  <si>
    <t>Customer complain karena terdapat finding cabin dan cockpit crew sehingga mengakibatkan delay. Kualitas pekerjaan yang menurun seiring bertambahnya workload dan TAT yang ketat</t>
  </si>
  <si>
    <t>Item finding yang berasal dari Cabin Defect Identification (CDI), tidak segera dilakukan rektifikasi</t>
  </si>
  <si>
    <t>1. Cabin maintenance project report.
2. IFE maintenance monthly report.  
3. Cabin schedule impelementation monitoring.</t>
  </si>
  <si>
    <t>Customer Monthly report available</t>
  </si>
  <si>
    <t>KPI-TF-2023-202</t>
  </si>
  <si>
    <t>1. Hold shipment material yang lama.                                 2. Pencapaian closing HIL &amp; CDI yang tidak sesuai target.                                           3. TAT dari component repair shop tidak tepat waktu.                                           4. Scoring appearance cabin yang rendah.                        5. seat availability IFE yang rendah</t>
  </si>
  <si>
    <t>TF dikenakan penalti karena target SLA 100% tidak tercapai</t>
  </si>
  <si>
    <t>1. Team TFP dan TFC melakukan planning, monitoring, dan controlling material handling HIL &amp; CDI.                                                    2. Team TFC-3 melakukan monitoring dan controlling terhadap item defect cabin.                                                3. Team TFC-3 menjaga seat availability untuk operasional IFE</t>
  </si>
  <si>
    <t>1. Menyusun kebutuhan material, manpower, dan tools terkait Planning Item.                                                                           2. Menganalisa Minimum Requirement item Non-Planning (Engine change, APU Change, LRU Change, L/G Repacking.                                                           3.  Evaluasi quantity kebutuhan part &amp; biaya yang terkait dengan item Seat Blocked, IFE U/S, Lavatory, Galley Insert, Interior Cleaning, dan Exterior Washing</t>
  </si>
  <si>
    <t>TFP                     TFC</t>
  </si>
  <si>
    <t>DL                      TAG</t>
  </si>
  <si>
    <t>KPI-TF-2023-203</t>
  </si>
  <si>
    <t>Peningkatan jumlah technical delay di GA &amp; QG</t>
  </si>
  <si>
    <t>KPI-TF-2023-204</t>
  </si>
  <si>
    <t>Pencapaian nilai cabin performance tidak sesuai target</t>
  </si>
  <si>
    <t>KPI-TF-2023-205</t>
  </si>
  <si>
    <t>Target profit tidak tercapai</t>
  </si>
  <si>
    <t>Data untuk analisa COPA tidak tersedia</t>
  </si>
  <si>
    <t>Hasil dari analisa COPA profitability tidak maksimal karena data yang dibutuhkan tidak lengkap</t>
  </si>
  <si>
    <t>Data COPA report monthly</t>
  </si>
  <si>
    <t>1. Monitoring daily DQI dari TFP dan TFC planner.                                                               2. Controlling existing report</t>
  </si>
  <si>
    <t>1. Monitoring DQI daily tersedia.                   2. Controlling data Profitable Analysis (COPA) dan monthly report  tersedia</t>
  </si>
  <si>
    <t>TFS             TFP</t>
  </si>
  <si>
    <t>SM TFS                 SM TFP</t>
  </si>
  <si>
    <t>TAB                 TAG</t>
  </si>
  <si>
    <t>KPI-TF-2023-206</t>
  </si>
  <si>
    <t>Structure gap material consume muncul setelah maintenance selesai dilaksanakan</t>
  </si>
  <si>
    <t>Unit produksi melakukan kesalahan simulasi pada sistem yang berkaitan dengan remove install komponen dan seringkali tidak disiplin dalam melakukan simulasi pada sistem</t>
  </si>
  <si>
    <t>PN dan SN  yang aktual terpasang dengan status di sistem SWIFT  seringkali berbeda sehingga sulit untuk dilacak keberadaan dan perubahannya</t>
  </si>
  <si>
    <t>Daily dan monthly report untuk data structure gap</t>
  </si>
  <si>
    <t>Tidak ada structure gap untuk semua GA Group Fleet</t>
  </si>
  <si>
    <t>KPI-TF-2023-207</t>
  </si>
  <si>
    <t>Notifikasi yang berstatus open dan di posting postpone tidak diinformasikan ke planner</t>
  </si>
  <si>
    <t>Pesawat tidak layak terbang karena banyak task maintenance yang terlewat tidak direncanakan</t>
  </si>
  <si>
    <t>1. Monthly download untuk notifikasi dengan status open
2. Monthly  report untuk LDND, Close Revision, Close Order, Remove Install dan Techlog status</t>
  </si>
  <si>
    <t>KPI-TF-2023-208</t>
  </si>
  <si>
    <t>Governance, Risk and Complience (GRC)</t>
  </si>
  <si>
    <t>Banyaknya temuan audit, keterlambatan penyampaian corrective action report.                             Compliance index value menurun</t>
  </si>
  <si>
    <t>1. Tidak terpenuhinya tindakan perbaikan dan tindakan pencegahan sesuai target.                                         2. Ketaatan dan kedisiplinan pegawai dalam menjalankan prosedur saat bekerja</t>
  </si>
  <si>
    <t>1. Keluhan dari Customer dan mendapatkan finding dari otoritas
2. Dapat mengakibatkan insiden atau bahkan kecelakaan jika kesalahannya berakibat fatal</t>
  </si>
  <si>
    <t>1. kontrol dan follow-up NCR, IOR, SPC &amp;amp; FCAR dan report ke PDCA SAG TF
2. Mengembangkan program peningkatan kompetensi melalui pelatihan, pendampingan dan penugasan khusus</t>
  </si>
  <si>
    <t>1. Continue existing control.
2. Akan dibuat aturan dan tata kerja yang lebih terstruktur yang akan ditambahkan pada QP/WI dan bila perlu akan diberikan sanksi yang tegas jika pelanggaran berulang.
3. Akan dibuat laporan monitoring mengenai status follow up finding.</t>
  </si>
  <si>
    <t>1. Program Controlling Compliance dan Follow up Finding terlaksana
2. QSC (MEDA, NCR, QASR, QAR, SFR, IOR) Follow up Report tersedia
3. Standard Compliancemencapai target 95%
4. FCAR closed</t>
  </si>
  <si>
    <t>DL                 TAG</t>
  </si>
  <si>
    <t>KPI-TF-2023-209</t>
  </si>
  <si>
    <t>Rendahnya inisiatif continues improvement di lingkungan TF</t>
  </si>
  <si>
    <t>Tidak adanya sosialisasi ataupun tidak adanya reward untuk Continues Improvement</t>
  </si>
  <si>
    <t>Target program continues improvement setiap bulan tidak tercapai</t>
  </si>
  <si>
    <t>Masuk ke dalam IPP masing-masing personel TF</t>
  </si>
  <si>
    <t>1. Monitoring weekly continues improvement dari LCU TF.                                      2. Adanya reward continues improvement of the month</t>
  </si>
  <si>
    <t>Monitoring CI weekly tersedia</t>
  </si>
  <si>
    <t>TFS-4</t>
  </si>
  <si>
    <t>SM TFS</t>
  </si>
  <si>
    <t>DL                   THC</t>
  </si>
  <si>
    <t>KPI-TF-2023-210</t>
  </si>
  <si>
    <t>Proses billing yang terhambat dan tidak tepat waktu (overdue) karena customer lama mengirimkan service order/purchase order, approval dokumen pekerjaan, ataupun quotation approval.</t>
  </si>
  <si>
    <t>Tidak adanya koordinasi antara business support dan CSSM terkait monitoring dokumen billing</t>
  </si>
  <si>
    <t>Potensi kehilangan revenue untuk line maintenance</t>
  </si>
  <si>
    <t>Monitoring menggunakan Trello</t>
  </si>
  <si>
    <t>Membuat dashboard billing monitoring yang akan diupdate secara rutin oleh team TFS-1</t>
  </si>
  <si>
    <t>1. Trello monitoring billing tersedia.                     2. Progres billing report tersedia weekly</t>
  </si>
  <si>
    <t>TFS-1</t>
  </si>
  <si>
    <t>DL                     TPM</t>
  </si>
  <si>
    <t>KPI-TF-2023-211</t>
  </si>
  <si>
    <t>Jumlah man power yang terbatas</t>
  </si>
  <si>
    <t>Budget recruitment yang terbatas</t>
  </si>
  <si>
    <t>Workload pekerjaan yang tidak seimbang</t>
  </si>
  <si>
    <t>Adanya program internship, kerja praktek, dan magang kerja untuk tenaga supporting</t>
  </si>
  <si>
    <t>Pengadaan manpower pihak ke 3 ke dinas atau unit yang kekurangan manpower</t>
  </si>
  <si>
    <t>Manpower Quantity Fulfillment</t>
  </si>
  <si>
    <t>PDCA People               LCU</t>
  </si>
  <si>
    <t>DL                   DC                          TH</t>
  </si>
  <si>
    <t>KPI-TF-2023-212</t>
  </si>
  <si>
    <t>Pengetahuan dan kemampuan planner yang tidak merata. Penyelesaian kendala operasional membutuhkan waktu yang lama</t>
  </si>
  <si>
    <t>Planner baru yang kurang pengalaman ditugaskan menyelesaikan masalah tertentu</t>
  </si>
  <si>
    <t>Pengambilan keputusan yang kurang tepat karena jam terbang yang masih kurang.
Eksekusi suatu pekerjaan relatif lebih lama dan menyebabkan waktu tunda yang lama</t>
  </si>
  <si>
    <t>Pegawai baru melaksanakan pelatihan kerja ke unit terkait.
Implementasi OJT lebih masif dan fase implementasi OJT lebih terstruktur</t>
  </si>
  <si>
    <t>1. Melaksanakan program assesment yang efektif.                                                         2. OJT antar dinas atau unit yang terkait</t>
  </si>
  <si>
    <t>Manpower Quality Fulfillment dan Mentoring program</t>
  </si>
  <si>
    <t>KPI-TF-2023-213</t>
  </si>
  <si>
    <t>Kinerja setiap planner ataupun planning engineer tidak dapat terukur</t>
  </si>
  <si>
    <t>belum ada platform yang ideal untuk pengukuran performa setiap pegawai</t>
  </si>
  <si>
    <t>Timbul kecemburuan sosial antar pegawai dari hasil assesment yang tidak sesuai</t>
  </si>
  <si>
    <t>Implementasi IPP dan IPR</t>
  </si>
  <si>
    <t>Implementasi PMS index</t>
  </si>
  <si>
    <t>Performance Management System (PMS) Index</t>
  </si>
  <si>
    <t>per 6 Month</t>
  </si>
  <si>
    <t>KPI-TF-2023-214</t>
  </si>
  <si>
    <t>Rencana kerja yang tidak tercapai</t>
  </si>
  <si>
    <t>Terlalu banyak usulan rencana kegiatan dan pengelompokan rencana kegiatan yang tidak disertai dengan timeline dan deadline yang jelas</t>
  </si>
  <si>
    <t>Melakukan taksonomi meeting secara berkala dan memantau status pelaksanaan rencana kegiatan</t>
  </si>
  <si>
    <t>Continue existing control</t>
  </si>
  <si>
    <t>Monthly Report, Meeting Taxonomy, Activity Plan</t>
  </si>
  <si>
    <t>KPI-TF-2023-215</t>
  </si>
  <si>
    <t>Demotivasi personel di lingkungan dinas TF</t>
  </si>
  <si>
    <t>Tidak ada increment salary dalam 3 tahun terakhir, insentif yang tidak dibayarkan.i</t>
  </si>
  <si>
    <t>Turn over yang tinggi,</t>
  </si>
  <si>
    <t>Program promosi pegawai</t>
  </si>
  <si>
    <t>1. Adanya increment di tahun 2023.
2. Pembayaran sisa insentif 2019 dan insentif 2021  untuk pegawai sesuai penilaian kinerja.
3. Adanya Present allowance.</t>
  </si>
  <si>
    <t>1. Turn over yang rendah.                         2. Tingkat kebahagiaan dan kesejahteraan pegawai tinggi</t>
  </si>
  <si>
    <t>PDCA People</t>
  </si>
  <si>
    <t>DL                      DC                        TH</t>
  </si>
  <si>
    <t>KPI-TF-2023-216</t>
  </si>
  <si>
    <t>Adanya kebocoran data internal GMF ke pihak luar GMF</t>
  </si>
  <si>
    <t>1. Pelaksanaan maintenance planning masih menggunakan metode konvesional, berbagi informasi krudensial di Whatsaap, menyusun keplanningan di Excel, dan lain-lain.                                      2. Kurangnya SDM yang memiliki keterampilan dan bakat terkait digital transformation</t>
  </si>
  <si>
    <t>Due date penagihan terlewat lama dari batas waktu wajar</t>
  </si>
  <si>
    <t>1. Monitoring menggunakan Trello.
2. Penggunaan Sharepoint Online.yang dapat di monitoring dan di edit bersama</t>
  </si>
  <si>
    <t>1. Dashboard monitoring menggunakan power apps dan power automate.
2. &amp;%2339;Dikembangkan platform AMS (Enhance &amp;amp; Rebuild Aircraft Maintenance System) dan SPRIM untuk Line Maintenance</t>
  </si>
  <si>
    <t>1. Pegawai memiliki kemampuan untuk menggunakan aplikasi power apps dan power automate.                    2. AMS dan SPRIM untuk Line Maintenance tersedia</t>
  </si>
  <si>
    <t>DL               DB</t>
  </si>
  <si>
    <t>KPI-TF-2023-217</t>
  </si>
  <si>
    <t>NPPA &lt;15%</t>
  </si>
  <si>
    <t>NPPA tidak disetujui customer</t>
  </si>
  <si>
    <t>Persetujuan pekerjaan NPPA diajukan EO sebelum dikerjakan</t>
  </si>
  <si>
    <t>NPPA â‰¥ 15%</t>
  </si>
  <si>
    <t>EO</t>
  </si>
  <si>
    <t>KPI-TV-2023-218</t>
  </si>
  <si>
    <t>Operating profit margin &lt;8%</t>
  </si>
  <si>
    <t>Pendapatan dari repair Engine/APU tidak sesuai target.</t>
  </si>
  <si>
    <t>target KPI tidak tercapai</t>
  </si>
  <si>
    <t>Project Profitability Analysis</t>
  </si>
  <si>
    <t>Profit margin â‰¥ 8%</t>
  </si>
  <si>
    <t>TVE</t>
  </si>
  <si>
    <t>TP, TA</t>
  </si>
  <si>
    <t>KPI-TV-2023-219</t>
  </si>
  <si>
    <t>Part WFR &gt;7 hari di GAEM 3000</t>
  </si>
  <si>
    <t>Part terlambat di update statusnya</t>
  </si>
  <si>
    <t>Part selesai direpair tidak sesuai jadwal</t>
  </si>
  <si>
    <t>Kontrol WFR &amp; Part Intransit review by TVE-3</t>
  </si>
  <si>
    <t>In transit Material Monitoring</t>
  </si>
  <si>
    <t>WFR â‰¤ 7 hari di GAEM 3000</t>
  </si>
  <si>
    <t>TVP-1/2, TVU-1, TVE-2</t>
  </si>
  <si>
    <t>KPI-TV-2023-220</t>
  </si>
  <si>
    <t>F.1.3 COPQ</t>
  </si>
  <si>
    <t>Rework engine/APU</t>
  </si>
  <si>
    <t>Salah konfigurasi engine/APU</t>
  </si>
  <si>
    <t>Engine/APU tidak airworhty</t>
  </si>
  <si>
    <t>Mentoring Program</t>
  </si>
  <si>
    <t>Continue Mentoring Program</t>
  </si>
  <si>
    <t>No rework</t>
  </si>
  <si>
    <t>TVP, TVU, TVW-1</t>
  </si>
  <si>
    <t>KPI-TV-2023-221</t>
  </si>
  <si>
    <t>EGTM/Performance Engine/APU tidak mencapai target</t>
  </si>
  <si>
    <t>Target EGTM/Performance Engine/APU tidak tercapai sesuai workscope</t>
  </si>
  <si>
    <t>Engine/APU rework assembly</t>
  </si>
  <si>
    <t>Target performance engine/APU tercapai</t>
  </si>
  <si>
    <t>TVE, TVP,TVU, TVW-1</t>
  </si>
  <si>
    <t>KPI-TV-2023-222</t>
  </si>
  <si>
    <t>Engine/APU premature removal</t>
  </si>
  <si>
    <t>Engine/APU faulty dalam masa garansi</t>
  </si>
  <si>
    <t>Klaim garansi dari customer</t>
  </si>
  <si>
    <t>No Engine/APU premature removal</t>
  </si>
  <si>
    <t>TVP, TVU</t>
  </si>
  <si>
    <t>KPI-TV-2023-223</t>
  </si>
  <si>
    <t>Tool rusak / Improper</t>
  </si>
  <si>
    <t>Potensi COPQ</t>
  </si>
  <si>
    <t>PMI Tools Monitoring</t>
  </si>
  <si>
    <t>No tool broken/improper being used</t>
  </si>
  <si>
    <t>TVU-6</t>
  </si>
  <si>
    <t>KPI-TV-2023-224</t>
  </si>
  <si>
    <t>C.1.1. Customer Satisfaction Index</t>
  </si>
  <si>
    <t>nilai customer feedback score rata-rata kurang dari 4.0</t>
  </si>
  <si>
    <t>Customer tidak puas</t>
  </si>
  <si>
    <t>KPI CSI tidak tercapai</t>
  </si>
  <si>
    <t>CSI Improvement Program</t>
  </si>
  <si>
    <t>Continue CSI Improvement Program</t>
  </si>
  <si>
    <t>CSI Score 4</t>
  </si>
  <si>
    <t>TVE-1, EO</t>
  </si>
  <si>
    <t>VP TV, TP</t>
  </si>
  <si>
    <t>KPI-TV-2023-225</t>
  </si>
  <si>
    <t>C.2.1. Customer SLA Fulfillment</t>
  </si>
  <si>
    <t>Gate System Project tidak berjalan baik</t>
  </si>
  <si>
    <t>Gate system project tidak terkontrol</t>
  </si>
  <si>
    <t>Pekerjaan tidak selesai sesuai jadwal Gate-nya</t>
  </si>
  <si>
    <t>Dikontrol PPC</t>
  </si>
  <si>
    <t>Handover Jobcard (HOJC) control</t>
  </si>
  <si>
    <t>HOJC dilakukan dan terkontrol untuk setiap project</t>
  </si>
  <si>
    <t>TVP-6, TVU-5</t>
  </si>
  <si>
    <t>KPI-TV-2023-226</t>
  </si>
  <si>
    <t>Penurunan performa utilisasi pesawat terhadap RKAP (PBTH GA)</t>
  </si>
  <si>
    <t xml:space="preserve">Utilisasi pesawat tidak sesuai plan pada RKAP
</t>
  </si>
  <si>
    <t xml:space="preserve">- Berpotensi pada pengurangan revenue PBTH GA
- Proyeksi revenue perusahaan tidak tercapai"
</t>
  </si>
  <si>
    <t xml:space="preserve">- Monthly Revenue Review
- Close coordination dengan Key Account Customer"
</t>
  </si>
  <si>
    <t xml:space="preserve">- Summary Revenue Report Available
- Target revenue tercapai setiap bulan"
</t>
  </si>
  <si>
    <t>KAM &amp; CSSM</t>
  </si>
  <si>
    <t>Direksi</t>
  </si>
  <si>
    <t>KPI-TP-2023-227</t>
  </si>
  <si>
    <t>Resi Octovianisa Putri</t>
  </si>
  <si>
    <t>Pembatalan/ pengurangan atau perubahan jadwal maintenance GA &amp; NGA</t>
  </si>
  <si>
    <t xml:space="preserve">- Internal customer issue
- Perubahan jadwal maintenance
- Keterbatasan slot"
</t>
  </si>
  <si>
    <t xml:space="preserve">- Berpotensi pada pengurangan revenue TMB GA &amp; NGA
- Proyeksi revenue perusahaan tidak tercapai"
</t>
  </si>
  <si>
    <t xml:space="preserve">- Monthly Revenue Review
- Mempersiapkan additional sales repalcement"
</t>
  </si>
  <si>
    <t xml:space="preserve">- Monthly Revenue Review
- Mempersiapkan additional sales repalcement
- Mempersiapkan kebutuhan slot dan menjaga kualitas layanan"
</t>
  </si>
  <si>
    <t>KAM, AM, AMS, CSSM</t>
  </si>
  <si>
    <t>KPI-TP-2023-228</t>
  </si>
  <si>
    <t>Realisasi budget dinas TP mengalami over budget</t>
  </si>
  <si>
    <t xml:space="preserve">- Munculnya biaya-biaya marketing yang tidak direncanakan dalam yearly marketing plan
- Munculnya biaya-biaya yang terjadi pada periode sebelumnya yang belum dibayarkan"
</t>
  </si>
  <si>
    <t xml:space="preserve">- Berpotensi menghambat pelaksanaan kegiatan yang telah dianggarkan
- Brand image GMF yang kurang baik pada vendor event dsb"
</t>
  </si>
  <si>
    <t xml:space="preserve">- Monitoring Realisasi anggaran  terlaksana setiap bulannya
- Realisasi anggaran &lt; budget"
</t>
  </si>
  <si>
    <t>KPI-TP-2023-229</t>
  </si>
  <si>
    <t>Cash in kurang dari monthly plan</t>
  </si>
  <si>
    <t xml:space="preserve">AR Overdue
</t>
  </si>
  <si>
    <t>- Intensive Collection dan Customer Visit Program
- AR Reconciliation (Current &amp; Aging) with TX and Customer</t>
  </si>
  <si>
    <t>Close coordination dengan unit TA dan TX</t>
  </si>
  <si>
    <t>- Tidak ada AR overdue
- Report AR tersedia
- 85% AR collected</t>
  </si>
  <si>
    <t>TPM</t>
  </si>
  <si>
    <t>VP TP, TA, TX</t>
  </si>
  <si>
    <t>KPI-TP-2023-230</t>
  </si>
  <si>
    <t>Customer tidak kembali melakukan perawatan pesawat di GMF</t>
  </si>
  <si>
    <t xml:space="preserve">Close coordination dengan unit terkait untuk mengetahui customer voice
</t>
  </si>
  <si>
    <t>- Complaint, dan Closing Rate menurun
- Corrective action terlaksana
- Nilai CSI GMF 4</t>
  </si>
  <si>
    <t>Related Unit, TPC</t>
  </si>
  <si>
    <t>All</t>
  </si>
  <si>
    <t>KPI-TP-2023-231</t>
  </si>
  <si>
    <t>Customer Portfolio Index</t>
  </si>
  <si>
    <t>Pasar tidak berkembang sesuai plan</t>
  </si>
  <si>
    <t>Berpotensi tidak mendapatkan pelanggan baru dan atau tidak ada perkembangan volume maintenance dari pelanggan</t>
  </si>
  <si>
    <t xml:space="preserve">Close coordination dengan unit terkait untuk merencanakan dan melaksanakan strategy yang telah direncanakan
</t>
  </si>
  <si>
    <t>KPI-TP-2023-232</t>
  </si>
  <si>
    <t>DQI / Sales Order Open</t>
  </si>
  <si>
    <t>Cash in yang tertunda</t>
  </si>
  <si>
    <t>Performance DQI SO Open tidak 100%</t>
  </si>
  <si>
    <t xml:space="preserve">Proyeksi sales perusahaan tidak mencapai target
</t>
  </si>
  <si>
    <t>Monitoring progress pekerjaan dan segera closed SO Open setelah project selesai</t>
  </si>
  <si>
    <t xml:space="preserve">Close coordination dengan unit terkait untuk monitor pekerjaan
</t>
  </si>
  <si>
    <t xml:space="preserve">Performance DQI SO Open 100%
</t>
  </si>
  <si>
    <t>AM, AMS, TPM</t>
  </si>
  <si>
    <t>KPI-TP-2023-233</t>
  </si>
  <si>
    <t>GRC</t>
  </si>
  <si>
    <t xml:space="preserve">Tidak comply terhadap regulasi	Adanya ketidahtahuan Personil terhadap regulasi/prosedur
</t>
  </si>
  <si>
    <t xml:space="preserve">Finding dari authority (FCAR, NCR)
</t>
  </si>
  <si>
    <t xml:space="preserve">"Mengontrol aktivitas agar tetap sesuai dengan koridor QSC, FCAR, dan GCG
"
</t>
  </si>
  <si>
    <t xml:space="preserve">- Review prosedur bisnis terlaksana
- Sharing session terlaksana setidaknya untuk sosialisasi 1 regulasi yang vital/ terupdate </t>
  </si>
  <si>
    <t>KPI-TP-2023-234</t>
  </si>
  <si>
    <t xml:space="preserve">Progress Billing tidak on-time sesuai project pekerjaan berjalan
</t>
  </si>
  <si>
    <t xml:space="preserve">80% Billing dilakukan on time sesuai dengan progress pekerjaan 
</t>
  </si>
  <si>
    <t xml:space="preserve">KAM, AM, AMS, TPM </t>
  </si>
  <si>
    <t>KPI-TP-2023-235</t>
  </si>
  <si>
    <t>Target Go-live program inisiatif digital Korporat tidak tercapai</t>
  </si>
  <si>
    <t xml:space="preserve">Adanya keterbatasan biaya, personil, dan waktu untuk merealisasikan Continuous Improvement Program
</t>
  </si>
  <si>
    <t xml:space="preserve">Berpotensi menghambat pekerjaan operasional di dinas TP
</t>
  </si>
  <si>
    <t xml:space="preserve">Develop G-smart dengan rencana improvement proses bisnis yang efektif
</t>
  </si>
  <si>
    <t xml:space="preserve">Monitoring progress implementasi digital inisiatif korporat secara bulanan
</t>
  </si>
  <si>
    <t xml:space="preserve">Go-live G-smart dengan improvement business process
</t>
  </si>
  <si>
    <t>TPR, TPC</t>
  </si>
  <si>
    <t>TDO, TDI</t>
  </si>
  <si>
    <t>KPI-TP-2023-236</t>
  </si>
  <si>
    <t xml:space="preserve">Keterlambatan dalam pemenuhan dan training manpower
</t>
  </si>
  <si>
    <t xml:space="preserve">Kekurangan personil dan aktivitas bisnis tidak dapat berjalan sesuai dengan target
</t>
  </si>
  <si>
    <t>KPI-TP-2023-237</t>
  </si>
  <si>
    <t xml:space="preserve">Kurangnya pemahaman personil internal unit atas program-program AoC
</t>
  </si>
  <si>
    <t xml:space="preserve">Rencana penanaman culture perusahaan tidak sesuai target
</t>
  </si>
  <si>
    <t>KPI-TP-2023-239</t>
  </si>
  <si>
    <t>Information Capital readiness</t>
  </si>
  <si>
    <t xml:space="preserve">Keterbatasan biaya dan ketersediaan personil untuk pengembangan program inisiatif digital Korporat
</t>
  </si>
  <si>
    <t xml:space="preserve">Program digital inisiatif digital TP tidak terlaksana yang mempengaruhi operasional TP
</t>
  </si>
  <si>
    <t xml:space="preserve">Monitoring progress secara berkala
</t>
  </si>
  <si>
    <t xml:space="preserve">Laporan progress implementasi digital inisiatif korporat tersedia 
</t>
  </si>
  <si>
    <t>PDCA Biz</t>
  </si>
  <si>
    <t>KPI-TP-2023-241</t>
  </si>
  <si>
    <t>Laporan produktivitas tidak detail</t>
  </si>
  <si>
    <t>Laporan produktivitas bulanan dinilai terlalu lama</t>
  </si>
  <si>
    <t>Laporan kurang detail</t>
  </si>
  <si>
    <t>Monthly Productivity Report</t>
  </si>
  <si>
    <t>Weekly Productivity Report</t>
  </si>
  <si>
    <t>Report tersedia weekly</t>
  </si>
  <si>
    <t>KPI-TV-2023-242</t>
  </si>
  <si>
    <t>Kemampuan sub-assy module personil tidak merata.</t>
  </si>
  <si>
    <t>Tidak ada personil khusus line modular</t>
  </si>
  <si>
    <t>Variasi TAT penyelesaian assembly modul tinggi</t>
  </si>
  <si>
    <t>no dedicated modular manpower</t>
  </si>
  <si>
    <t>Line Modular Manpower Assigment</t>
  </si>
  <si>
    <t>Dedicated modular group manpower assigned</t>
  </si>
  <si>
    <t>TVU, TVP</t>
  </si>
  <si>
    <t>KPI-TV-2023-243</t>
  </si>
  <si>
    <t>Penyelesaian assembly modul molor</t>
  </si>
  <si>
    <t>Pengukuran TAT dari keseluruhan penyelesaian project</t>
  </si>
  <si>
    <t>TAT penyelesaian modul tidak tergambar</t>
  </si>
  <si>
    <t>TAT measured at whole project</t>
  </si>
  <si>
    <t>Line Modular Task TAT accuracy</t>
  </si>
  <si>
    <t>TAT modular inline with plan</t>
  </si>
  <si>
    <t>KPI-TV-2023-244</t>
  </si>
  <si>
    <t>I1.2 Governance, Risk and Compliance (GRC)</t>
  </si>
  <si>
    <t>NCR Overdue</t>
  </si>
  <si>
    <t>NCR tidak terkontrol</t>
  </si>
  <si>
    <t>NCR naik level</t>
  </si>
  <si>
    <t>dikontrol TVW-1</t>
  </si>
  <si>
    <t>NCR dikontrol TVW-1</t>
  </si>
  <si>
    <t>Tidak ada NCR overdue</t>
  </si>
  <si>
    <t>TVW-1</t>
  </si>
  <si>
    <t>TVU, TVP, TVE</t>
  </si>
  <si>
    <t>KPI-TV-2023-245</t>
  </si>
  <si>
    <t>Mendapat MEDA</t>
  </si>
  <si>
    <t>terjadi COPQ</t>
  </si>
  <si>
    <t>MEDA harus dijawab &amp; diimplementasikan</t>
  </si>
  <si>
    <t>Surveillance rutin bekerjasama dengan TQS-1</t>
  </si>
  <si>
    <t>Tidak terbit MEDA</t>
  </si>
  <si>
    <t>TQS-1, TVU, TVP, TVE</t>
  </si>
  <si>
    <t>KPI-TV-2023-246</t>
  </si>
  <si>
    <t>Jumlah IOR tidak mencapai target</t>
  </si>
  <si>
    <t>Promosi IOR kurang</t>
  </si>
  <si>
    <t>KPI IOR tidak tercapai</t>
  </si>
  <si>
    <t>IOR dikontrol TVW-1</t>
  </si>
  <si>
    <t>Laporan secara berkala setiap triwulan</t>
  </si>
  <si>
    <t>IOR sesuai target</t>
  </si>
  <si>
    <t>TQY, TVU, TVP, TVE</t>
  </si>
  <si>
    <t>KPI-TV-2023-247</t>
  </si>
  <si>
    <t>PMI tool overdue</t>
  </si>
  <si>
    <t>PMI terlewat dilaksanakan</t>
  </si>
  <si>
    <t>tool tidak serviceable</t>
  </si>
  <si>
    <t>Surveillance</t>
  </si>
  <si>
    <t>Continue Surveillance</t>
  </si>
  <si>
    <t>Surveillance setiap 2 minggu sekali oleh tim SAG</t>
  </si>
  <si>
    <t>Bi-Weekly</t>
  </si>
  <si>
    <t>SAG TV</t>
  </si>
  <si>
    <t>TVP, TVE, TVP</t>
  </si>
  <si>
    <t>KPI-TV-2023-248</t>
  </si>
  <si>
    <t>SAG quarterly meeting terlewat</t>
  </si>
  <si>
    <t>SAG quarterly meeting tidak terlaksana</t>
  </si>
  <si>
    <t>KPI SAG tidak tercapai</t>
  </si>
  <si>
    <t>SAG Secretary dinas TV mengagendakan SAG Quarterly Meeting sesuai jadwal</t>
  </si>
  <si>
    <t>SAG Meeting terlaksana</t>
  </si>
  <si>
    <t>SAG TV Secretary</t>
  </si>
  <si>
    <t>KPI-TV-2023-249</t>
  </si>
  <si>
    <t>I1.4 Asset Management</t>
  </si>
  <si>
    <t>Pekerjaan sedikit/tidak ada yang menggunakan alat/aset tersebut.</t>
  </si>
  <si>
    <t>Aset/alat idle lama</t>
  </si>
  <si>
    <t>Report monitoring aset</t>
  </si>
  <si>
    <t>Laporan monitoring aset tersedia</t>
  </si>
  <si>
    <t>KPI-TV-2023-250</t>
  </si>
  <si>
    <t>CI program implemented &lt; 38</t>
  </si>
  <si>
    <t>CI tidak selesai di tahun berjalan</t>
  </si>
  <si>
    <t>CI Program setiap unit</t>
  </si>
  <si>
    <t>Continue CI Program setiap unit</t>
  </si>
  <si>
    <t>38 CI Implemented</t>
  </si>
  <si>
    <t>TVP, TVU, TVE</t>
  </si>
  <si>
    <t>KPI-TV-2023-251</t>
  </si>
  <si>
    <t>CBO Data Quality Integrity (DQI)</t>
  </si>
  <si>
    <t>Order masih open saat akan closed revision</t>
  </si>
  <si>
    <t>Status order belum TECO</t>
  </si>
  <si>
    <t>Closed revision tidak dapat dilakukan</t>
  </si>
  <si>
    <t>DQI Monitoring system</t>
  </si>
  <si>
    <t>Continue DQI Monitoring system</t>
  </si>
  <si>
    <t>DQI closing order, closing revision, COPA performance 100%</t>
  </si>
  <si>
    <t>TVE-1, TVP-6, TVU-5</t>
  </si>
  <si>
    <t>KPI-TV-2023-252</t>
  </si>
  <si>
    <t>Training Mandatory overdue</t>
  </si>
  <si>
    <t>Training mandatory personil tidak terkontrol</t>
  </si>
  <si>
    <t>Stamp not eligible</t>
  </si>
  <si>
    <t>Kontrol training personel oleh Manager</t>
  </si>
  <si>
    <t>Continue Control Mandatory training for personnel by Manager co-work with TVW-1</t>
  </si>
  <si>
    <t>Training Mandatory terlaksana untuk semua personil</t>
  </si>
  <si>
    <t>KPI-TV-2023-253</t>
  </si>
  <si>
    <t>Kurang personil PI (Production Inspector)</t>
  </si>
  <si>
    <t>Production Inspector Resign</t>
  </si>
  <si>
    <t>PI mensupervisi 2 pekerjaan atau lebih</t>
  </si>
  <si>
    <t>Promosi Personil kualifikasi M ke I</t>
  </si>
  <si>
    <t>PI baru sebagai pengganti</t>
  </si>
  <si>
    <t>KPI-TV-2023-254</t>
  </si>
  <si>
    <t>L2.1 Organization Capital Readiness</t>
  </si>
  <si>
    <t>Transfer pengalaman tidak berjalan baik</t>
  </si>
  <si>
    <t>personil berpengalaman tidak dapat membagi pengalamannya</t>
  </si>
  <si>
    <t>transfer pengetahuan tidak berjalan baik</t>
  </si>
  <si>
    <t>Sharing Session</t>
  </si>
  <si>
    <t>Continue Sharing Session</t>
  </si>
  <si>
    <t>Sharing Session terlaksana 12 x</t>
  </si>
  <si>
    <t>KPI-TV-2023-255</t>
  </si>
  <si>
    <t>Belum ada report project engine/APU yang komprehensif</t>
  </si>
  <si>
    <t>Report progress project engine/APU di CM Project Cockpit kurang komprehensif.</t>
  </si>
  <si>
    <t>Report belum dapat diakses secara online oleh management &amp; eksekutif</t>
  </si>
  <si>
    <t>SWIFT interface</t>
  </si>
  <si>
    <t>Implementasi Xpream</t>
  </si>
  <si>
    <t>Xpream terimplementasi</t>
  </si>
  <si>
    <t>TVW-1, TVP, TVU</t>
  </si>
  <si>
    <t>KPI-TV-2023-256</t>
  </si>
  <si>
    <t>Estimasi biaya proyek yang kurang akurat</t>
  </si>
  <si>
    <t>'1. Kebutuhan proyek yang tidak berhasil didefinisikan diawal karena kurangnya pengetahuan/informasi
2. Kurang melibatkan stakeholder terkait (produksi) dalam pembuatan/perubahan proposal terhadap COGS
3. Kebutuhan material yang berubah dan berdampak pada lingkup proyek &amp; biaya material yang dibutuhkan</t>
  </si>
  <si>
    <t xml:space="preserve">Parameter OPM
</t>
  </si>
  <si>
    <t>'1. Post Project Review
2. Manage maintenance cost against budget/proposal
3. Daily report revenue &amp; cost per day per line</t>
  </si>
  <si>
    <t>TJP</t>
  </si>
  <si>
    <t>TJC TJH</t>
  </si>
  <si>
    <t>TP TD TA</t>
  </si>
  <si>
    <t>KPI-TJ-2023-257</t>
  </si>
  <si>
    <t>Keakuratan dalam mengelola proyek</t>
  </si>
  <si>
    <t>'1. TAT actual sering mundur dari plan TAT yang menyebabkan pendapatan per hari menurun
2. Ruang lingkup proyek yang tidak jelas
3. Kurangnya informasi/pemahaman kepada produksi terkait kontrak proyek (TMB/Capping)</t>
  </si>
  <si>
    <t>'1. Parameter OPM
2. Parameter TAT</t>
  </si>
  <si>
    <t xml:space="preserve">TJC TJH </t>
  </si>
  <si>
    <t>TP TD</t>
  </si>
  <si>
    <t>KPI-TJ-2023-258</t>
  </si>
  <si>
    <t>Melakukan permintaan penggantian material tanpa mempertimbangkan TAT pesawat</t>
  </si>
  <si>
    <t>1. Kurangnya pemahaman atas alur rantai pasok (MRP)
2. Aktivitas inspeksi/temuan yang terlambat
3. Alternatif repair tidak diprioritaskan saat identifikasi awal</t>
  </si>
  <si>
    <t>1. Stok material yang berlebihan (Inventory costs)
2. Parameter OPM</t>
  </si>
  <si>
    <t>'1. Daily control material consume &amp; request per line
2. One day closing</t>
  </si>
  <si>
    <t>Weekly control material consume &amp; request per dinas, dengan mengirimkan reminder ke UIC terkait
Meningkatkan kompetensi RO oleh PE melalui PE-Taskforce</t>
  </si>
  <si>
    <t>Monthly WTU/WTC report available. WTU/WTC &gt;50%.
Taskforce terlaksana</t>
  </si>
  <si>
    <t>TJH TJC TJK TJN TJO</t>
  </si>
  <si>
    <t>DB TA</t>
  </si>
  <si>
    <t>KPI-TJ-2023-259</t>
  </si>
  <si>
    <t>Tidak melakukan pekerjaan sesuai prosedur/manual</t>
  </si>
  <si>
    <t>Meningkatkan inventori dan pembelian kembali parts</t>
  </si>
  <si>
    <t>'1. Implement QCDS improvement
2. Enhance safety campaign via SAG
3. Manage workmanship supervisory</t>
  </si>
  <si>
    <t>KPI-TJ-2023-260</t>
  </si>
  <si>
    <t>Pengambilan 'jalur cepat' / shortcuts karena tekanan waktu</t>
  </si>
  <si>
    <t>Parameter COPQ</t>
  </si>
  <si>
    <t>KPI-TJ-2023-261</t>
  </si>
  <si>
    <t>TAT melebihi target</t>
  </si>
  <si>
    <t>Poor project management.</t>
  </si>
  <si>
    <t>1. Parameter TAT
2. Parameter EBITDA</t>
  </si>
  <si>
    <t>'1. Implement project management improvement
2. Control pre-execution and in-execution process
3. Accelerate fulfillment of material needs
4. Ensure document and paperwork completeness after maintenance as agreed with customer</t>
  </si>
  <si>
    <t>1. Melakukan briefing harian untuk PPC dan Produksi untuk mendiskusikan highlight dan WIP
2. Mendokumentasikan issue project yg terjadi secara tertulis
3. Melakukan recording atas penambahan atau pengurangan workscope</t>
  </si>
  <si>
    <t>1. Daily briefing PPC &amp; produksi terlaksana
2. PCS meeting report terlaksana daily
3. Daily Menu available</t>
  </si>
  <si>
    <t>Daily</t>
  </si>
  <si>
    <t>TJC TJH TJK TJN TJO</t>
  </si>
  <si>
    <t>KPI-TJ-2023-262</t>
  </si>
  <si>
    <t>Tahap persiapan maintenance mendadak</t>
  </si>
  <si>
    <t>1. Request yang mendadak dari customer
2. Pengiriman final workscope dan maintenance manual tidak sesuai target</t>
  </si>
  <si>
    <t>'1. Parameter TAT
2. Parameter COPQ</t>
  </si>
  <si>
    <t>Planning Gate</t>
  </si>
  <si>
    <t>'1. Melakukan recovery schedule 
2. Koordinasi dengan customer untuk penyediaan JC &amp; maintenance manual
3. Mekanisme tenggat pengiriman maintenance manual tercantum dalam item kontrak</t>
  </si>
  <si>
    <t>'Controlling planning gate fullfilment terlaksana 100%</t>
  </si>
  <si>
    <t>TJC TJH TJP</t>
  </si>
  <si>
    <t>KPI-TJ-2023-263</t>
  </si>
  <si>
    <t>Adanya material plan &amp; finding yang tidak terpenuhi</t>
  </si>
  <si>
    <t>1. Planning material yang kurang akurat
2. Faktor kondisi keuangan perusahaan yang belum menentu</t>
  </si>
  <si>
    <t xml:space="preserve">Parameter TAT
</t>
  </si>
  <si>
    <t xml:space="preserve">MRM (Material Request Monitoring)
</t>
  </si>
  <si>
    <t xml:space="preserve">"1. Akurasi material planning
2. Evaluasi item min-max per proyek
3. Melakukan koordinasi penyediaan material dari customer"
</t>
  </si>
  <si>
    <t xml:space="preserve">Evaluasi material terlaksana untuk menentukan prioritas pembelian material
</t>
  </si>
  <si>
    <t>KPI-TJ-2023-264</t>
  </si>
  <si>
    <t>Customer tidak dapat memenuhi kebutuhan material/komponen yang menjadi tanggung jawabnya</t>
  </si>
  <si>
    <t xml:space="preserve">Kurang kejelasan dalam kontrak perihal pengiriman material/component yang menjadi tanggung jawab customer
</t>
  </si>
  <si>
    <t xml:space="preserve">"1. Membantu pengadaan material
2. Material/component supply by customer teridentifikasi dengan jelas dan tercantum dalam kontrak"
</t>
  </si>
  <si>
    <t xml:space="preserve">Control sheet CSP (Customer Supply) tersedia
</t>
  </si>
  <si>
    <t>Periodik berdasarkan project (mengikuti kebutuhan)</t>
  </si>
  <si>
    <t>KPI-TJ-2023-265</t>
  </si>
  <si>
    <t>Data yang tidak bisa diandalkan, termasuk didalamnya data yang tidak akurat, duplikasi dan originalitas data yang tidak bisa diidentifikasi</t>
  </si>
  <si>
    <t xml:space="preserve">1. Terdapat perbedaan kondisi actual dengan system (contoh: actual sudah di install, tapi di system belum di install) 
</t>
  </si>
  <si>
    <t xml:space="preserve">Parameter DQI
</t>
  </si>
  <si>
    <t xml:space="preserve">"1. Mempromosikan dengan melakukan sharing KPI DQI ke KSDM TJ untuk membangun awareness dari level struktural
2. Melakukan clean-up &amp; back-up data secara rutin sesuai target KPI specs dan mengirimkan weekly reminder atas pencapaian KPI Dinas 
3. Berpartisipasi aktif dalam training (general &amp; deep knowledge) regenerasi key user SWIFT"
</t>
  </si>
  <si>
    <t xml:space="preserve">"1. Sharing KPI DQI ke KSDM telah dilaksanakan
2. Clean-up &amp; back-up secara rutin
3. Training regenerasi Swift dihadiri oleh key user"
</t>
  </si>
  <si>
    <t>"TJC TJH TJP TJK TJN TJO TJW"</t>
  </si>
  <si>
    <t>"TDS TDO"</t>
  </si>
  <si>
    <t>KPI-TJ-2023-266</t>
  </si>
  <si>
    <t>Finding dari internal &amp; external audit terlambat di tindak lanjuti</t>
  </si>
  <si>
    <t xml:space="preserve">"1. Kurang awareness terhadap follow up hasil audit
2. Tidak ada control sheet untuk finding hasil audit"
</t>
  </si>
  <si>
    <t xml:space="preserve">"1. Minimize QSC
2. Minimize FCAR
3. Maximize DQI"
</t>
  </si>
  <si>
    <t xml:space="preserve">"1. Setiap unit memiliki control sheet NCR/DQI/FCAR yang ditujukan kepada unit-nya
2. Menugaskan personil untuk menindaklanjuti temuan Audit"
</t>
  </si>
  <si>
    <t xml:space="preserve">Control sheet tersedia
</t>
  </si>
  <si>
    <t>KPI-TJ-2023-267</t>
  </si>
  <si>
    <t>Peningkatan demand tidak sebanding dengan kapasitas &amp; kapabilitas saat ini</t>
  </si>
  <si>
    <t xml:space="preserve">"1. Training yang dibutuhkan untuk memenuhi kualfikasi tidak tersedia
2. Tools yang dibutuhkan untuk upgrade capability belum tersedia
3. Budget untuk capability tidak terealisasi tepat waktu"
</t>
  </si>
  <si>
    <t xml:space="preserve">Parameter Capacity &amp; Capability Development
</t>
  </si>
  <si>
    <t xml:space="preserve">"1. Monthly controlling atas training yang dilaksanakan pada COT
2. Mendefinisikan fokus capability yang hendak dikembangkan selama satu tahun kedepan"
</t>
  </si>
  <si>
    <t xml:space="preserve">"1. Report capaian training tersedia
2. Fokus capability sudah terdefinisi"
</t>
  </si>
  <si>
    <t>"1. Monthly 2. Annually"</t>
  </si>
  <si>
    <t>KPI-TJ-2023-268</t>
  </si>
  <si>
    <t>Kesulitan untuk implementasi atas ide continuous improvement yang dicanangkan</t>
  </si>
  <si>
    <t xml:space="preserve">"1. Ide continuous improvement (CI) membutuhkan budget
2. Kurang awareness terhadap implementasi CI"
</t>
  </si>
  <si>
    <t xml:space="preserve">Parameter Continuous Improvement
</t>
  </si>
  <si>
    <t xml:space="preserve">"Berpartisipasi secara aktif dalam program Xception (partisipan dan/atau komite) untuk menyaring ide yang disampaikan oleh user TJ
dengan melakukan sharing atas ide-ide yang disampaikan"
</t>
  </si>
  <si>
    <t xml:space="preserve">Berpartisipasi aktif dalam program Xception
</t>
  </si>
  <si>
    <t>Annually</t>
  </si>
  <si>
    <t>PDCA Innovation, TJ</t>
  </si>
  <si>
    <t>KPI-TJ-2023-269</t>
  </si>
  <si>
    <t>Jumlah manpower yang dibutuhkan sesuai kualifikasi belum mencukupi</t>
  </si>
  <si>
    <t xml:space="preserve">"1. Data manpower planning belum terupdate dengan baik
2. Realisasi manpower planning untuk jangka panjang belum berjalan karena faktor internal dan eksternal"
</t>
  </si>
  <si>
    <t xml:space="preserve">"1. Kecepatan dalam menyelesaikan perawatan pesawat menjadi lebih lambat, karena kurang manpower yang sesuai dengan kualifikasi
2. TAT extend / delay diakibatkan kekurang manpower "
</t>
  </si>
  <si>
    <t xml:space="preserve">Manpower planning monitoring
</t>
  </si>
  <si>
    <t xml:space="preserve">Manpower planning tersedia
</t>
  </si>
  <si>
    <t>Quarterly, Annually</t>
  </si>
  <si>
    <t>KPI-TJ-2023-270</t>
  </si>
  <si>
    <t>Program pengembangan/training untuk pemenuhan SJF belum konsisten dilakukan</t>
  </si>
  <si>
    <t xml:space="preserve">"1. Data manpower training plan belum terupdate dengan baik
2. Realisasi training blm berjalan karena faktor internal dan eksternal"
</t>
  </si>
  <si>
    <t xml:space="preserve">Kualifikasi manpower training program tidak optimal / berjalan
</t>
  </si>
  <si>
    <t xml:space="preserve">"1. Kontrol terhadap pelaksanaan IDP di unit
2. Kontrol terhadap training program"
</t>
  </si>
  <si>
    <t xml:space="preserve">"1. IDP utk setiap personil tersedia
2. Report capaian training tersedia"
</t>
  </si>
  <si>
    <t>"TJC TJH TJN TJK TJP TJO"</t>
  </si>
  <si>
    <t>KPI-TJ-2023-271</t>
  </si>
  <si>
    <t>Kurang konsisten dalam menjalankan program internalisasi culture &amp; employee engangement</t>
  </si>
  <si>
    <t xml:space="preserve">"1. Kurangnya sinergi antara program culture perusahaan dengan employee
2. Kontrol leader terhadap employee terkait dengan program culture kurang berjalan"
</t>
  </si>
  <si>
    <t xml:space="preserve">"1. AOC Intervention Index
2. LCU Intervention Index
3. Leadership Intervention"
</t>
  </si>
  <si>
    <t xml:space="preserve">"1. Melakukan sinergi program budaya perusahaan
2. Meningkatkan monitoring secara periodik
3. Memaksimalkan peran AOC"
</t>
  </si>
  <si>
    <t xml:space="preserve">"1. Program AoC terlaksana
2. KPI LCU terlaksana
3. One Course One Leader terlaksana sesuai target"
</t>
  </si>
  <si>
    <t>"1. Monthly 2. Monthly 3. Semesterly"</t>
  </si>
  <si>
    <t>KPI-TJ-2023-272</t>
  </si>
  <si>
    <t>Information Capital Readiness</t>
  </si>
  <si>
    <t>Kapasitas untuk melakukan implementasi project IT tidak mampu mengakomodir permintaan/issue produksi</t>
  </si>
  <si>
    <t xml:space="preserve">"1. Kapasitas developer tidak tersedia
2. Kendala realisasi budget
3. Komunikasi yang tidak berjalan antara user &amp; developer / analyst"
</t>
  </si>
  <si>
    <t xml:space="preserve">Information Capital Readiness
</t>
  </si>
  <si>
    <t xml:space="preserve">"1. Mengirimkan personil TJ yang berkualifikasi developer untuk membantu TDO dalam mendukung KPI ICR
2. Mengampanyekan informasi terkait issue aplikasi Xpream &amp; XOPS untuk dilaporkan melalui ticketing SPOC-IT / Estim
3. Mengajukan CR jika diperlukan"
</t>
  </si>
  <si>
    <t xml:space="preserve">"1. Key Point of Contact tersedia
2. Issue aplikasi dilaporkan via SPOC-ICT/ESTIM
3. CR available"
</t>
  </si>
  <si>
    <t>"1. Semesterly 2. Periodik mengikuti kebutuhan"</t>
  </si>
  <si>
    <t>KPI-TJ-2023-273</t>
  </si>
  <si>
    <t>1. Inproperly work yang dilakukan oleh personel
2. Pekerjaan yang membutuhkan rework karena customer yang tidak puas</t>
  </si>
  <si>
    <t>Klaim customer ke GMF akan mengurangi potensi operating profit</t>
  </si>
  <si>
    <t>KPI-TB-2023-274</t>
  </si>
  <si>
    <t>Potensi Material Expired</t>
  </si>
  <si>
    <t>1. Beberapa material yang dibeli membutuhkan MOQ (Minimum of Quantity)</t>
  </si>
  <si>
    <t>Biaya yang timbul akibat material expired akan menjadi beban Inventory GMF</t>
  </si>
  <si>
    <t>Tidak ada cost yang timbul dari material expired</t>
  </si>
  <si>
    <t>Setiap bulan,Setiap Project</t>
  </si>
  <si>
    <t>KPI-TB-2023-275</t>
  </si>
  <si>
    <t>C.1.1 Customer Satisfaction Index</t>
  </si>
  <si>
    <t>Respon terhadap kebutuhan/komplain customer lambat</t>
  </si>
  <si>
    <t>1. tidak konsisten melakukan evaluasi after project untuk perbaikan
2. kurangnya awareness</t>
  </si>
  <si>
    <t>1. Customer tidak puas terhadap hasil maintenance pesawat
2. Kehilangan Customer</t>
  </si>
  <si>
    <t>Melakukan Preventive action terhadap komplain customer dan menjadikannya standar</t>
  </si>
  <si>
    <t>CSSM</t>
  </si>
  <si>
    <t>KPI-TB-2023-276</t>
  </si>
  <si>
    <t>1. Planning yang kurang akurat
2. Kesalahan dalam melaksanakan instruksi kerja</t>
  </si>
  <si>
    <t>Customer tidak puas /komplain</t>
  </si>
  <si>
    <t>KPI-TB-2023-277</t>
  </si>
  <si>
    <t>Pengerjaan Jobcard/MDR yang tidak sesuai dengan prosedur</t>
  </si>
  <si>
    <t>1.Kurangnya Awareness
2. Kurangnya Supervisi
3. Prosedur kurang tersosialosasi dengan baik</t>
  </si>
  <si>
    <t>1. Re-work
2. Finding dari Auditor</t>
  </si>
  <si>
    <t>Memastikan tiap leader melakukan sosialisasi mengenai pekerjaan harus sesuai dengan prosedur saat briefing</t>
  </si>
  <si>
    <t>1. Tracking NCR/IOR/QASR tersedia
2. Recurrent prosedur terlaksana</t>
  </si>
  <si>
    <t>Setiap Bulan</t>
  </si>
  <si>
    <t>GM TQ</t>
  </si>
  <si>
    <t>KPI-TB-2023-278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</si>
</sst>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9" fontId="0" fillId="0" borderId="0" xfId="0" applyNumberFormat="1"/>
    <xf numFmtId="0" fontId="0" fillId="0" borderId="0" xfId="0" applyAlignment="1">
      <alignment wrapText="1"/>
    </xf>
    <xf numFmtId="14" fontId="0" fillId="0" borderId="0" xfId="0" applyNumberFormat="1"/>
    <xf numFmtId="1" fontId="0" fillId="0" borderId="0" xfId="0" applyNumberFormat="1"/>
    <xf numFmtId="9" fontId="0" fillId="0" borderId="0" xfId="0" applyNumberFormat="1"/>
    <xf numFmtId="10" fontId="0" fillId="0" borderId="0" xfId="0" applyNumberFormat="1"/>
    <xf numFmtId="17" fontId="0" fillId="0" borderId="0" xfId="0" applyNumberFormat="1"/>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103">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numFmt numFmtId="30" formatCode="@"/>
    </dxf>
    <dxf>
      <numFmt numFmtId="30" formatCode="@"/>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19" formatCode="m/d/yyyy"/>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 formatCode="0"/>
    </dxf>
    <dxf>
      <numFmt numFmtId="30" formatCode="@"/>
    </dxf>
    <dxf>
      <numFmt numFmtId="30" formatCode="@"/>
      <alignment horizontal="general" vertical="bottom" textRotation="0" wrapText="0" indent="0" justifyLastLine="0" shrinkToFit="0" readingOrder="0"/>
    </dxf>
    <dxf>
      <numFmt numFmtId="19" formatCode="m/d/yyyy"/>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19" formatCode="m/d/yyyy"/>
    </dxf>
    <dxf>
      <numFmt numFmtId="30" formatCode="@"/>
    </dxf>
    <dxf>
      <numFmt numFmtId="30" formatCode="@"/>
    </dxf>
    <dxf>
      <numFmt numFmtId="30" formatCode="@"/>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numFmt numFmtId="30" formatCode="@"/>
      <alignment horizontal="general" vertical="bottom" textRotation="0" wrapText="0"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connections" Target="connections.xml"/><Relationship Id="rId8"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355600</xdr:colOff>
      <xdr:row>1</xdr:row>
      <xdr:rowOff>160867</xdr:rowOff>
    </xdr:from>
    <xdr:to>
      <xdr:col>8</xdr:col>
      <xdr:colOff>144337</xdr:colOff>
      <xdr:row>23</xdr:row>
      <xdr:rowOff>39625</xdr:rowOff>
    </xdr:to>
    <xdr:grpSp>
      <xdr:nvGrpSpPr>
        <xdr:cNvPr id="2" name="Group 1">
          <a:extLst>
            <a:ext uri="{FF2B5EF4-FFF2-40B4-BE49-F238E27FC236}">
              <a16:creationId xmlns:a16="http://schemas.microsoft.com/office/drawing/2014/main" id="{C4165012-19DD-47C4-9AF5-ABB1EB2E9E73}"/>
            </a:ext>
          </a:extLst>
        </xdr:cNvPr>
        <xdr:cNvGrpSpPr/>
      </xdr:nvGrpSpPr>
      <xdr:grpSpPr>
        <a:xfrm>
          <a:off x="355600" y="347134"/>
          <a:ext cx="4665537" cy="3976624"/>
          <a:chOff x="0" y="182033"/>
          <a:chExt cx="4902604" cy="3883492"/>
        </a:xfrm>
      </xdr:grpSpPr>
      <xdr:pic>
        <xdr:nvPicPr>
          <xdr:cNvPr id="3" name="table">
            <a:extLst>
              <a:ext uri="{FF2B5EF4-FFF2-40B4-BE49-F238E27FC236}">
                <a16:creationId xmlns:a16="http://schemas.microsoft.com/office/drawing/2014/main" id="{60CD8F76-B48E-99B5-7CC6-B01A9AAD89A7}"/>
              </a:ext>
            </a:extLst>
          </xdr:cNvPr>
          <xdr:cNvPicPr>
            <a:picLocks noChangeAspect="1"/>
          </xdr:cNvPicPr>
        </xdr:nvPicPr>
        <xdr:blipFill>
          <a:blip xmlns:r="http://schemas.openxmlformats.org/officeDocument/2006/relationships" r:embed="rId1"/>
          <a:stretch>
            <a:fillRect/>
          </a:stretch>
        </xdr:blipFill>
        <xdr:spPr>
          <a:xfrm>
            <a:off x="269304" y="182033"/>
            <a:ext cx="3321052" cy="3372696"/>
          </a:xfrm>
          <a:prstGeom prst="rect">
            <a:avLst/>
          </a:prstGeom>
        </xdr:spPr>
      </xdr:pic>
      <xdr:sp macro="" textlink="">
        <xdr:nvSpPr>
          <xdr:cNvPr id="4" name="TextBox 30">
            <a:extLst>
              <a:ext uri="{FF2B5EF4-FFF2-40B4-BE49-F238E27FC236}">
                <a16:creationId xmlns:a16="http://schemas.microsoft.com/office/drawing/2014/main" id="{12D2AF61-7DAF-71A3-1DCF-7F39B00A52C0}"/>
              </a:ext>
            </a:extLst>
          </xdr:cNvPr>
          <xdr:cNvSpPr txBox="1"/>
        </xdr:nvSpPr>
        <xdr:spPr>
          <a:xfrm flipH="1">
            <a:off x="1520689" y="3526258"/>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Consequence</a:t>
            </a:r>
            <a:endParaRPr lang="en-ID" sz="1050">
              <a:latin typeface="Arial" panose="020B0604020202020204" pitchFamily="34" charset="0"/>
              <a:cs typeface="Arial" panose="020B0604020202020204" pitchFamily="34" charset="0"/>
            </a:endParaRPr>
          </a:p>
        </xdr:txBody>
      </xdr:sp>
      <xdr:sp macro="" textlink="">
        <xdr:nvSpPr>
          <xdr:cNvPr id="5" name="TextBox 31">
            <a:extLst>
              <a:ext uri="{FF2B5EF4-FFF2-40B4-BE49-F238E27FC236}">
                <a16:creationId xmlns:a16="http://schemas.microsoft.com/office/drawing/2014/main" id="{0B4EBF6D-2BEA-6AC2-28C9-1FB0D0391E85}"/>
              </a:ext>
            </a:extLst>
          </xdr:cNvPr>
          <xdr:cNvSpPr txBox="1"/>
        </xdr:nvSpPr>
        <xdr:spPr>
          <a:xfrm rot="16200000" flipH="1">
            <a:off x="-428654" y="1457529"/>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Likelihood</a:t>
            </a:r>
            <a:endParaRPr lang="en-ID" sz="1200">
              <a:latin typeface="Arial" panose="020B0604020202020204" pitchFamily="34" charset="0"/>
              <a:cs typeface="Arial" panose="020B0604020202020204" pitchFamily="34" charset="0"/>
            </a:endParaRPr>
          </a:p>
        </xdr:txBody>
      </xdr:sp>
      <xdr:sp macro="" textlink="">
        <xdr:nvSpPr>
          <xdr:cNvPr id="6" name="Oval 5">
            <a:extLst>
              <a:ext uri="{FF2B5EF4-FFF2-40B4-BE49-F238E27FC236}">
                <a16:creationId xmlns:a16="http://schemas.microsoft.com/office/drawing/2014/main" id="{FAC144CC-75DF-21B3-5DB1-C838D02F1B05}"/>
              </a:ext>
            </a:extLst>
          </xdr:cNvPr>
          <xdr:cNvSpPr/>
        </xdr:nvSpPr>
        <xdr:spPr>
          <a:xfrm>
            <a:off x="2078961" y="3850099"/>
            <a:ext cx="173646" cy="1840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sz="1050">
              <a:solidFill>
                <a:schemeClr val="bg1"/>
              </a:solidFill>
              <a:latin typeface="Arial" panose="020B0604020202020204" pitchFamily="34" charset="0"/>
              <a:cs typeface="Arial" panose="020B0604020202020204" pitchFamily="34" charset="0"/>
            </a:endParaRPr>
          </a:p>
        </xdr:txBody>
      </xdr:sp>
      <xdr:sp macro="" textlink="">
        <xdr:nvSpPr>
          <xdr:cNvPr id="7" name="Oval 6">
            <a:extLst>
              <a:ext uri="{FF2B5EF4-FFF2-40B4-BE49-F238E27FC236}">
                <a16:creationId xmlns:a16="http://schemas.microsoft.com/office/drawing/2014/main" id="{B539875C-984A-DC4E-7BEC-F542E174241F}"/>
              </a:ext>
            </a:extLst>
          </xdr:cNvPr>
          <xdr:cNvSpPr/>
        </xdr:nvSpPr>
        <xdr:spPr>
          <a:xfrm>
            <a:off x="681882" y="3848745"/>
            <a:ext cx="185036" cy="173605"/>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D" sz="1050">
              <a:solidFill>
                <a:schemeClr val="tx1"/>
              </a:solidFill>
              <a:latin typeface="Arial" panose="020B0604020202020204" pitchFamily="34" charset="0"/>
              <a:cs typeface="Arial" panose="020B0604020202020204" pitchFamily="34" charset="0"/>
            </a:endParaRPr>
          </a:p>
        </xdr:txBody>
      </xdr:sp>
      <xdr:sp macro="" textlink="">
        <xdr:nvSpPr>
          <xdr:cNvPr id="8" name="TextBox 34">
            <a:extLst>
              <a:ext uri="{FF2B5EF4-FFF2-40B4-BE49-F238E27FC236}">
                <a16:creationId xmlns:a16="http://schemas.microsoft.com/office/drawing/2014/main" id="{E21F1461-4009-2F33-DE15-9CAB89B9626A}"/>
              </a:ext>
            </a:extLst>
          </xdr:cNvPr>
          <xdr:cNvSpPr txBox="1"/>
        </xdr:nvSpPr>
        <xdr:spPr>
          <a:xfrm flipH="1">
            <a:off x="822909" y="3803257"/>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Inherent Risk</a:t>
            </a:r>
            <a:endParaRPr lang="en-ID" sz="1050">
              <a:latin typeface="Arial" panose="020B0604020202020204" pitchFamily="34" charset="0"/>
              <a:cs typeface="Arial" panose="020B0604020202020204" pitchFamily="34" charset="0"/>
            </a:endParaRPr>
          </a:p>
        </xdr:txBody>
      </xdr:sp>
      <xdr:sp macro="" textlink="">
        <xdr:nvSpPr>
          <xdr:cNvPr id="9" name="TextBox 35">
            <a:extLst>
              <a:ext uri="{FF2B5EF4-FFF2-40B4-BE49-F238E27FC236}">
                <a16:creationId xmlns:a16="http://schemas.microsoft.com/office/drawing/2014/main" id="{368A270C-658C-265E-BBE0-678609880F20}"/>
              </a:ext>
            </a:extLst>
          </xdr:cNvPr>
          <xdr:cNvSpPr txBox="1"/>
        </xdr:nvSpPr>
        <xdr:spPr>
          <a:xfrm flipH="1">
            <a:off x="2218468" y="3803915"/>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Residual Risk</a:t>
            </a:r>
            <a:endParaRPr lang="en-ID" sz="1050">
              <a:latin typeface="Arial" panose="020B0604020202020204" pitchFamily="34" charset="0"/>
              <a:cs typeface="Arial" panose="020B0604020202020204" pitchFamily="34" charset="0"/>
            </a:endParaRPr>
          </a:p>
        </xdr:txBody>
      </xdr:sp>
      <xdr:sp macro="" textlink="">
        <xdr:nvSpPr>
          <xdr:cNvPr id="10" name="TextBox 36">
            <a:extLst>
              <a:ext uri="{FF2B5EF4-FFF2-40B4-BE49-F238E27FC236}">
                <a16:creationId xmlns:a16="http://schemas.microsoft.com/office/drawing/2014/main" id="{AB0221D3-0959-B698-D299-24860A868532}"/>
              </a:ext>
            </a:extLst>
          </xdr:cNvPr>
          <xdr:cNvSpPr txBox="1"/>
        </xdr:nvSpPr>
        <xdr:spPr>
          <a:xfrm flipH="1">
            <a:off x="3783686" y="2296328"/>
            <a:ext cx="1118918"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latin typeface="Arial" panose="020B0604020202020204" pitchFamily="34" charset="0"/>
                <a:cs typeface="Arial" panose="020B0604020202020204" pitchFamily="34" charset="0"/>
              </a:rPr>
              <a:t>Risk Tolerance </a:t>
            </a:r>
            <a:endParaRPr lang="en-ID" sz="1050">
              <a:latin typeface="Arial" panose="020B0604020202020204" pitchFamily="34" charset="0"/>
              <a:cs typeface="Arial" panose="020B0604020202020204" pitchFamily="34" charset="0"/>
            </a:endParaRPr>
          </a:p>
        </xdr:txBody>
      </xdr:sp>
      <xdr:cxnSp macro="">
        <xdr:nvCxnSpPr>
          <xdr:cNvPr id="11" name="Straight Connector 10">
            <a:extLst>
              <a:ext uri="{FF2B5EF4-FFF2-40B4-BE49-F238E27FC236}">
                <a16:creationId xmlns:a16="http://schemas.microsoft.com/office/drawing/2014/main" id="{E31EC6B3-1473-AAD7-CBAF-F4A8E46826D8}"/>
              </a:ext>
            </a:extLst>
          </xdr:cNvPr>
          <xdr:cNvCxnSpPr>
            <a:cxnSpLocks/>
          </xdr:cNvCxnSpPr>
        </xdr:nvCxnSpPr>
        <xdr:spPr>
          <a:xfrm>
            <a:off x="3446825" y="2427133"/>
            <a:ext cx="336861" cy="0"/>
          </a:xfrm>
          <a:prstGeom prst="line">
            <a:avLst/>
          </a:prstGeom>
          <a:ln w="381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301626</xdr:colOff>
      <xdr:row>2</xdr:row>
      <xdr:rowOff>154516</xdr:rowOff>
    </xdr:from>
    <xdr:to>
      <xdr:col>5</xdr:col>
      <xdr:colOff>581617</xdr:colOff>
      <xdr:row>4</xdr:row>
      <xdr:rowOff>53508</xdr:rowOff>
    </xdr:to>
    <xdr:sp macro="" textlink="">
      <xdr:nvSpPr>
        <xdr:cNvPr id="12" name="Flowchart: Connector 11">
          <a:extLst>
            <a:ext uri="{FF2B5EF4-FFF2-40B4-BE49-F238E27FC236}">
              <a16:creationId xmlns:a16="http://schemas.microsoft.com/office/drawing/2014/main" id="{06EE5EE9-1E03-4AC3-AEDF-D173B1092BBE}"/>
            </a:ext>
          </a:extLst>
        </xdr:cNvPr>
        <xdr:cNvSpPr>
          <a:spLocks noChangeAspect="1"/>
        </xdr:cNvSpPr>
      </xdr:nvSpPr>
      <xdr:spPr>
        <a:xfrm>
          <a:off x="3349626" y="535516"/>
          <a:ext cx="279991" cy="279992"/>
        </a:xfrm>
        <a:prstGeom prst="flowChartConnector">
          <a:avLst/>
        </a:prstGeom>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S1</a:t>
          </a:r>
        </a:p>
      </xdr:txBody>
    </xdr:sp>
    <xdr:clientData/>
  </xdr:twoCellAnchor>
  <xdr:twoCellAnchor>
    <xdr:from>
      <xdr:col>3</xdr:col>
      <xdr:colOff>482599</xdr:colOff>
      <xdr:row>2</xdr:row>
      <xdr:rowOff>152399</xdr:rowOff>
    </xdr:from>
    <xdr:to>
      <xdr:col>4</xdr:col>
      <xdr:colOff>123357</xdr:colOff>
      <xdr:row>4</xdr:row>
      <xdr:rowOff>51391</xdr:rowOff>
    </xdr:to>
    <xdr:sp macro="" textlink="">
      <xdr:nvSpPr>
        <xdr:cNvPr id="13" name="Flowchart: Connector 12">
          <a:extLst>
            <a:ext uri="{FF2B5EF4-FFF2-40B4-BE49-F238E27FC236}">
              <a16:creationId xmlns:a16="http://schemas.microsoft.com/office/drawing/2014/main" id="{011C1FCB-19C7-4BFF-9105-D4818B462E1C}"/>
            </a:ext>
          </a:extLst>
        </xdr:cNvPr>
        <xdr:cNvSpPr>
          <a:spLocks noChangeAspect="1"/>
        </xdr:cNvSpPr>
      </xdr:nvSpPr>
      <xdr:spPr>
        <a:xfrm>
          <a:off x="2311399" y="533399"/>
          <a:ext cx="250358" cy="279992"/>
        </a:xfrm>
        <a:prstGeom prst="flowChartConnector">
          <a:avLst/>
        </a:prstGeom>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S2</a:t>
          </a:r>
        </a:p>
      </xdr:txBody>
    </xdr:sp>
    <xdr:clientData/>
  </xdr:twoCellAnchor>
  <xdr:twoCellAnchor>
    <xdr:from>
      <xdr:col>3</xdr:col>
      <xdr:colOff>475193</xdr:colOff>
      <xdr:row>12</xdr:row>
      <xdr:rowOff>6349</xdr:rowOff>
    </xdr:from>
    <xdr:to>
      <xdr:col>4</xdr:col>
      <xdr:colOff>115951</xdr:colOff>
      <xdr:row>13</xdr:row>
      <xdr:rowOff>87374</xdr:rowOff>
    </xdr:to>
    <xdr:sp macro="" textlink="">
      <xdr:nvSpPr>
        <xdr:cNvPr id="14" name="Flowchart: Connector 13">
          <a:extLst>
            <a:ext uri="{FF2B5EF4-FFF2-40B4-BE49-F238E27FC236}">
              <a16:creationId xmlns:a16="http://schemas.microsoft.com/office/drawing/2014/main" id="{68739BF7-C97A-4CA0-B801-E24027C888E1}"/>
            </a:ext>
          </a:extLst>
        </xdr:cNvPr>
        <xdr:cNvSpPr>
          <a:spLocks noChangeAspect="1"/>
        </xdr:cNvSpPr>
      </xdr:nvSpPr>
      <xdr:spPr>
        <a:xfrm>
          <a:off x="2303993" y="2292349"/>
          <a:ext cx="250358" cy="271525"/>
        </a:xfrm>
        <a:prstGeom prst="flowChartConnector">
          <a:avLst/>
        </a:prstGeom>
        <a:solidFill>
          <a:schemeClr val="tx1"/>
        </a:solidFill>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S1</a:t>
          </a:r>
        </a:p>
      </xdr:txBody>
    </xdr:sp>
    <xdr:clientData/>
  </xdr:twoCellAnchor>
  <xdr:twoCellAnchor>
    <xdr:from>
      <xdr:col>4</xdr:col>
      <xdr:colOff>390527</xdr:colOff>
      <xdr:row>12</xdr:row>
      <xdr:rowOff>10582</xdr:rowOff>
    </xdr:from>
    <xdr:to>
      <xdr:col>5</xdr:col>
      <xdr:colOff>31284</xdr:colOff>
      <xdr:row>13</xdr:row>
      <xdr:rowOff>91607</xdr:rowOff>
    </xdr:to>
    <xdr:sp macro="" textlink="">
      <xdr:nvSpPr>
        <xdr:cNvPr id="15" name="Flowchart: Connector 14">
          <a:extLst>
            <a:ext uri="{FF2B5EF4-FFF2-40B4-BE49-F238E27FC236}">
              <a16:creationId xmlns:a16="http://schemas.microsoft.com/office/drawing/2014/main" id="{E6744F89-20AB-4A67-B96F-344C7C440824}"/>
            </a:ext>
          </a:extLst>
        </xdr:cNvPr>
        <xdr:cNvSpPr>
          <a:spLocks noChangeAspect="1"/>
        </xdr:cNvSpPr>
      </xdr:nvSpPr>
      <xdr:spPr>
        <a:xfrm>
          <a:off x="2828927" y="2296582"/>
          <a:ext cx="250357" cy="271525"/>
        </a:xfrm>
        <a:prstGeom prst="flowChartConnector">
          <a:avLst/>
        </a:prstGeom>
        <a:solidFill>
          <a:schemeClr val="tx1"/>
        </a:solidFill>
      </xdr:spPr>
      <xdr:style>
        <a:lnRef idx="3">
          <a:schemeClr val="lt1"/>
        </a:lnRef>
        <a:fillRef idx="1">
          <a:schemeClr val="accent3"/>
        </a:fillRef>
        <a:effectRef idx="1">
          <a:schemeClr val="accent3"/>
        </a:effectRef>
        <a:fontRef idx="minor">
          <a:schemeClr val="lt1"/>
        </a:fontRef>
      </xdr:style>
      <xdr:txBody>
        <a:bodyPr wrap="square" l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latin typeface="Arial" panose="020B0604020202020204" pitchFamily="34" charset="0"/>
              <a:cs typeface="Arial" panose="020B0604020202020204" pitchFamily="34" charset="0"/>
            </a:rPr>
            <a:t>S2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ic-wks-001\Wisnu\MSD-2\New%20Folder\temp\wo1_059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AB-WKS-000\Data%20TAB_2\Documents%20and%20Settings\526877\Local%20Settings\Temporary%20Internet%20Files\OLK88\cashflowmodel_030406_2Tom.xls\RKAP2006\FM_Fin%20Projection_Monthly_2006_050106_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AB-WKS-000\Data%20TAB_2\Global%20Challenge\02.%20Dinas\T%20A\Manhours2005\FIN_MODE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ic-wks-001\Wisnu\Documents%20and%20Settings\526877\Local%20Settings\Temporary%20Internet%20Files\OLK730\FM_Actual_Budget_05_5(1).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Worksheet%20in%202200.10A%20LAPORAN%20KEUANGAN"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lanning%20Cycle/Planning%20Cycle%202013/RefRendra250612/RefRendra/TW/Users/TDS-NBK-002/Documents/BAHAN%20MID%20YEAR%202011/TA/TAR/Borobudur_RT_1%20Final_RevisiProfit/Data%20Working%20Paper%20Per%20Bidang/TP/Usulan%20Anggaran%20TP%20200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AB-WKS-000\Data%20TAB_2\Recovery%20Sales%20Plan\SCC%202007%20Rev%2013JUN07%20rev%20Tit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dc-ml\M%20L%20K\Program\Budget\DATA%20BUDGET%202002\PERHITUNGAN%20BIAYA%20MATERIAL%20(cls%20C).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rd01\share\ALFRITS%20is%20here\prices\DAFTAR%20HARGA%20GA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erver2\kp_net\WINDOWS\Desktop\Worksheet%20in%205100%20KAS%20DAN%20SETARA%20KAS%20Combined%20Leadshee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5636%20Testing%20Beggining%20balance%20of%20Fixed%20Asse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faa-nas-03\Share\Data\Cepy\khusus\JPM\Perhitungan%20Gaji%20Promosi%20(range%20200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Tab-wks-000\TAB%20Data\TAB%20Data\Bank%20Data%20Treasury\CF%202008%20presentasi%20rpt%20D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da-10\c\Data\IMAM\INVES98.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Worksheet%20in%208111%20SALES%20-%20RELATED%20PARTIES%20Combined%20Leadsheet"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AB-WKS-000\Data%20TAB_2\Documents%20and%20Settings\519148\Local%20Settings\Temporary%20Internet%20Files\OLK19F\Modernland\salesplan2008\BahanFocusGroupG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1.CNP-2\RPP&amp;BUDGET03\03%20RPP%20&amp;%20Budget%202003%20REV-Data%20CN\0%20RPP%20&amp;%20Budget%202003%20Rev\1%20RPP%20&amp;%20Budget%20Ver.%206%20(25%20Dec)\1%20RPP%202003\OL%20List%202001\OL%20list%2020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ab-wks-000\Report%20Treasury\AP%20Status\AP%20Period\AP%20PER%2001%20Maret%2020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ab-wks-000\tab%20data\AP%20Period\AP%20per%201%20Aug%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ab-wks-000\tab%20data\AP%20Status\AP%20Sep%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ab-wks-000\TAB%20Data\TAB%20Data\Bank%20Data%20Treasury\presentasi%20cash%20flow%2013%20Feb%202008\AP%20per%2001%20Feb%20200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ADMINISTRASI%20PERSONALIA\PENGALIHAN%20KE%20GMF%20AA\DATA%20FINAL\lampiran%20skep%20DI%20ALIH%20GMF%20APRIL%202003%20%20MGR%20&amp;%20STAFF%20re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rnt\Data%20TRD\Data\Cepy\khusus\JPM\Perhitungan%20Gaji%20Promosi%20(range%202003).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orksheet%20in%205635%20Testing%20of%20Observation%20of%20Fixed%20Asset%20per%20Sept%2030,%20200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
      <sheetName val="Sheet1"/>
      <sheetName val="PROG_605XX"/>
      <sheetName val="LIST"/>
      <sheetName val="TR"/>
      <sheetName val="DATA HRG"/>
      <sheetName val="JIT-Purc Agrmnt"/>
      <sheetName val="DCF_Equity_Audit format"/>
      <sheetName val="FinHighlights-GA"/>
      <sheetName val="CF-GA"/>
      <sheetName val="KPI #2"/>
      <sheetName val="MR Airframe"/>
      <sheetName val="MR Engine"/>
      <sheetName val="MR APU"/>
      <sheetName val="MR LG"/>
      <sheetName val="KONS2005"/>
      <sheetName val="bth"/>
      <sheetName val="DOWNLOAD 31 Juli 2018"/>
      <sheetName val="Pegawai VS PKWT"/>
      <sheetName val="Gender"/>
      <sheetName val="AGE"/>
      <sheetName val="Direct Indirect"/>
      <sheetName val="DATA DIRECT-INDIRECT"/>
      <sheetName val="wo1_0599"/>
      <sheetName val="Kj18-17YTD"/>
      <sheetName val="SUMMARY 2019 V 2020"/>
      <sheetName val="ALL EXP 2020 2019"/>
      <sheetName val="ALL EXP 2020"/>
      <sheetName val="Petunjuk Pengisian"/>
      <sheetName val="GL"/>
      <sheetName val="0. Summary Proposal Budget"/>
      <sheetName val="1. Consultant"/>
      <sheetName val="2. DTO"/>
      <sheetName val="3. Training"/>
      <sheetName val="Cost Assign 2019"/>
      <sheetName val="4. LMC"/>
      <sheetName val="5. GNA Rental Expenses"/>
      <sheetName val="6. Other Expenses"/>
      <sheetName val="7. Investasi"/>
      <sheetName val="Sheet2"/>
      <sheetName val="#REF"/>
      <sheetName val="1.3 Infrastructure"/>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refreshError="1"/>
      <sheetData sheetId="16" refreshError="1"/>
      <sheetData sheetId="17"/>
      <sheetData sheetId="18"/>
      <sheetData sheetId="19"/>
      <sheetData sheetId="20"/>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onsolidated Forecast"/>
      <sheetName val="Revenue PBTH 2006"/>
      <sheetName val="PL"/>
      <sheetName val="BS"/>
      <sheetName val="CashFlow"/>
      <sheetName val="Summary"/>
      <sheetName val="Engine"/>
      <sheetName val="ReportBulanan"/>
      <sheetName val="Revenue"/>
      <sheetName val="CF perbandingan"/>
      <sheetName val="Budget2006"/>
      <sheetName val="Report"/>
      <sheetName val="Consolidated Actual"/>
      <sheetName val="P&amp;L"/>
      <sheetName val="Ratio"/>
      <sheetName val="CF"/>
      <sheetName val="Analisis &amp; Discuss"/>
      <sheetName val="Input"/>
      <sheetName val="Prex"/>
      <sheetName val="Sales GA"/>
      <sheetName val="COGS GA"/>
      <sheetName val="Sales TP"/>
      <sheetName val="COGS TP"/>
      <sheetName val="Inventory&amp;Purchases"/>
      <sheetName val="Opex"/>
      <sheetName val="Capex"/>
      <sheetName val="Tax"/>
      <sheetName val="Cash"/>
      <sheetName val="AllCost2006"/>
      <sheetName val="Budget GMF"/>
      <sheetName val="Real_okt"/>
      <sheetName val="Benchmark"/>
      <sheetName val="Inv 2006"/>
      <sheetName val="sales"/>
      <sheetName val="actual"/>
      <sheetName val="budget"/>
      <sheetName val="Consolidated_Forecast"/>
      <sheetName val="Revenue_PBTH_2006"/>
      <sheetName val="CF_perbandingan"/>
      <sheetName val="Consolidated_Actual"/>
      <sheetName val="Analisis_&amp;_Discuss"/>
      <sheetName val="Sales_GA"/>
      <sheetName val="COGS_GA"/>
      <sheetName val="Sales_TP"/>
      <sheetName val="COGS_TP"/>
      <sheetName val="Budget_GMF"/>
      <sheetName val="Inv_2006"/>
      <sheetName val="SAD"/>
      <sheetName val="Lead"/>
      <sheetName val="rekap"/>
      <sheetName val="DataSalesPlan08"/>
      <sheetName val="KONS2007"/>
    </sheetNames>
    <sheetDataSet>
      <sheetData sheetId="0" refreshError="1">
        <row r="6">
          <cell r="C6" t="str">
            <v>GMF Financial Model</v>
          </cell>
        </row>
        <row r="7">
          <cell r="C7" t="str">
            <v>Team</v>
          </cell>
        </row>
        <row r="8">
          <cell r="C8" t="str">
            <v>PT GMF AeroAsia</v>
          </cell>
        </row>
        <row r="9">
          <cell r="C9" t="str">
            <v>+62 (21) 550 8642</v>
          </cell>
        </row>
        <row r="10">
          <cell r="C10" t="str">
            <v>+62 (21) 550 1426</v>
          </cell>
        </row>
        <row r="19">
          <cell r="C19" t="str">
            <v>PT GMF AeroAsia</v>
          </cell>
        </row>
        <row r="20">
          <cell r="C20">
            <v>39082</v>
          </cell>
        </row>
        <row r="25">
          <cell r="C25" t="str">
            <v>IDR</v>
          </cell>
        </row>
        <row r="27">
          <cell r="C27">
            <v>1</v>
          </cell>
        </row>
        <row r="33">
          <cell r="B33" t="str">
            <v>© PT GMF AeroAsia : Tel +62 (21) 550 8642</v>
          </cell>
        </row>
        <row r="82">
          <cell r="D82" t="str">
            <v>IDR'</v>
          </cell>
        </row>
        <row r="87">
          <cell r="C87">
            <v>1</v>
          </cell>
        </row>
        <row r="93">
          <cell r="E93">
            <v>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S1">
            <v>1</v>
          </cell>
        </row>
        <row r="52">
          <cell r="U52" t="str">
            <v>2A</v>
          </cell>
        </row>
        <row r="76">
          <cell r="U76">
            <v>2</v>
          </cell>
        </row>
        <row r="119">
          <cell r="T119">
            <v>3</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EL"/>
      <sheetName val="Recovery"/>
      <sheetName val="AWAL"/>
      <sheetName val="BS"/>
      <sheetName val="PL"/>
      <sheetName val="ReportBulanan"/>
      <sheetName val="Consolidated Actual"/>
      <sheetName val="Ratio"/>
      <sheetName val="Cash"/>
      <sheetName val="Capex"/>
      <sheetName val="Opex"/>
      <sheetName val="Inventory&amp;Purchases"/>
      <sheetName val="Sales TP"/>
      <sheetName val="COGS GA"/>
      <sheetName val="Sales GA"/>
      <sheetName val="Budget2006"/>
      <sheetName val="Inv 2006"/>
      <sheetName val="Tax"/>
      <sheetName val="Revenue PBTH 2006"/>
      <sheetName val="Input"/>
      <sheetName val="COGS"/>
      <sheetName val="Summary"/>
      <sheetName val="Budget GMF"/>
      <sheetName val="AllCost2006"/>
      <sheetName val="Revenue"/>
      <sheetName val="Engine"/>
      <sheetName val="TMB"/>
      <sheetName val="Sheet3"/>
      <sheetName val="KK"/>
      <sheetName val="Anciliary Revenues"/>
      <sheetName val="dOC.CURR"/>
      <sheetName val="Ref"/>
      <sheetName val="P&amp;L"/>
    </sheetNames>
    <sheetDataSet>
      <sheetData sheetId="0">
        <row r="93">
          <cell r="D93">
            <v>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93">
          <cell r="D93">
            <v>30</v>
          </cell>
          <cell r="G93">
            <v>0.05</v>
          </cell>
          <cell r="P93">
            <v>135</v>
          </cell>
        </row>
        <row r="186">
          <cell r="C186">
            <v>12</v>
          </cell>
        </row>
        <row r="187">
          <cell r="C187">
            <v>30</v>
          </cell>
        </row>
        <row r="190">
          <cell r="C190">
            <v>15</v>
          </cell>
        </row>
        <row r="203">
          <cell r="G203">
            <v>0.2</v>
          </cell>
        </row>
        <row r="215">
          <cell r="A215" t="str">
            <v>Cash Worksheet</v>
          </cell>
        </row>
        <row r="273">
          <cell r="D273">
            <v>9500</v>
          </cell>
        </row>
        <row r="278">
          <cell r="F278">
            <v>9500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put"/>
      <sheetName val="Dashboard"/>
      <sheetName val="Sales GA"/>
      <sheetName val="Sales TP"/>
      <sheetName val="COGS GA"/>
      <sheetName val="COGS TP"/>
      <sheetName val="Inventory&amp;Purchases"/>
      <sheetName val="Salary"/>
      <sheetName val="Opex"/>
      <sheetName val="Capex"/>
      <sheetName val="Tax"/>
      <sheetName val="Cash"/>
      <sheetName val="Consolidated Forecast"/>
      <sheetName val="Consolidated Actual"/>
      <sheetName val="Budget2005"/>
      <sheetName val="Analisa Piutang"/>
      <sheetName val="SimulasiInv"/>
      <sheetName val="Ratio"/>
      <sheetName val="Print Report"/>
      <sheetName val="Links"/>
      <sheetName val="Ref"/>
      <sheetName val="SMK 2001"/>
      <sheetName val="KK"/>
      <sheetName val="KONS2005"/>
      <sheetName val="YearEnd02"/>
      <sheetName val="Format Setneg (2)"/>
      <sheetName val="Format Setneg"/>
      <sheetName val="review tech rep 1"/>
      <sheetName val="D. Engineering"/>
      <sheetName val="review tech rep 2"/>
      <sheetName val="training"/>
      <sheetName val="Airframe interior"/>
      <sheetName val="Component"/>
      <sheetName val="Engine"/>
      <sheetName val="engine review"/>
      <sheetName val="material"/>
    </sheetNames>
    <sheetDataSet>
      <sheetData sheetId="0" refreshError="1">
        <row r="82">
          <cell r="D82">
            <v>1000</v>
          </cell>
        </row>
      </sheetData>
      <sheetData sheetId="1" refreshError="1">
        <row r="3">
          <cell r="A3" t="str">
            <v>Description</v>
          </cell>
        </row>
        <row r="44">
          <cell r="A44" t="str">
            <v>INPUT</v>
          </cell>
        </row>
        <row r="129">
          <cell r="C129">
            <v>0.5</v>
          </cell>
        </row>
        <row r="134">
          <cell r="C134">
            <v>0.5</v>
          </cell>
        </row>
        <row r="139">
          <cell r="J139">
            <v>30</v>
          </cell>
          <cell r="M139">
            <v>0.2</v>
          </cell>
          <cell r="S139">
            <v>0.5</v>
          </cell>
          <cell r="V139">
            <v>0.5</v>
          </cell>
        </row>
        <row r="204">
          <cell r="A204" t="str">
            <v>Capital Worksheet</v>
          </cell>
        </row>
        <row r="249">
          <cell r="D249">
            <v>105</v>
          </cell>
        </row>
        <row r="298">
          <cell r="P298">
            <v>90</v>
          </cell>
          <cell r="S298">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1">
          <cell r="A1" t="str">
            <v>Account Receivable Data</v>
          </cell>
        </row>
        <row r="9">
          <cell r="B9" t="str">
            <v>Cash In : Actual to Projection</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
          <cell r="A1" t="str">
            <v>PEKERJAAN PEMELIHARAAN DAN PELATIHAN MEKANIK  PESAWAT BOEING BUSINESS JET 2 VVIP</v>
          </cell>
        </row>
      </sheetData>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Shareholders' Equity"/>
      <sheetName val="Cash Flow Statement"/>
      <sheetName val="Cash Flow Worksheet"/>
      <sheetName val="SMK 2001"/>
      <sheetName val="TB Sort"/>
      <sheetName val="laporan"/>
      <sheetName val="Biaya Departemen"/>
      <sheetName val="BP1_23"/>
      <sheetName val="11b"/>
      <sheetName val="Curr list"/>
      <sheetName val="Soc cov"/>
      <sheetName val="QOL"/>
      <sheetName val="Marks-up"/>
      <sheetName val="Statutory Query"/>
      <sheetName val="Revenue Query"/>
      <sheetName val="OT Feb 08"/>
      <sheetName val="F1771"/>
      <sheetName val="Marshal"/>
      <sheetName val="COGS"/>
      <sheetName val="Instructions"/>
      <sheetName val="Ist"/>
      <sheetName val="kary21"/>
      <sheetName val="Identitas"/>
      <sheetName val="Worksheet in 2200"/>
      <sheetName val="AUG02"/>
      <sheetName val="Difference Cons"/>
      <sheetName val="ner"/>
      <sheetName val="Posting"/>
      <sheetName val="COSY"/>
      <sheetName val="data_val"/>
      <sheetName val="Input"/>
      <sheetName val="Menu"/>
      <sheetName val="Analisa Piutang"/>
      <sheetName val="Ref"/>
      <sheetName val="Prex"/>
      <sheetName val="Balance_Sheet"/>
      <sheetName val="Income_Statement"/>
      <sheetName val="Shareholders'_Equity"/>
      <sheetName val="Cash_Flow_Statement"/>
      <sheetName val="Cash_Flow_Worksheet"/>
      <sheetName val="SMK_2001"/>
      <sheetName val="TB_Sort"/>
      <sheetName val="Biaya_Departemen"/>
      <sheetName val="Curr_list"/>
      <sheetName val="Soc_cov"/>
      <sheetName val="Statutory_Query"/>
      <sheetName val="Revenue_Query"/>
      <sheetName val="OT_Feb_08"/>
      <sheetName val="Worksheet_in_2200"/>
      <sheetName val="Difference_Cons"/>
      <sheetName val="Analisa_Piutang"/>
      <sheetName val="Links"/>
      <sheetName val="Transactions"/>
      <sheetName val="LEDGER"/>
      <sheetName val="cuscode"/>
      <sheetName val="Macro5"/>
      <sheetName val="TST"/>
      <sheetName val="Sheet2"/>
      <sheetName val="SE-46"/>
      <sheetName val="DATA"/>
      <sheetName val="DataC&amp;S"/>
      <sheetName val="CRITERIA3"/>
      <sheetName val="Profile"/>
      <sheetName val="GeneralInfo"/>
      <sheetName val="Beli1-7"/>
      <sheetName val="Penyusutan Kendaraan"/>
      <sheetName val="FKT_PJK"/>
      <sheetName val="Permanent info"/>
      <sheetName val="ANEXO_1_2000"/>
      <sheetName val="Laba rugi"/>
      <sheetName val="Neraca"/>
      <sheetName val="cov"/>
      <sheetName val="tb1"/>
      <sheetName val="(Global Parameters)"/>
    </sheetNames>
    <sheetDataSet>
      <sheetData sheetId="0">
        <row r="41">
          <cell r="D41">
            <v>-9667376453</v>
          </cell>
        </row>
      </sheetData>
      <sheetData sheetId="1">
        <row r="41">
          <cell r="D41">
            <v>-9667376453</v>
          </cell>
        </row>
      </sheetData>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41">
          <cell r="D41">
            <v>-9667376453</v>
          </cell>
        </row>
      </sheetData>
      <sheetData sheetId="38">
        <row r="41">
          <cell r="D41">
            <v>-9667376453</v>
          </cell>
        </row>
      </sheetData>
      <sheetData sheetId="39">
        <row r="41">
          <cell r="D41">
            <v>-9667376453</v>
          </cell>
        </row>
      </sheetData>
      <sheetData sheetId="40">
        <row r="41">
          <cell r="D41">
            <v>-9667376453</v>
          </cell>
        </row>
      </sheetData>
      <sheetData sheetId="41">
        <row r="41">
          <cell r="D41">
            <v>-9667376453</v>
          </cell>
        </row>
      </sheetData>
      <sheetData sheetId="42">
        <row r="41">
          <cell r="D41">
            <v>-9667376453</v>
          </cell>
        </row>
      </sheetData>
      <sheetData sheetId="43">
        <row r="41">
          <cell r="D41">
            <v>-9667376453</v>
          </cell>
        </row>
      </sheetData>
      <sheetData sheetId="44">
        <row r="41">
          <cell r="D41">
            <v>-9667376453</v>
          </cell>
        </row>
      </sheetData>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1"/>
      <sheetName val="Cover2"/>
      <sheetName val="Cover Summary"/>
      <sheetName val="Quantitatif"/>
      <sheetName val="Personnel "/>
      <sheetName val="Investment"/>
      <sheetName val="Investment 2"/>
      <sheetName val="Marketing"/>
      <sheetName val="Training"/>
      <sheetName val="Seminar"/>
      <sheetName val="Health care bnf"/>
      <sheetName val="Uniform"/>
      <sheetName val="Temporary labour"/>
      <sheetName val="Low value asset"/>
      <sheetName val="Supplies consump-ATK"/>
      <sheetName val="Description"/>
      <sheetName val="MARKETAV"/>
      <sheetName val="OPTIONA"/>
      <sheetName val="SOURCE"/>
      <sheetName val="KONS2008"/>
      <sheetName val="SUMMARY-cgo-wina"/>
      <sheetName val="Sensitivity"/>
      <sheetName val="GeneralInfo"/>
      <sheetName val="Biaya Departemen"/>
    </sheetNames>
    <sheetDataSet>
      <sheetData sheetId="0" refreshError="1"/>
      <sheetData sheetId="1" refreshError="1"/>
      <sheetData sheetId="2" refreshError="1"/>
      <sheetData sheetId="3" refreshError="1">
        <row r="3">
          <cell r="C3" t="str">
            <v>: JKTTP</v>
          </cell>
        </row>
        <row r="4">
          <cell r="C4" t="str">
            <v>: SALES &amp; MARKETING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rget Summary"/>
      <sheetName val="SCC rev"/>
      <sheetName val="SCC asli"/>
      <sheetName val="ConfirmedTargetAMSCS"/>
      <sheetName val="ChartTrack"/>
      <sheetName val="ChartBU"/>
      <sheetName val="NonConfirmed"/>
      <sheetName val="Track"/>
      <sheetName val="ChartGroup"/>
      <sheetName val="ChartGroups"/>
      <sheetName val="ChartAMSCS"/>
      <sheetName val="ConfirmedTargetBU"/>
      <sheetName val="Target Per AMSCS"/>
      <sheetName val="TargetPerUnitPerCustomer"/>
      <sheetName val="Group"/>
      <sheetName val="bth"/>
      <sheetName val="Bul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B2" t="str">
            <v>YTD Status</v>
          </cell>
        </row>
        <row r="4">
          <cell r="A4" t="str">
            <v>Jan-Apr 07</v>
          </cell>
          <cell r="B4">
            <v>0.74</v>
          </cell>
          <cell r="C4">
            <v>0.71879999999999999</v>
          </cell>
          <cell r="D4">
            <v>0.72943912665517197</v>
          </cell>
          <cell r="E4">
            <v>0.77714630039614951</v>
          </cell>
          <cell r="F4">
            <v>0.71417351051244171</v>
          </cell>
          <cell r="G4">
            <v>0.69151273127126178</v>
          </cell>
        </row>
      </sheetData>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ac insp 2001"/>
      <sheetName val="HARGA"/>
      <sheetName val="Sheet2"/>
      <sheetName val="PERHITUNGAN BIAYA CLS C"/>
      <sheetName val="PERHITUNGAN BIAYA CLS B &amp; CLS C"/>
      <sheetName val="Sheet3"/>
      <sheetName val="CLASS B"/>
      <sheetName val="HONNY BEE"/>
      <sheetName val="MAT USED STANDAR CLS C"/>
      <sheetName val="F-28"/>
      <sheetName val="B737"/>
      <sheetName val="A330"/>
      <sheetName val="DC10"/>
      <sheetName val="B747200"/>
      <sheetName val="B747400"/>
      <sheetName val="Sheet1"/>
      <sheetName val="Sheet7"/>
      <sheetName val="STD CARPET USED"/>
      <sheetName val="STD FOOR MATE USED"/>
      <sheetName val="STD MANHOURS"/>
      <sheetName val="STANDAR INTERIOR WASHING"/>
      <sheetName val="STANDAR EXTERIOR WASHING"/>
      <sheetName val="MPWR STANDARD"/>
      <sheetName val="SEAT COVER OUTPUT"/>
      <sheetName val="PELAKS PEMBUATAN SEAT CVR"/>
      <sheetName val="STANDAR PEMAKAIAN SEAT CVR"/>
      <sheetName val="STD TTL PEMAKAIAN MAT "/>
      <sheetName val="TOATL PEMAKAIAN MATERIAL"/>
      <sheetName val="STD ARMREST &amp; CURTAIN"/>
      <sheetName val="Sheet5"/>
      <sheetName val="guyan"/>
      <sheetName val="PERHITUNGAN BIAYA MATERIAL (cls"/>
      <sheetName val="Marshal"/>
      <sheetName val="Account No"/>
      <sheetName val="cons workpapers"/>
      <sheetName val="Links"/>
      <sheetName val="Track"/>
      <sheetName val="GeneralInfo"/>
      <sheetName val="Manajemen Risiko KPI"/>
      <sheetName val="Formulir Isian"/>
      <sheetName val="RESOURCE MODEL"/>
      <sheetName val="CF"/>
      <sheetName val="Tata Cara Pengisian Formulir "/>
      <sheetName val="Parameter Consequence (TX)"/>
      <sheetName val="Parameter Likelihood"/>
      <sheetName val="Risk Level"/>
      <sheetName val="Risk Response"/>
      <sheetName val="ARC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2">
          <cell r="A2">
            <v>0</v>
          </cell>
        </row>
      </sheetData>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
      <sheetName val="DATA HRG"/>
      <sheetName val="PRICE KRS VK"/>
      <sheetName val="PRICE KRS VC"/>
      <sheetName val="PRICE KRS VM"/>
      <sheetName val="PRICE KRS VT"/>
      <sheetName val="PRICE KRS VO"/>
      <sheetName val="08"/>
      <sheetName val="multileg"/>
      <sheetName val="PayloadPerformance"/>
      <sheetName val="Rekap kuantitatif"/>
      <sheetName val="HARGA"/>
      <sheetName val="Quantitatif"/>
      <sheetName val="marc"/>
      <sheetName val="Sep 10-old"/>
      <sheetName val="DIAMOND"/>
      <sheetName val="Data"/>
      <sheetName val="GeneralInfo"/>
      <sheetName val="cons workpapers"/>
      <sheetName val="DATA_HRG"/>
      <sheetName val="PRICE_KRS_VK"/>
      <sheetName val="PRICE_KRS_VC"/>
      <sheetName val="PRICE_KRS_VM"/>
      <sheetName val="PRICE_KRS_VT"/>
      <sheetName val="PRICE_KRS_VO"/>
      <sheetName val="Rekap_kuantitatif"/>
      <sheetName val="Sep_10-old"/>
      <sheetName val="DAFTAR HARGA GAT"/>
      <sheetName val="Track"/>
      <sheetName val="Front"/>
      <sheetName val="Check Sheet"/>
      <sheetName val="PLHO Report"/>
      <sheetName val="PLHOENG"/>
      <sheetName val="bs"/>
    </sheetNames>
    <sheetDataSet>
      <sheetData sheetId="0">
        <row r="7">
          <cell r="D7">
            <v>30000</v>
          </cell>
        </row>
      </sheetData>
      <sheetData sheetId="1" refreshError="1">
        <row r="7">
          <cell r="D7">
            <v>30000</v>
          </cell>
        </row>
        <row r="8">
          <cell r="D8">
            <v>22000</v>
          </cell>
        </row>
        <row r="9">
          <cell r="D9">
            <v>23079</v>
          </cell>
        </row>
        <row r="10">
          <cell r="D10">
            <v>30000</v>
          </cell>
        </row>
        <row r="11">
          <cell r="D11">
            <v>22070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7">
          <cell r="D7">
            <v>30000</v>
          </cell>
        </row>
      </sheetData>
      <sheetData sheetId="20">
        <row r="7">
          <cell r="D7">
            <v>30000</v>
          </cell>
        </row>
      </sheetData>
      <sheetData sheetId="21">
        <row r="7">
          <cell r="D7">
            <v>30000</v>
          </cell>
        </row>
      </sheetData>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Lead"/>
      <sheetName val="Tickmarks"/>
      <sheetName val="Credit-22"/>
      <sheetName val="Income Statement"/>
      <sheetName val="Income_Statement"/>
      <sheetName val="DATA HRG"/>
      <sheetName val="Tax Rate"/>
      <sheetName val="BALANCE"/>
      <sheetName val="TRIWULAN 3"/>
      <sheetName val="Biaya Departemen"/>
      <sheetName val="PI"/>
      <sheetName val="Expert"/>
      <sheetName val="Income_Statement1"/>
      <sheetName val="DATA_HRG"/>
      <sheetName val="Tax_Rate"/>
      <sheetName val="TRIWULAN_3"/>
      <sheetName val="Biaya_Departemen"/>
      <sheetName val="#REF"/>
      <sheetName val="WS"/>
      <sheetName val="kardus"/>
      <sheetName val="MRC1"/>
      <sheetName val="LPP-2"/>
      <sheetName val="I-PPh"/>
      <sheetName val="I-PPh Final"/>
      <sheetName val="1771"/>
      <sheetName val="1771.2"/>
      <sheetName val="DEPK2003"/>
      <sheetName val="DATA"/>
      <sheetName val="EQUIPMENT"/>
      <sheetName val="Permanent info"/>
      <sheetName val="DH_RI_SI Exceptions"/>
      <sheetName val="1771_2"/>
      <sheetName val="laporan"/>
      <sheetName val="data Slip"/>
      <sheetName val="Marshal"/>
      <sheetName val="GeneralInfo"/>
      <sheetName val="tc"/>
      <sheetName val="Identitas"/>
      <sheetName val="kary21"/>
      <sheetName val="Attachement"/>
      <sheetName val="TERM OF PAYMENT"/>
      <sheetName val="status"/>
      <sheetName val="26"/>
      <sheetName val="npwp"/>
      <sheetName val="COGS"/>
      <sheetName val="Ist"/>
      <sheetName val="AA.1 BNI"/>
      <sheetName val="Catatan"/>
      <sheetName val="KODE"/>
      <sheetName val="Table Array"/>
      <sheetName val="Main"/>
      <sheetName val="Input"/>
      <sheetName val="BBRI-N"/>
      <sheetName val="BBRI-J"/>
      <sheetName val="BMRI"/>
      <sheetName val="N-CTRS"/>
      <sheetName val="DNKS-N"/>
      <sheetName val="INTP"/>
      <sheetName val="N-PNBN"/>
      <sheetName val="N-TSPC"/>
      <sheetName val="BELI"/>
      <sheetName val="N-ASII"/>
      <sheetName val="DVLAN"/>
      <sheetName val="N-GGRM"/>
      <sheetName val="N-HMSP"/>
      <sheetName val="ISAT"/>
      <sheetName val="N-ISAT"/>
      <sheetName val="J-JIHD"/>
      <sheetName val="PORTO 19 JUL"/>
      <sheetName val="SMAR"/>
      <sheetName val="N-AALI"/>
      <sheetName val="ANTA"/>
      <sheetName val="ANTMN"/>
      <sheetName val="BNII"/>
      <sheetName val="PGAS"/>
      <sheetName val="KAEF"/>
      <sheetName val="N-KLBF"/>
      <sheetName val="TLKM-J"/>
      <sheetName val="N-TLKM"/>
      <sheetName val="TRIM"/>
      <sheetName val="N-UNTR"/>
      <sheetName val="PGASN"/>
      <sheetName val="PTBA"/>
      <sheetName val="N-UNVR"/>
      <sheetName val="AUTO"/>
      <sheetName val="SMCB"/>
      <sheetName val="MTDL"/>
      <sheetName val="N-LPLI"/>
      <sheetName val="N-LTLS"/>
      <sheetName val="KOMIN"/>
      <sheetName val="ASGR-N"/>
      <sheetName val="MPPAN"/>
      <sheetName val="B"/>
      <sheetName val="."/>
      <sheetName val="#NonPT"/>
      <sheetName val="Profile"/>
      <sheetName val="BANK"/>
      <sheetName val="TBM"/>
      <sheetName val="MPP0102"/>
      <sheetName val="P&amp;L98"/>
      <sheetName val="kriteria"/>
      <sheetName val="A"/>
      <sheetName val="ASSUMPTIONS"/>
      <sheetName val="SE-C"/>
      <sheetName val="0"/>
      <sheetName val="Type"/>
      <sheetName val="Sheet2 (2)"/>
      <sheetName val="Irregular Income"/>
      <sheetName val="FE-1770.P1"/>
      <sheetName val="JAN 2001"/>
      <sheetName val="Sheet1"/>
      <sheetName val="OLDMAP"/>
      <sheetName val="WP-SP-03"/>
      <sheetName val="Account"/>
      <sheetName val="WHT-21"/>
      <sheetName val="C O A"/>
      <sheetName val="Asumsi"/>
      <sheetName val="CAFL "/>
      <sheetName val="Menu"/>
      <sheetName val="PORTO"/>
      <sheetName val="ANTM-N"/>
      <sheetName val="BBCA"/>
      <sheetName val="N-BNII"/>
      <sheetName val="CTRS"/>
      <sheetName val="N-EPMT"/>
      <sheetName val="ETWA"/>
      <sheetName val="HERO-N"/>
      <sheetName val="J-HMSP"/>
      <sheetName val="IDSR"/>
      <sheetName val="INAF-N"/>
      <sheetName val="N-INDF"/>
      <sheetName val="N-LPPS"/>
      <sheetName val="N-MLIA"/>
      <sheetName val="N-SMGR"/>
      <sheetName val="SONA"/>
      <sheetName val="SULI"/>
      <sheetName val="N-TINS"/>
      <sheetName val="N-TMPI"/>
      <sheetName val="PIUTANG"/>
      <sheetName val="Recovered_Sheet2"/>
      <sheetName val="LABARUGI"/>
      <sheetName val="Track"/>
      <sheetName val="sales"/>
      <sheetName val="ESCON"/>
      <sheetName val="1106-M&amp;E"/>
      <sheetName val="1105-B&amp;I-OK"/>
      <sheetName val="N o v"/>
      <sheetName val="O c t"/>
      <sheetName val="F e b"/>
      <sheetName val="J a n"/>
      <sheetName val="00 received in 01"/>
      <sheetName val="A p r"/>
      <sheetName val="data_Slip"/>
      <sheetName val="I-PPh_Final"/>
      <sheetName val="Permanent_info"/>
      <sheetName val="Biaya_Departemen1"/>
      <sheetName val="1771_21"/>
      <sheetName val="Tax_Rate1"/>
      <sheetName val="data_Slip1"/>
      <sheetName val="I-PPh_Final1"/>
      <sheetName val="Permanent_info1"/>
      <sheetName val="TERM_OF_PAYMENT"/>
      <sheetName val="Biaya_Departemen2"/>
      <sheetName val="1771_22"/>
      <sheetName val="Tax_Rate2"/>
      <sheetName val="Income_Statement2"/>
      <sheetName val="data_Slip2"/>
      <sheetName val="I-PPh_Final2"/>
      <sheetName val="Permanent_info2"/>
      <sheetName val="TERM_OF_PAYMENT1"/>
      <sheetName val="KURS"/>
      <sheetName val="Setting"/>
      <sheetName val="Assumption"/>
      <sheetName val="Chiet tinh"/>
      <sheetName val="Income_Statement3"/>
      <sheetName val="DATA_HRG1"/>
      <sheetName val="Tax_Rate3"/>
      <sheetName val="TRIWULAN_31"/>
      <sheetName val="Biaya_Departemen3"/>
      <sheetName val="I-PPh_Final3"/>
      <sheetName val="1771_23"/>
      <sheetName val="Permanent_info3"/>
      <sheetName val="DH_RI_SI_Exceptions"/>
      <sheetName val="data_Slip3"/>
      <sheetName val="TERM_OF_PAYMENT2"/>
      <sheetName val="AA_1_BNI"/>
      <sheetName val="Table_Array"/>
      <sheetName val="PORTO_19_JUL"/>
      <sheetName val="_"/>
      <sheetName val="Sheet2_(2)"/>
      <sheetName val="Irregular_Income"/>
      <sheetName val="FE-1770_P1"/>
      <sheetName val="JAN_2001"/>
      <sheetName val="C_O_A"/>
      <sheetName val="CAFL_"/>
      <sheetName val="N_o_v"/>
      <sheetName val="O_c_t"/>
      <sheetName val="F_e_b"/>
      <sheetName val="J_a_n"/>
      <sheetName val="00_received_in_01"/>
      <sheetName val="A_p_r"/>
      <sheetName val="TOP KAS DAN SETARA KAS"/>
      <sheetName val="Material"/>
      <sheetName val="Upah"/>
      <sheetName val="Ex-Rate"/>
      <sheetName val="VAC BDWN"/>
      <sheetName val="Volume 1"/>
      <sheetName val="GROUP"/>
      <sheetName val="MATERIALFINAL"/>
      <sheetName val="Input Yield"/>
      <sheetName val="Syarat"/>
      <sheetName val="Wages"/>
      <sheetName val="PH Data"/>
      <sheetName val="r.shoot"/>
      <sheetName val="r.tnm"/>
      <sheetName val="FKT_PJK"/>
      <sheetName val="Cover-01"/>
      <sheetName val="Curr list"/>
      <sheetName val="Soc cov"/>
      <sheetName val="QOL"/>
      <sheetName val="penlainkp98"/>
      <sheetName val="TABEL"/>
      <sheetName val="J-ASII "/>
      <sheetName val="CFIN"/>
      <sheetName val="Answer"/>
      <sheetName val="1200.20"/>
      <sheetName val="Bill sipil"/>
      <sheetName val="Bill of Qty"/>
      <sheetName val="Cover"/>
    </sheetNames>
    <sheetDataSet>
      <sheetData sheetId="0">
        <row r="1">
          <cell r="B1" t="str">
            <v>PT  MULTI  NITROTAMA  KIMIA</v>
          </cell>
          <cell r="F1" t="str">
            <v>Preliminary</v>
          </cell>
          <cell r="G1" t="str">
            <v>AJE</v>
          </cell>
          <cell r="H1" t="str">
            <v>Adjusted</v>
          </cell>
          <cell r="I1" t="str">
            <v>RJE</v>
          </cell>
          <cell r="J1" t="str">
            <v>Final</v>
          </cell>
          <cell r="K1" t="str">
            <v>PY1</v>
          </cell>
        </row>
        <row r="2">
          <cell r="F2" t="str">
            <v>Preliminary</v>
          </cell>
          <cell r="H2" t="str">
            <v>AJE</v>
          </cell>
          <cell r="I2" t="str">
            <v>Adjusted</v>
          </cell>
          <cell r="J2" t="str">
            <v>RJE</v>
          </cell>
          <cell r="K2" t="str">
            <v>Final</v>
          </cell>
        </row>
        <row r="3">
          <cell r="F3">
            <v>303039670</v>
          </cell>
          <cell r="G3">
            <v>0</v>
          </cell>
          <cell r="H3">
            <v>303039670</v>
          </cell>
          <cell r="I3">
            <v>0</v>
          </cell>
          <cell r="J3">
            <v>303039670</v>
          </cell>
          <cell r="K3">
            <v>0</v>
          </cell>
        </row>
        <row r="4">
          <cell r="F4">
            <v>388971218</v>
          </cell>
          <cell r="G4">
            <v>0</v>
          </cell>
          <cell r="H4">
            <v>0</v>
          </cell>
          <cell r="I4">
            <v>303039670</v>
          </cell>
          <cell r="J4">
            <v>0</v>
          </cell>
          <cell r="K4">
            <v>303039670</v>
          </cell>
        </row>
        <row r="5">
          <cell r="F5">
            <v>626514932</v>
          </cell>
          <cell r="G5">
            <v>0</v>
          </cell>
          <cell r="H5">
            <v>0</v>
          </cell>
          <cell r="I5">
            <v>388971218</v>
          </cell>
          <cell r="J5">
            <v>0</v>
          </cell>
          <cell r="K5">
            <v>388971218</v>
          </cell>
        </row>
        <row r="6">
          <cell r="F6">
            <v>599815477</v>
          </cell>
          <cell r="G6">
            <v>0</v>
          </cell>
          <cell r="H6">
            <v>0</v>
          </cell>
          <cell r="I6">
            <v>626514932</v>
          </cell>
          <cell r="J6">
            <v>0</v>
          </cell>
          <cell r="K6">
            <v>626514932</v>
          </cell>
        </row>
        <row r="7">
          <cell r="F7">
            <v>1687272037</v>
          </cell>
          <cell r="G7">
            <v>0</v>
          </cell>
          <cell r="H7">
            <v>0</v>
          </cell>
          <cell r="I7">
            <v>599815477</v>
          </cell>
          <cell r="J7">
            <v>0</v>
          </cell>
          <cell r="K7">
            <v>599815477</v>
          </cell>
        </row>
        <row r="8">
          <cell r="F8">
            <v>24000000000</v>
          </cell>
          <cell r="G8">
            <v>0</v>
          </cell>
          <cell r="H8">
            <v>0</v>
          </cell>
          <cell r="I8">
            <v>1687272037</v>
          </cell>
          <cell r="J8">
            <v>0</v>
          </cell>
          <cell r="K8">
            <v>1687272037</v>
          </cell>
        </row>
        <row r="9">
          <cell r="F9">
            <v>27605613334</v>
          </cell>
          <cell r="G9">
            <v>0</v>
          </cell>
          <cell r="H9">
            <v>0</v>
          </cell>
          <cell r="I9">
            <v>24000000000</v>
          </cell>
          <cell r="J9">
            <v>0</v>
          </cell>
          <cell r="K9">
            <v>24000000000</v>
          </cell>
        </row>
        <row r="10">
          <cell r="F10">
            <v>27605613334</v>
          </cell>
          <cell r="H10">
            <v>0</v>
          </cell>
          <cell r="I10">
            <v>27605613334</v>
          </cell>
          <cell r="J10">
            <v>0</v>
          </cell>
          <cell r="K10">
            <v>27605613334</v>
          </cell>
        </row>
        <row r="11">
          <cell r="F11">
            <v>15645000000</v>
          </cell>
          <cell r="G11">
            <v>0</v>
          </cell>
          <cell r="H11">
            <v>15645000000</v>
          </cell>
          <cell r="I11">
            <v>0</v>
          </cell>
          <cell r="J11">
            <v>15645000000</v>
          </cell>
          <cell r="K11">
            <v>0</v>
          </cell>
        </row>
        <row r="12">
          <cell r="F12">
            <v>15645000000</v>
          </cell>
          <cell r="G12">
            <v>0</v>
          </cell>
          <cell r="H12">
            <v>0</v>
          </cell>
          <cell r="I12">
            <v>15645000000</v>
          </cell>
          <cell r="J12">
            <v>0</v>
          </cell>
          <cell r="K12">
            <v>15645000000</v>
          </cell>
        </row>
        <row r="13">
          <cell r="F13">
            <v>15645000000</v>
          </cell>
          <cell r="H13">
            <v>0</v>
          </cell>
          <cell r="I13">
            <v>15645000000</v>
          </cell>
          <cell r="J13">
            <v>0</v>
          </cell>
          <cell r="K13">
            <v>15645000000</v>
          </cell>
        </row>
        <row r="14">
          <cell r="F14">
            <v>166210483410</v>
          </cell>
          <cell r="G14">
            <v>-1001280000</v>
          </cell>
          <cell r="H14">
            <v>165209203410</v>
          </cell>
          <cell r="I14">
            <v>0</v>
          </cell>
          <cell r="J14">
            <v>165209203410</v>
          </cell>
          <cell r="K14">
            <v>0</v>
          </cell>
        </row>
        <row r="15">
          <cell r="F15">
            <v>166210483410</v>
          </cell>
          <cell r="G15">
            <v>-1001280000</v>
          </cell>
          <cell r="H15">
            <v>-1001280000</v>
          </cell>
          <cell r="I15">
            <v>165209203410</v>
          </cell>
          <cell r="J15">
            <v>0</v>
          </cell>
          <cell r="K15">
            <v>165209203410</v>
          </cell>
        </row>
        <row r="16">
          <cell r="F16">
            <v>166210483410</v>
          </cell>
          <cell r="H16">
            <v>-1001280000</v>
          </cell>
          <cell r="I16">
            <v>165209203410</v>
          </cell>
          <cell r="J16">
            <v>0</v>
          </cell>
          <cell r="K16">
            <v>165209203410</v>
          </cell>
        </row>
        <row r="17">
          <cell r="F17">
            <v>0</v>
          </cell>
          <cell r="G17">
            <v>0</v>
          </cell>
          <cell r="H17">
            <v>0</v>
          </cell>
          <cell r="I17">
            <v>0</v>
          </cell>
          <cell r="J17">
            <v>0</v>
          </cell>
          <cell r="K17">
            <v>0</v>
          </cell>
        </row>
        <row r="18">
          <cell r="F18">
            <v>0</v>
          </cell>
          <cell r="G18">
            <v>0</v>
          </cell>
          <cell r="H18">
            <v>0</v>
          </cell>
          <cell r="I18">
            <v>0</v>
          </cell>
          <cell r="J18">
            <v>0</v>
          </cell>
          <cell r="K18">
            <v>0</v>
          </cell>
        </row>
        <row r="19">
          <cell r="F19">
            <v>0</v>
          </cell>
          <cell r="G19">
            <v>0</v>
          </cell>
          <cell r="H19">
            <v>0</v>
          </cell>
          <cell r="I19">
            <v>0</v>
          </cell>
          <cell r="J19">
            <v>0</v>
          </cell>
          <cell r="K19">
            <v>0</v>
          </cell>
        </row>
        <row r="20">
          <cell r="F20">
            <v>0</v>
          </cell>
          <cell r="H20">
            <v>0</v>
          </cell>
          <cell r="I20">
            <v>0</v>
          </cell>
          <cell r="J20">
            <v>0</v>
          </cell>
          <cell r="K20">
            <v>0</v>
          </cell>
        </row>
        <row r="21">
          <cell r="F21">
            <v>-102613922</v>
          </cell>
          <cell r="G21">
            <v>0</v>
          </cell>
          <cell r="H21">
            <v>-102613922</v>
          </cell>
          <cell r="I21">
            <v>0</v>
          </cell>
          <cell r="J21">
            <v>-102613922</v>
          </cell>
          <cell r="K21">
            <v>0</v>
          </cell>
        </row>
        <row r="22">
          <cell r="F22">
            <v>-102613922</v>
          </cell>
          <cell r="G22">
            <v>0</v>
          </cell>
          <cell r="H22">
            <v>0</v>
          </cell>
          <cell r="I22">
            <v>-102613922</v>
          </cell>
          <cell r="J22">
            <v>0</v>
          </cell>
          <cell r="K22">
            <v>-102613922</v>
          </cell>
        </row>
        <row r="23">
          <cell r="F23">
            <v>-102613922</v>
          </cell>
          <cell r="H23">
            <v>0</v>
          </cell>
          <cell r="I23">
            <v>-102613922</v>
          </cell>
          <cell r="J23">
            <v>0</v>
          </cell>
          <cell r="K23">
            <v>-102613922</v>
          </cell>
        </row>
        <row r="24">
          <cell r="F24">
            <v>11376050717</v>
          </cell>
          <cell r="G24">
            <v>0</v>
          </cell>
          <cell r="H24">
            <v>11376050717</v>
          </cell>
          <cell r="I24">
            <v>0</v>
          </cell>
          <cell r="J24">
            <v>11376050717</v>
          </cell>
          <cell r="K24">
            <v>0</v>
          </cell>
        </row>
        <row r="25">
          <cell r="F25">
            <v>296461500</v>
          </cell>
          <cell r="G25">
            <v>0</v>
          </cell>
          <cell r="H25">
            <v>0</v>
          </cell>
          <cell r="I25">
            <v>11376050717</v>
          </cell>
          <cell r="J25">
            <v>0</v>
          </cell>
          <cell r="K25">
            <v>11376050717</v>
          </cell>
        </row>
        <row r="26">
          <cell r="F26">
            <v>11672512217</v>
          </cell>
          <cell r="G26">
            <v>0</v>
          </cell>
          <cell r="H26">
            <v>0</v>
          </cell>
          <cell r="I26">
            <v>296461500</v>
          </cell>
          <cell r="J26">
            <v>0</v>
          </cell>
          <cell r="K26">
            <v>296461500</v>
          </cell>
        </row>
        <row r="27">
          <cell r="F27">
            <v>11672512217</v>
          </cell>
          <cell r="H27">
            <v>0</v>
          </cell>
          <cell r="I27">
            <v>11672512217</v>
          </cell>
          <cell r="J27">
            <v>0</v>
          </cell>
          <cell r="K27">
            <v>11672512217</v>
          </cell>
        </row>
        <row r="28">
          <cell r="F28">
            <v>30762835630</v>
          </cell>
          <cell r="G28">
            <v>0</v>
          </cell>
          <cell r="H28">
            <v>30762835630</v>
          </cell>
          <cell r="I28">
            <v>0</v>
          </cell>
          <cell r="J28">
            <v>30762835630</v>
          </cell>
          <cell r="K28">
            <v>0</v>
          </cell>
        </row>
        <row r="29">
          <cell r="F29">
            <v>17603177247</v>
          </cell>
          <cell r="G29">
            <v>0</v>
          </cell>
          <cell r="H29">
            <v>0</v>
          </cell>
          <cell r="I29">
            <v>30762835630</v>
          </cell>
          <cell r="J29">
            <v>0</v>
          </cell>
          <cell r="K29">
            <v>30762835630</v>
          </cell>
        </row>
        <row r="30">
          <cell r="F30">
            <v>28292398735</v>
          </cell>
          <cell r="G30">
            <v>0</v>
          </cell>
          <cell r="H30">
            <v>0</v>
          </cell>
          <cell r="I30">
            <v>17603177247</v>
          </cell>
          <cell r="J30">
            <v>0</v>
          </cell>
          <cell r="K30">
            <v>17603177247</v>
          </cell>
        </row>
        <row r="31">
          <cell r="F31">
            <v>687306250</v>
          </cell>
          <cell r="G31">
            <v>0</v>
          </cell>
          <cell r="H31">
            <v>0</v>
          </cell>
          <cell r="I31">
            <v>28292398735</v>
          </cell>
          <cell r="J31">
            <v>0</v>
          </cell>
          <cell r="K31">
            <v>28292398735</v>
          </cell>
        </row>
        <row r="32">
          <cell r="F32">
            <v>77345717862</v>
          </cell>
          <cell r="G32">
            <v>0</v>
          </cell>
          <cell r="H32">
            <v>0</v>
          </cell>
          <cell r="I32">
            <v>687306250</v>
          </cell>
          <cell r="J32">
            <v>0</v>
          </cell>
          <cell r="K32">
            <v>687306250</v>
          </cell>
        </row>
        <row r="33">
          <cell r="F33">
            <v>77345717862</v>
          </cell>
          <cell r="H33">
            <v>0</v>
          </cell>
          <cell r="I33">
            <v>77345717862</v>
          </cell>
          <cell r="J33">
            <v>0</v>
          </cell>
          <cell r="K33">
            <v>77345717862</v>
          </cell>
        </row>
        <row r="34">
          <cell r="F34">
            <v>0</v>
          </cell>
          <cell r="G34">
            <v>0</v>
          </cell>
          <cell r="H34">
            <v>0</v>
          </cell>
          <cell r="I34">
            <v>0</v>
          </cell>
          <cell r="J34">
            <v>0</v>
          </cell>
          <cell r="K34">
            <v>0</v>
          </cell>
        </row>
        <row r="35">
          <cell r="F35">
            <v>0</v>
          </cell>
          <cell r="H35">
            <v>0</v>
          </cell>
          <cell r="I35">
            <v>0</v>
          </cell>
          <cell r="J35">
            <v>0</v>
          </cell>
          <cell r="K35">
            <v>0</v>
          </cell>
        </row>
        <row r="36">
          <cell r="F36">
            <v>1363891446</v>
          </cell>
          <cell r="G36">
            <v>0</v>
          </cell>
          <cell r="H36">
            <v>1363891446</v>
          </cell>
          <cell r="I36">
            <v>0</v>
          </cell>
          <cell r="J36">
            <v>1363891446</v>
          </cell>
          <cell r="K36">
            <v>0</v>
          </cell>
        </row>
        <row r="37">
          <cell r="F37">
            <v>0</v>
          </cell>
          <cell r="G37">
            <v>0</v>
          </cell>
          <cell r="H37">
            <v>0</v>
          </cell>
          <cell r="I37">
            <v>1363891446</v>
          </cell>
          <cell r="J37">
            <v>0</v>
          </cell>
          <cell r="K37">
            <v>1363891446</v>
          </cell>
        </row>
        <row r="38">
          <cell r="F38">
            <v>1986522006</v>
          </cell>
          <cell r="G38">
            <v>0</v>
          </cell>
          <cell r="H38">
            <v>0</v>
          </cell>
          <cell r="I38">
            <v>0</v>
          </cell>
          <cell r="J38">
            <v>0</v>
          </cell>
          <cell r="K38">
            <v>0</v>
          </cell>
        </row>
        <row r="39">
          <cell r="F39">
            <v>3350413452</v>
          </cell>
          <cell r="G39">
            <v>0</v>
          </cell>
          <cell r="H39">
            <v>0</v>
          </cell>
          <cell r="I39">
            <v>1986522006</v>
          </cell>
          <cell r="J39">
            <v>0</v>
          </cell>
          <cell r="K39">
            <v>1986522006</v>
          </cell>
        </row>
        <row r="40">
          <cell r="F40">
            <v>3350413452</v>
          </cell>
          <cell r="H40">
            <v>0</v>
          </cell>
          <cell r="I40">
            <v>3350413452</v>
          </cell>
          <cell r="J40">
            <v>0</v>
          </cell>
          <cell r="K40">
            <v>3350413452</v>
          </cell>
        </row>
        <row r="41">
          <cell r="F41">
            <v>14242500</v>
          </cell>
          <cell r="G41">
            <v>0</v>
          </cell>
          <cell r="H41">
            <v>14242500</v>
          </cell>
          <cell r="I41">
            <v>0</v>
          </cell>
          <cell r="J41">
            <v>14242500</v>
          </cell>
          <cell r="K41">
            <v>0</v>
          </cell>
        </row>
        <row r="42">
          <cell r="F42">
            <v>14242500</v>
          </cell>
          <cell r="G42">
            <v>0</v>
          </cell>
          <cell r="H42">
            <v>0</v>
          </cell>
          <cell r="I42">
            <v>14242500</v>
          </cell>
          <cell r="J42">
            <v>0</v>
          </cell>
          <cell r="K42">
            <v>14242500</v>
          </cell>
        </row>
        <row r="43">
          <cell r="F43">
            <v>14242500</v>
          </cell>
          <cell r="H43">
            <v>0</v>
          </cell>
          <cell r="I43">
            <v>14242500</v>
          </cell>
          <cell r="J43">
            <v>0</v>
          </cell>
          <cell r="K43">
            <v>14242500</v>
          </cell>
        </row>
        <row r="44">
          <cell r="F44">
            <v>314659315</v>
          </cell>
          <cell r="G44">
            <v>0</v>
          </cell>
          <cell r="H44">
            <v>314659315</v>
          </cell>
          <cell r="I44">
            <v>0</v>
          </cell>
          <cell r="J44">
            <v>314659315</v>
          </cell>
          <cell r="K44">
            <v>0</v>
          </cell>
        </row>
        <row r="45">
          <cell r="F45">
            <v>160555559014</v>
          </cell>
          <cell r="G45">
            <v>0</v>
          </cell>
          <cell r="H45">
            <v>0</v>
          </cell>
          <cell r="I45">
            <v>314659315</v>
          </cell>
          <cell r="J45">
            <v>0</v>
          </cell>
          <cell r="K45">
            <v>314659315</v>
          </cell>
        </row>
        <row r="46">
          <cell r="F46">
            <v>328800000</v>
          </cell>
          <cell r="G46">
            <v>0</v>
          </cell>
          <cell r="H46">
            <v>0</v>
          </cell>
          <cell r="I46">
            <v>160555559014</v>
          </cell>
          <cell r="J46">
            <v>0</v>
          </cell>
          <cell r="K46">
            <v>160555559014</v>
          </cell>
        </row>
        <row r="47">
          <cell r="F47">
            <v>-93672843</v>
          </cell>
          <cell r="G47">
            <v>0</v>
          </cell>
          <cell r="H47">
            <v>0</v>
          </cell>
          <cell r="I47">
            <v>328800000</v>
          </cell>
          <cell r="J47">
            <v>0</v>
          </cell>
          <cell r="K47">
            <v>328800000</v>
          </cell>
        </row>
        <row r="48">
          <cell r="F48">
            <v>161105345486</v>
          </cell>
          <cell r="G48">
            <v>0</v>
          </cell>
          <cell r="H48">
            <v>0</v>
          </cell>
          <cell r="I48">
            <v>-93672843</v>
          </cell>
          <cell r="J48">
            <v>0</v>
          </cell>
          <cell r="K48">
            <v>-93672843</v>
          </cell>
        </row>
        <row r="49">
          <cell r="F49">
            <v>161105345486</v>
          </cell>
          <cell r="H49">
            <v>0</v>
          </cell>
          <cell r="I49">
            <v>161105345486</v>
          </cell>
          <cell r="J49">
            <v>0</v>
          </cell>
          <cell r="K49">
            <v>161105345486</v>
          </cell>
        </row>
        <row r="50">
          <cell r="F50">
            <v>69707347056</v>
          </cell>
          <cell r="G50">
            <v>0</v>
          </cell>
          <cell r="H50">
            <v>69707347056</v>
          </cell>
          <cell r="I50">
            <v>0</v>
          </cell>
          <cell r="J50">
            <v>69707347056</v>
          </cell>
          <cell r="K50">
            <v>0</v>
          </cell>
        </row>
        <row r="51">
          <cell r="F51">
            <v>69707347056</v>
          </cell>
          <cell r="G51">
            <v>0</v>
          </cell>
          <cell r="H51">
            <v>0</v>
          </cell>
          <cell r="I51">
            <v>69707347056</v>
          </cell>
          <cell r="J51">
            <v>0</v>
          </cell>
          <cell r="K51">
            <v>69707347056</v>
          </cell>
        </row>
        <row r="52">
          <cell r="F52">
            <v>69707347056</v>
          </cell>
          <cell r="H52">
            <v>0</v>
          </cell>
          <cell r="I52">
            <v>69707347056</v>
          </cell>
          <cell r="J52">
            <v>0</v>
          </cell>
          <cell r="K52">
            <v>69707347056</v>
          </cell>
        </row>
        <row r="53">
          <cell r="F53">
            <v>0</v>
          </cell>
          <cell r="G53">
            <v>0</v>
          </cell>
          <cell r="H53">
            <v>0</v>
          </cell>
          <cell r="I53">
            <v>0</v>
          </cell>
          <cell r="J53">
            <v>0</v>
          </cell>
          <cell r="K53">
            <v>0</v>
          </cell>
        </row>
        <row r="54">
          <cell r="F54">
            <v>0</v>
          </cell>
          <cell r="H54">
            <v>0</v>
          </cell>
          <cell r="I54">
            <v>0</v>
          </cell>
          <cell r="J54">
            <v>0</v>
          </cell>
          <cell r="K54">
            <v>0</v>
          </cell>
        </row>
        <row r="55">
          <cell r="F55">
            <v>-30203522425</v>
          </cell>
          <cell r="G55">
            <v>0</v>
          </cell>
          <cell r="H55">
            <v>-30203522425</v>
          </cell>
          <cell r="I55">
            <v>0</v>
          </cell>
          <cell r="J55">
            <v>-30203522425</v>
          </cell>
          <cell r="K55">
            <v>0</v>
          </cell>
        </row>
        <row r="56">
          <cell r="F56">
            <v>-30203522425</v>
          </cell>
          <cell r="G56">
            <v>0</v>
          </cell>
          <cell r="H56">
            <v>0</v>
          </cell>
          <cell r="I56">
            <v>-30203522425</v>
          </cell>
          <cell r="J56">
            <v>0</v>
          </cell>
          <cell r="K56">
            <v>-30203522425</v>
          </cell>
        </row>
        <row r="57">
          <cell r="F57">
            <v>-30203522425</v>
          </cell>
          <cell r="H57">
            <v>0</v>
          </cell>
          <cell r="I57">
            <v>-30203522425</v>
          </cell>
          <cell r="J57">
            <v>0</v>
          </cell>
          <cell r="K57">
            <v>-30203522425</v>
          </cell>
        </row>
        <row r="58">
          <cell r="F58">
            <v>0</v>
          </cell>
          <cell r="G58">
            <v>0</v>
          </cell>
          <cell r="H58">
            <v>0</v>
          </cell>
          <cell r="I58">
            <v>0</v>
          </cell>
          <cell r="J58">
            <v>0</v>
          </cell>
          <cell r="K58">
            <v>0</v>
          </cell>
        </row>
        <row r="59">
          <cell r="F59">
            <v>0</v>
          </cell>
          <cell r="G59">
            <v>0</v>
          </cell>
          <cell r="H59">
            <v>0</v>
          </cell>
          <cell r="I59">
            <v>0</v>
          </cell>
          <cell r="J59">
            <v>0</v>
          </cell>
          <cell r="K59">
            <v>0</v>
          </cell>
        </row>
        <row r="60">
          <cell r="F60">
            <v>0</v>
          </cell>
          <cell r="H60">
            <v>0</v>
          </cell>
          <cell r="I60">
            <v>0</v>
          </cell>
          <cell r="J60">
            <v>0</v>
          </cell>
          <cell r="K60">
            <v>0</v>
          </cell>
        </row>
        <row r="61">
          <cell r="F61">
            <v>-251721051144</v>
          </cell>
          <cell r="G61">
            <v>0</v>
          </cell>
          <cell r="H61">
            <v>-251721051144</v>
          </cell>
          <cell r="I61">
            <v>0</v>
          </cell>
          <cell r="J61">
            <v>-251721051144</v>
          </cell>
          <cell r="K61">
            <v>0</v>
          </cell>
        </row>
        <row r="62">
          <cell r="F62">
            <v>-251721051144</v>
          </cell>
          <cell r="G62">
            <v>0</v>
          </cell>
          <cell r="H62">
            <v>0</v>
          </cell>
          <cell r="I62">
            <v>-251721051144</v>
          </cell>
          <cell r="J62">
            <v>0</v>
          </cell>
          <cell r="K62">
            <v>-251721051144</v>
          </cell>
        </row>
        <row r="63">
          <cell r="F63">
            <v>-251721051144</v>
          </cell>
          <cell r="H63">
            <v>0</v>
          </cell>
          <cell r="I63">
            <v>-251721051144</v>
          </cell>
          <cell r="J63">
            <v>0</v>
          </cell>
          <cell r="K63">
            <v>-251721051144</v>
          </cell>
        </row>
        <row r="64">
          <cell r="F64">
            <v>-1346274434</v>
          </cell>
          <cell r="G64">
            <v>0</v>
          </cell>
          <cell r="H64">
            <v>-1346274434</v>
          </cell>
          <cell r="I64">
            <v>0</v>
          </cell>
          <cell r="J64">
            <v>-1346274434</v>
          </cell>
          <cell r="K64">
            <v>0</v>
          </cell>
        </row>
        <row r="65">
          <cell r="F65">
            <v>-1346274434</v>
          </cell>
          <cell r="G65">
            <v>0</v>
          </cell>
          <cell r="H65">
            <v>0</v>
          </cell>
          <cell r="I65">
            <v>-1346274434</v>
          </cell>
          <cell r="J65">
            <v>0</v>
          </cell>
          <cell r="K65">
            <v>-1346274434</v>
          </cell>
        </row>
        <row r="66">
          <cell r="F66">
            <v>-1346274434</v>
          </cell>
          <cell r="H66">
            <v>0</v>
          </cell>
          <cell r="I66">
            <v>-1346274434</v>
          </cell>
          <cell r="J66">
            <v>0</v>
          </cell>
          <cell r="K66">
            <v>-1346274434</v>
          </cell>
        </row>
        <row r="67">
          <cell r="F67">
            <v>-567127644</v>
          </cell>
          <cell r="G67">
            <v>0</v>
          </cell>
          <cell r="H67">
            <v>-567127644</v>
          </cell>
          <cell r="I67">
            <v>0</v>
          </cell>
          <cell r="J67">
            <v>-567127644</v>
          </cell>
          <cell r="K67">
            <v>0</v>
          </cell>
        </row>
        <row r="68">
          <cell r="F68">
            <v>0</v>
          </cell>
          <cell r="G68">
            <v>0</v>
          </cell>
          <cell r="H68">
            <v>0</v>
          </cell>
          <cell r="I68">
            <v>-567127644</v>
          </cell>
          <cell r="J68">
            <v>0</v>
          </cell>
          <cell r="K68">
            <v>-567127644</v>
          </cell>
        </row>
        <row r="69">
          <cell r="F69">
            <v>0</v>
          </cell>
          <cell r="G69">
            <v>0</v>
          </cell>
          <cell r="H69">
            <v>0</v>
          </cell>
          <cell r="I69">
            <v>0</v>
          </cell>
          <cell r="J69">
            <v>0</v>
          </cell>
          <cell r="K69">
            <v>0</v>
          </cell>
        </row>
        <row r="70">
          <cell r="F70">
            <v>-3340419363</v>
          </cell>
          <cell r="G70">
            <v>0</v>
          </cell>
          <cell r="H70">
            <v>0</v>
          </cell>
          <cell r="I70">
            <v>0</v>
          </cell>
          <cell r="J70">
            <v>0</v>
          </cell>
          <cell r="K70">
            <v>0</v>
          </cell>
        </row>
        <row r="71">
          <cell r="F71">
            <v>0</v>
          </cell>
          <cell r="G71">
            <v>0</v>
          </cell>
          <cell r="H71">
            <v>0</v>
          </cell>
          <cell r="I71">
            <v>-3340419363</v>
          </cell>
          <cell r="J71">
            <v>0</v>
          </cell>
          <cell r="K71">
            <v>-3340419363</v>
          </cell>
        </row>
        <row r="72">
          <cell r="F72">
            <v>-2</v>
          </cell>
          <cell r="G72">
            <v>0</v>
          </cell>
          <cell r="H72">
            <v>0</v>
          </cell>
          <cell r="I72">
            <v>0</v>
          </cell>
          <cell r="J72">
            <v>0</v>
          </cell>
          <cell r="K72">
            <v>0</v>
          </cell>
        </row>
        <row r="73">
          <cell r="F73">
            <v>0</v>
          </cell>
          <cell r="G73">
            <v>0</v>
          </cell>
          <cell r="H73">
            <v>0</v>
          </cell>
          <cell r="I73">
            <v>-2</v>
          </cell>
          <cell r="J73">
            <v>0</v>
          </cell>
          <cell r="K73">
            <v>-2</v>
          </cell>
        </row>
        <row r="74">
          <cell r="F74">
            <v>-3907547009</v>
          </cell>
          <cell r="G74">
            <v>0</v>
          </cell>
          <cell r="H74">
            <v>0</v>
          </cell>
          <cell r="I74">
            <v>0</v>
          </cell>
          <cell r="J74">
            <v>0</v>
          </cell>
          <cell r="K74">
            <v>0</v>
          </cell>
        </row>
        <row r="75">
          <cell r="F75">
            <v>-3907547009</v>
          </cell>
          <cell r="H75">
            <v>0</v>
          </cell>
          <cell r="I75">
            <v>-3907547009</v>
          </cell>
          <cell r="J75">
            <v>0</v>
          </cell>
          <cell r="K75">
            <v>-3907547009</v>
          </cell>
        </row>
        <row r="76">
          <cell r="F76">
            <v>0</v>
          </cell>
          <cell r="G76">
            <v>0</v>
          </cell>
          <cell r="H76">
            <v>0</v>
          </cell>
          <cell r="I76">
            <v>0</v>
          </cell>
          <cell r="J76">
            <v>0</v>
          </cell>
          <cell r="K76">
            <v>0</v>
          </cell>
        </row>
        <row r="77">
          <cell r="F77">
            <v>-4584781337</v>
          </cell>
          <cell r="G77">
            <v>0</v>
          </cell>
          <cell r="H77">
            <v>0</v>
          </cell>
          <cell r="I77">
            <v>0</v>
          </cell>
          <cell r="J77">
            <v>0</v>
          </cell>
          <cell r="K77">
            <v>0</v>
          </cell>
        </row>
        <row r="78">
          <cell r="F78">
            <v>-511290561</v>
          </cell>
          <cell r="G78">
            <v>0</v>
          </cell>
          <cell r="H78">
            <v>0</v>
          </cell>
          <cell r="I78">
            <v>-4584781337</v>
          </cell>
          <cell r="J78">
            <v>0</v>
          </cell>
          <cell r="K78">
            <v>-4584781337</v>
          </cell>
        </row>
        <row r="79">
          <cell r="F79">
            <v>-135529564</v>
          </cell>
          <cell r="G79">
            <v>0</v>
          </cell>
          <cell r="H79">
            <v>0</v>
          </cell>
          <cell r="I79">
            <v>-511290561</v>
          </cell>
          <cell r="J79">
            <v>0</v>
          </cell>
          <cell r="K79">
            <v>-511290561</v>
          </cell>
        </row>
        <row r="80">
          <cell r="F80">
            <v>-1864298300</v>
          </cell>
          <cell r="G80">
            <v>0</v>
          </cell>
          <cell r="H80">
            <v>0</v>
          </cell>
          <cell r="I80">
            <v>-135529564</v>
          </cell>
          <cell r="J80">
            <v>0</v>
          </cell>
          <cell r="K80">
            <v>-135529564</v>
          </cell>
        </row>
        <row r="81">
          <cell r="F81">
            <v>-7095899762</v>
          </cell>
          <cell r="G81">
            <v>0</v>
          </cell>
          <cell r="H81">
            <v>0</v>
          </cell>
          <cell r="I81">
            <v>-1864298300</v>
          </cell>
          <cell r="J81">
            <v>0</v>
          </cell>
          <cell r="K81">
            <v>-1864298300</v>
          </cell>
        </row>
        <row r="82">
          <cell r="F82">
            <v>-7095899762</v>
          </cell>
          <cell r="H82">
            <v>0</v>
          </cell>
          <cell r="I82">
            <v>-7095899762</v>
          </cell>
          <cell r="J82">
            <v>0</v>
          </cell>
          <cell r="K82">
            <v>-7095899762</v>
          </cell>
        </row>
        <row r="83">
          <cell r="F83">
            <v>-42055551154</v>
          </cell>
          <cell r="G83">
            <v>0</v>
          </cell>
          <cell r="H83">
            <v>-42055551154</v>
          </cell>
          <cell r="I83">
            <v>0</v>
          </cell>
          <cell r="J83">
            <v>-42055551154</v>
          </cell>
          <cell r="K83">
            <v>0</v>
          </cell>
        </row>
        <row r="84">
          <cell r="F84">
            <v>-42055551154</v>
          </cell>
          <cell r="G84">
            <v>0</v>
          </cell>
          <cell r="H84">
            <v>0</v>
          </cell>
          <cell r="I84">
            <v>-42055551154</v>
          </cell>
          <cell r="J84">
            <v>0</v>
          </cell>
          <cell r="K84">
            <v>-42055551154</v>
          </cell>
        </row>
        <row r="85">
          <cell r="F85">
            <v>-42055551154</v>
          </cell>
          <cell r="H85">
            <v>0</v>
          </cell>
          <cell r="I85">
            <v>-42055551154</v>
          </cell>
          <cell r="J85">
            <v>0</v>
          </cell>
          <cell r="K85">
            <v>-42055551154</v>
          </cell>
        </row>
        <row r="86">
          <cell r="F86">
            <v>0</v>
          </cell>
          <cell r="G86">
            <v>0</v>
          </cell>
          <cell r="H86">
            <v>0</v>
          </cell>
          <cell r="I86">
            <v>0</v>
          </cell>
          <cell r="J86">
            <v>0</v>
          </cell>
          <cell r="K86">
            <v>0</v>
          </cell>
        </row>
        <row r="87">
          <cell r="F87">
            <v>0</v>
          </cell>
          <cell r="G87">
            <v>0</v>
          </cell>
          <cell r="H87">
            <v>0</v>
          </cell>
          <cell r="I87">
            <v>0</v>
          </cell>
          <cell r="J87">
            <v>0</v>
          </cell>
          <cell r="K87">
            <v>0</v>
          </cell>
        </row>
        <row r="88">
          <cell r="F88">
            <v>0</v>
          </cell>
          <cell r="H88">
            <v>0</v>
          </cell>
          <cell r="I88">
            <v>0</v>
          </cell>
          <cell r="J88">
            <v>0</v>
          </cell>
          <cell r="K88">
            <v>0</v>
          </cell>
        </row>
        <row r="89">
          <cell r="F89">
            <v>-24750000000</v>
          </cell>
          <cell r="G89">
            <v>0</v>
          </cell>
          <cell r="H89">
            <v>-24750000000</v>
          </cell>
          <cell r="I89">
            <v>0</v>
          </cell>
          <cell r="J89">
            <v>-24750000000</v>
          </cell>
          <cell r="K89">
            <v>0</v>
          </cell>
        </row>
        <row r="90">
          <cell r="F90">
            <v>-250000000</v>
          </cell>
          <cell r="G90">
            <v>0</v>
          </cell>
          <cell r="H90">
            <v>0</v>
          </cell>
          <cell r="I90">
            <v>-24750000000</v>
          </cell>
          <cell r="J90">
            <v>0</v>
          </cell>
          <cell r="K90">
            <v>-24750000000</v>
          </cell>
        </row>
        <row r="91">
          <cell r="F91">
            <v>-25000000000</v>
          </cell>
          <cell r="G91">
            <v>0</v>
          </cell>
          <cell r="H91">
            <v>0</v>
          </cell>
          <cell r="I91">
            <v>-250000000</v>
          </cell>
          <cell r="J91">
            <v>0</v>
          </cell>
          <cell r="K91">
            <v>-250000000</v>
          </cell>
        </row>
        <row r="92">
          <cell r="F92">
            <v>-25000000000</v>
          </cell>
          <cell r="H92">
            <v>0</v>
          </cell>
          <cell r="I92">
            <v>-25000000000</v>
          </cell>
          <cell r="J92">
            <v>0</v>
          </cell>
          <cell r="K92">
            <v>-25000000000</v>
          </cell>
        </row>
        <row r="93">
          <cell r="F93">
            <v>-160555559014</v>
          </cell>
          <cell r="G93">
            <v>0</v>
          </cell>
          <cell r="H93">
            <v>-160555559014</v>
          </cell>
          <cell r="I93">
            <v>0</v>
          </cell>
          <cell r="J93">
            <v>-160555559014</v>
          </cell>
          <cell r="K93">
            <v>0</v>
          </cell>
        </row>
        <row r="94">
          <cell r="F94">
            <v>-160555559014</v>
          </cell>
          <cell r="G94">
            <v>0</v>
          </cell>
          <cell r="H94">
            <v>0</v>
          </cell>
          <cell r="I94">
            <v>-160555559014</v>
          </cell>
          <cell r="J94">
            <v>0</v>
          </cell>
          <cell r="K94">
            <v>-160555559014</v>
          </cell>
        </row>
        <row r="95">
          <cell r="F95">
            <v>-160555559014</v>
          </cell>
          <cell r="H95">
            <v>0</v>
          </cell>
          <cell r="I95">
            <v>-160555559014</v>
          </cell>
          <cell r="J95">
            <v>0</v>
          </cell>
          <cell r="K95">
            <v>-160555559014</v>
          </cell>
        </row>
        <row r="96">
          <cell r="F96">
            <v>0</v>
          </cell>
          <cell r="G96">
            <v>0</v>
          </cell>
          <cell r="H96">
            <v>0</v>
          </cell>
          <cell r="I96">
            <v>0</v>
          </cell>
          <cell r="J96">
            <v>0</v>
          </cell>
          <cell r="K96">
            <v>0</v>
          </cell>
        </row>
        <row r="97">
          <cell r="F97">
            <v>0</v>
          </cell>
          <cell r="G97">
            <v>0</v>
          </cell>
          <cell r="H97">
            <v>0</v>
          </cell>
          <cell r="I97">
            <v>0</v>
          </cell>
          <cell r="J97">
            <v>0</v>
          </cell>
          <cell r="K97">
            <v>0</v>
          </cell>
        </row>
        <row r="98">
          <cell r="F98">
            <v>0</v>
          </cell>
          <cell r="H98">
            <v>0</v>
          </cell>
          <cell r="I98">
            <v>0</v>
          </cell>
          <cell r="J98">
            <v>0</v>
          </cell>
          <cell r="K98">
            <v>0</v>
          </cell>
        </row>
        <row r="99">
          <cell r="F99">
            <v>-203478627681</v>
          </cell>
          <cell r="G99">
            <v>0</v>
          </cell>
          <cell r="H99">
            <v>-203478627681</v>
          </cell>
          <cell r="I99">
            <v>0</v>
          </cell>
          <cell r="J99">
            <v>-203478627681</v>
          </cell>
          <cell r="K99">
            <v>0</v>
          </cell>
        </row>
        <row r="100">
          <cell r="F100">
            <v>-78180069653</v>
          </cell>
          <cell r="G100">
            <v>1009680000</v>
          </cell>
          <cell r="H100">
            <v>0</v>
          </cell>
          <cell r="I100">
            <v>-203478627681</v>
          </cell>
          <cell r="J100">
            <v>0</v>
          </cell>
          <cell r="K100">
            <v>-203478627681</v>
          </cell>
        </row>
        <row r="101">
          <cell r="F101">
            <v>-281658697334</v>
          </cell>
          <cell r="G101">
            <v>1009680000</v>
          </cell>
          <cell r="H101">
            <v>1009680000</v>
          </cell>
          <cell r="I101">
            <v>-77170389653</v>
          </cell>
          <cell r="J101">
            <v>0</v>
          </cell>
          <cell r="K101">
            <v>-77170389653</v>
          </cell>
        </row>
        <row r="102">
          <cell r="F102">
            <v>-281658697334</v>
          </cell>
          <cell r="H102">
            <v>1009680000</v>
          </cell>
          <cell r="I102">
            <v>-280649017334</v>
          </cell>
          <cell r="J102">
            <v>0</v>
          </cell>
          <cell r="K102">
            <v>-280649017334</v>
          </cell>
        </row>
        <row r="103">
          <cell r="F103">
            <v>122530863328</v>
          </cell>
          <cell r="G103">
            <v>0</v>
          </cell>
          <cell r="H103">
            <v>122530863328</v>
          </cell>
          <cell r="I103">
            <v>0</v>
          </cell>
          <cell r="J103">
            <v>122530863328</v>
          </cell>
          <cell r="K103">
            <v>0</v>
          </cell>
        </row>
        <row r="104">
          <cell r="F104">
            <v>570116955</v>
          </cell>
          <cell r="G104">
            <v>0</v>
          </cell>
          <cell r="H104">
            <v>0</v>
          </cell>
          <cell r="I104">
            <v>122530863328</v>
          </cell>
          <cell r="J104">
            <v>0</v>
          </cell>
          <cell r="K104">
            <v>122530863328</v>
          </cell>
        </row>
        <row r="105">
          <cell r="F105">
            <v>97174037092</v>
          </cell>
          <cell r="G105">
            <v>0</v>
          </cell>
          <cell r="H105">
            <v>0</v>
          </cell>
          <cell r="I105">
            <v>570116955</v>
          </cell>
          <cell r="J105">
            <v>0</v>
          </cell>
          <cell r="K105">
            <v>570116955</v>
          </cell>
        </row>
        <row r="106">
          <cell r="F106">
            <v>24422417166</v>
          </cell>
          <cell r="G106">
            <v>0</v>
          </cell>
          <cell r="H106">
            <v>0</v>
          </cell>
          <cell r="I106">
            <v>97174037092</v>
          </cell>
          <cell r="J106">
            <v>0</v>
          </cell>
          <cell r="K106">
            <v>97174037092</v>
          </cell>
        </row>
        <row r="107">
          <cell r="F107">
            <v>1706401707</v>
          </cell>
          <cell r="G107">
            <v>0</v>
          </cell>
          <cell r="H107">
            <v>0</v>
          </cell>
          <cell r="I107">
            <v>24422417166</v>
          </cell>
          <cell r="J107">
            <v>0</v>
          </cell>
          <cell r="K107">
            <v>24422417166</v>
          </cell>
        </row>
        <row r="108">
          <cell r="F108">
            <v>2121004521</v>
          </cell>
          <cell r="G108">
            <v>0</v>
          </cell>
          <cell r="H108">
            <v>0</v>
          </cell>
          <cell r="I108">
            <v>1706401707</v>
          </cell>
          <cell r="J108">
            <v>0</v>
          </cell>
          <cell r="K108">
            <v>1706401707</v>
          </cell>
        </row>
        <row r="109">
          <cell r="F109">
            <v>1496119633</v>
          </cell>
          <cell r="G109">
            <v>0</v>
          </cell>
          <cell r="H109">
            <v>0</v>
          </cell>
          <cell r="I109">
            <v>2121004521</v>
          </cell>
          <cell r="J109">
            <v>0</v>
          </cell>
          <cell r="K109">
            <v>2121004521</v>
          </cell>
        </row>
        <row r="110">
          <cell r="F110">
            <v>3356523467</v>
          </cell>
          <cell r="G110">
            <v>0</v>
          </cell>
          <cell r="H110">
            <v>0</v>
          </cell>
          <cell r="I110">
            <v>1496119633</v>
          </cell>
          <cell r="J110">
            <v>0</v>
          </cell>
          <cell r="K110">
            <v>1496119633</v>
          </cell>
        </row>
        <row r="111">
          <cell r="F111">
            <v>25666800</v>
          </cell>
          <cell r="G111">
            <v>0</v>
          </cell>
          <cell r="H111">
            <v>0</v>
          </cell>
          <cell r="I111">
            <v>3356523467</v>
          </cell>
          <cell r="J111">
            <v>0</v>
          </cell>
          <cell r="K111">
            <v>3356523467</v>
          </cell>
        </row>
        <row r="112">
          <cell r="F112">
            <v>20981324</v>
          </cell>
          <cell r="G112">
            <v>0</v>
          </cell>
          <cell r="H112">
            <v>0</v>
          </cell>
          <cell r="I112">
            <v>25666800</v>
          </cell>
          <cell r="J112">
            <v>0</v>
          </cell>
          <cell r="K112">
            <v>25666800</v>
          </cell>
        </row>
        <row r="113">
          <cell r="F113">
            <v>1244703019</v>
          </cell>
          <cell r="G113">
            <v>0</v>
          </cell>
          <cell r="H113">
            <v>0</v>
          </cell>
          <cell r="I113">
            <v>20981324</v>
          </cell>
          <cell r="J113">
            <v>0</v>
          </cell>
          <cell r="K113">
            <v>20981324</v>
          </cell>
        </row>
        <row r="114">
          <cell r="F114">
            <v>3421533996</v>
          </cell>
          <cell r="G114">
            <v>0</v>
          </cell>
          <cell r="H114">
            <v>0</v>
          </cell>
          <cell r="I114">
            <v>1244703019</v>
          </cell>
          <cell r="J114">
            <v>0</v>
          </cell>
          <cell r="K114">
            <v>1244703019</v>
          </cell>
        </row>
        <row r="115">
          <cell r="F115">
            <v>3772943141</v>
          </cell>
          <cell r="G115">
            <v>0</v>
          </cell>
          <cell r="H115">
            <v>0</v>
          </cell>
          <cell r="I115">
            <v>3421533996</v>
          </cell>
          <cell r="J115">
            <v>0</v>
          </cell>
          <cell r="K115">
            <v>3421533996</v>
          </cell>
        </row>
        <row r="116">
          <cell r="F116">
            <v>359372196</v>
          </cell>
          <cell r="G116">
            <v>0</v>
          </cell>
          <cell r="H116">
            <v>0</v>
          </cell>
          <cell r="I116">
            <v>3772943141</v>
          </cell>
          <cell r="J116">
            <v>0</v>
          </cell>
          <cell r="K116">
            <v>3772943141</v>
          </cell>
        </row>
        <row r="117">
          <cell r="F117">
            <v>666000460</v>
          </cell>
          <cell r="G117">
            <v>0</v>
          </cell>
          <cell r="H117">
            <v>0</v>
          </cell>
          <cell r="I117">
            <v>359372196</v>
          </cell>
          <cell r="J117">
            <v>0</v>
          </cell>
          <cell r="K117">
            <v>359372196</v>
          </cell>
        </row>
        <row r="118">
          <cell r="F118">
            <v>539281571</v>
          </cell>
          <cell r="G118">
            <v>0</v>
          </cell>
          <cell r="H118">
            <v>0</v>
          </cell>
          <cell r="I118">
            <v>666000460</v>
          </cell>
          <cell r="J118">
            <v>0</v>
          </cell>
          <cell r="K118">
            <v>666000460</v>
          </cell>
        </row>
        <row r="119">
          <cell r="F119">
            <v>235405830</v>
          </cell>
          <cell r="G119">
            <v>0</v>
          </cell>
          <cell r="H119">
            <v>0</v>
          </cell>
          <cell r="I119">
            <v>539281571</v>
          </cell>
          <cell r="J119">
            <v>0</v>
          </cell>
          <cell r="K119">
            <v>539281571</v>
          </cell>
        </row>
        <row r="120">
          <cell r="F120">
            <v>233445171</v>
          </cell>
          <cell r="G120">
            <v>0</v>
          </cell>
          <cell r="H120">
            <v>0</v>
          </cell>
          <cell r="I120">
            <v>235405830</v>
          </cell>
          <cell r="J120">
            <v>0</v>
          </cell>
          <cell r="K120">
            <v>235405830</v>
          </cell>
        </row>
        <row r="121">
          <cell r="F121">
            <v>3109530</v>
          </cell>
          <cell r="G121">
            <v>0</v>
          </cell>
          <cell r="H121">
            <v>0</v>
          </cell>
          <cell r="I121">
            <v>233445171</v>
          </cell>
          <cell r="J121">
            <v>0</v>
          </cell>
          <cell r="K121">
            <v>233445171</v>
          </cell>
        </row>
        <row r="122">
          <cell r="F122">
            <v>0</v>
          </cell>
          <cell r="G122">
            <v>0</v>
          </cell>
          <cell r="H122">
            <v>0</v>
          </cell>
          <cell r="I122">
            <v>3109530</v>
          </cell>
          <cell r="J122">
            <v>0</v>
          </cell>
          <cell r="K122">
            <v>3109530</v>
          </cell>
        </row>
        <row r="123">
          <cell r="F123">
            <v>206633501</v>
          </cell>
          <cell r="G123">
            <v>0</v>
          </cell>
          <cell r="H123">
            <v>0</v>
          </cell>
          <cell r="I123">
            <v>0</v>
          </cell>
          <cell r="J123">
            <v>0</v>
          </cell>
          <cell r="K123">
            <v>0</v>
          </cell>
        </row>
        <row r="124">
          <cell r="F124">
            <v>-28292398735</v>
          </cell>
          <cell r="G124">
            <v>0</v>
          </cell>
          <cell r="H124">
            <v>0</v>
          </cell>
          <cell r="I124">
            <v>206633501</v>
          </cell>
          <cell r="J124">
            <v>0</v>
          </cell>
          <cell r="K124">
            <v>206633501</v>
          </cell>
        </row>
        <row r="125">
          <cell r="F125">
            <v>235814161673</v>
          </cell>
          <cell r="G125">
            <v>0</v>
          </cell>
          <cell r="H125">
            <v>0</v>
          </cell>
          <cell r="I125">
            <v>-28292398735</v>
          </cell>
          <cell r="J125">
            <v>0</v>
          </cell>
          <cell r="K125">
            <v>-28292398735</v>
          </cell>
        </row>
        <row r="126">
          <cell r="F126">
            <v>235814161673</v>
          </cell>
          <cell r="H126">
            <v>0</v>
          </cell>
          <cell r="I126">
            <v>235814161673</v>
          </cell>
          <cell r="J126">
            <v>0</v>
          </cell>
          <cell r="K126">
            <v>235814161673</v>
          </cell>
        </row>
        <row r="127">
          <cell r="F127">
            <v>1821182092</v>
          </cell>
          <cell r="G127">
            <v>0</v>
          </cell>
          <cell r="H127">
            <v>1821182092</v>
          </cell>
          <cell r="I127">
            <v>0</v>
          </cell>
          <cell r="J127">
            <v>1821182092</v>
          </cell>
          <cell r="K127">
            <v>0</v>
          </cell>
        </row>
        <row r="128">
          <cell r="F128">
            <v>342737800</v>
          </cell>
          <cell r="G128">
            <v>0</v>
          </cell>
          <cell r="H128">
            <v>0</v>
          </cell>
          <cell r="I128">
            <v>1821182092</v>
          </cell>
          <cell r="J128">
            <v>0</v>
          </cell>
          <cell r="K128">
            <v>1821182092</v>
          </cell>
        </row>
        <row r="129">
          <cell r="F129">
            <v>1422467801</v>
          </cell>
          <cell r="G129">
            <v>0</v>
          </cell>
          <cell r="H129">
            <v>0</v>
          </cell>
          <cell r="I129">
            <v>342737800</v>
          </cell>
          <cell r="J129">
            <v>0</v>
          </cell>
          <cell r="K129">
            <v>342737800</v>
          </cell>
        </row>
        <row r="130">
          <cell r="F130">
            <v>312369261</v>
          </cell>
          <cell r="G130">
            <v>0</v>
          </cell>
          <cell r="H130">
            <v>0</v>
          </cell>
          <cell r="I130">
            <v>1422467801</v>
          </cell>
          <cell r="J130">
            <v>0</v>
          </cell>
          <cell r="K130">
            <v>1422467801</v>
          </cell>
        </row>
        <row r="131">
          <cell r="F131">
            <v>404443902</v>
          </cell>
          <cell r="G131">
            <v>0</v>
          </cell>
          <cell r="H131">
            <v>0</v>
          </cell>
          <cell r="I131">
            <v>312369261</v>
          </cell>
          <cell r="J131">
            <v>0</v>
          </cell>
          <cell r="K131">
            <v>312369261</v>
          </cell>
        </row>
        <row r="132">
          <cell r="F132">
            <v>4616500</v>
          </cell>
          <cell r="G132">
            <v>0</v>
          </cell>
          <cell r="H132">
            <v>0</v>
          </cell>
          <cell r="I132">
            <v>404443902</v>
          </cell>
          <cell r="J132">
            <v>0</v>
          </cell>
          <cell r="K132">
            <v>404443902</v>
          </cell>
        </row>
        <row r="133">
          <cell r="F133">
            <v>1970955362</v>
          </cell>
          <cell r="G133">
            <v>0</v>
          </cell>
          <cell r="H133">
            <v>0</v>
          </cell>
          <cell r="I133">
            <v>4616500</v>
          </cell>
          <cell r="J133">
            <v>0</v>
          </cell>
          <cell r="K133">
            <v>4616500</v>
          </cell>
        </row>
        <row r="134">
          <cell r="F134">
            <v>32144177</v>
          </cell>
          <cell r="G134">
            <v>0</v>
          </cell>
          <cell r="H134">
            <v>0</v>
          </cell>
          <cell r="I134">
            <v>1970955362</v>
          </cell>
          <cell r="J134">
            <v>0</v>
          </cell>
          <cell r="K134">
            <v>1970955362</v>
          </cell>
        </row>
        <row r="135">
          <cell r="F135">
            <v>3823201</v>
          </cell>
          <cell r="G135">
            <v>0</v>
          </cell>
          <cell r="H135">
            <v>0</v>
          </cell>
          <cell r="I135">
            <v>32144177</v>
          </cell>
          <cell r="J135">
            <v>0</v>
          </cell>
          <cell r="K135">
            <v>32144177</v>
          </cell>
        </row>
        <row r="136">
          <cell r="F136">
            <v>44550003</v>
          </cell>
          <cell r="G136">
            <v>0</v>
          </cell>
          <cell r="H136">
            <v>0</v>
          </cell>
          <cell r="I136">
            <v>3823201</v>
          </cell>
          <cell r="J136">
            <v>0</v>
          </cell>
          <cell r="K136">
            <v>3823201</v>
          </cell>
        </row>
        <row r="137">
          <cell r="F137">
            <v>6359290099</v>
          </cell>
          <cell r="G137">
            <v>0</v>
          </cell>
          <cell r="H137">
            <v>0</v>
          </cell>
          <cell r="I137">
            <v>44550003</v>
          </cell>
          <cell r="J137">
            <v>0</v>
          </cell>
          <cell r="K137">
            <v>44550003</v>
          </cell>
        </row>
        <row r="138">
          <cell r="F138">
            <v>6359290099</v>
          </cell>
          <cell r="H138">
            <v>0</v>
          </cell>
          <cell r="I138">
            <v>6359290099</v>
          </cell>
          <cell r="J138">
            <v>0</v>
          </cell>
          <cell r="K138">
            <v>6359290099</v>
          </cell>
        </row>
        <row r="139">
          <cell r="F139">
            <v>13306384713</v>
          </cell>
          <cell r="G139">
            <v>0</v>
          </cell>
          <cell r="H139">
            <v>13306384713</v>
          </cell>
          <cell r="I139">
            <v>0</v>
          </cell>
          <cell r="J139">
            <v>13306384713</v>
          </cell>
          <cell r="K139">
            <v>0</v>
          </cell>
        </row>
        <row r="140">
          <cell r="F140">
            <v>360700680</v>
          </cell>
          <cell r="G140">
            <v>0</v>
          </cell>
          <cell r="H140">
            <v>0</v>
          </cell>
          <cell r="I140">
            <v>13306384713</v>
          </cell>
          <cell r="J140">
            <v>0</v>
          </cell>
          <cell r="K140">
            <v>13306384713</v>
          </cell>
        </row>
        <row r="141">
          <cell r="F141">
            <v>90306154</v>
          </cell>
          <cell r="G141">
            <v>0</v>
          </cell>
          <cell r="H141">
            <v>0</v>
          </cell>
          <cell r="I141">
            <v>360700680</v>
          </cell>
          <cell r="J141">
            <v>0</v>
          </cell>
          <cell r="K141">
            <v>360700680</v>
          </cell>
        </row>
        <row r="142">
          <cell r="F142">
            <v>0</v>
          </cell>
          <cell r="G142">
            <v>0</v>
          </cell>
          <cell r="H142">
            <v>0</v>
          </cell>
          <cell r="I142">
            <v>90306154</v>
          </cell>
          <cell r="J142">
            <v>0</v>
          </cell>
          <cell r="K142">
            <v>90306154</v>
          </cell>
        </row>
        <row r="143">
          <cell r="F143">
            <v>0</v>
          </cell>
          <cell r="G143">
            <v>0</v>
          </cell>
          <cell r="H143">
            <v>0</v>
          </cell>
          <cell r="I143">
            <v>0</v>
          </cell>
          <cell r="J143">
            <v>0</v>
          </cell>
          <cell r="K143">
            <v>0</v>
          </cell>
        </row>
        <row r="144">
          <cell r="F144">
            <v>3344678199</v>
          </cell>
          <cell r="G144">
            <v>0</v>
          </cell>
          <cell r="H144">
            <v>0</v>
          </cell>
          <cell r="I144">
            <v>0</v>
          </cell>
          <cell r="J144">
            <v>0</v>
          </cell>
          <cell r="K144">
            <v>0</v>
          </cell>
        </row>
        <row r="145">
          <cell r="F145">
            <v>1420216125</v>
          </cell>
          <cell r="G145">
            <v>0</v>
          </cell>
          <cell r="H145">
            <v>0</v>
          </cell>
          <cell r="I145">
            <v>3344678199</v>
          </cell>
          <cell r="J145">
            <v>0</v>
          </cell>
          <cell r="K145">
            <v>3344678199</v>
          </cell>
        </row>
        <row r="146">
          <cell r="F146">
            <v>873375676</v>
          </cell>
          <cell r="G146">
            <v>0</v>
          </cell>
          <cell r="H146">
            <v>0</v>
          </cell>
          <cell r="I146">
            <v>1420216125</v>
          </cell>
          <cell r="J146">
            <v>0</v>
          </cell>
          <cell r="K146">
            <v>1420216125</v>
          </cell>
        </row>
        <row r="147">
          <cell r="F147">
            <v>3784784713</v>
          </cell>
          <cell r="G147">
            <v>0</v>
          </cell>
          <cell r="H147">
            <v>0</v>
          </cell>
          <cell r="I147">
            <v>873375676</v>
          </cell>
          <cell r="J147">
            <v>0</v>
          </cell>
          <cell r="K147">
            <v>873375676</v>
          </cell>
        </row>
        <row r="148">
          <cell r="F148">
            <v>619096192</v>
          </cell>
          <cell r="G148">
            <v>0</v>
          </cell>
          <cell r="H148">
            <v>0</v>
          </cell>
          <cell r="I148">
            <v>3784784713</v>
          </cell>
          <cell r="J148">
            <v>0</v>
          </cell>
          <cell r="K148">
            <v>3784784713</v>
          </cell>
        </row>
        <row r="149">
          <cell r="F149">
            <v>598008789</v>
          </cell>
          <cell r="G149">
            <v>0</v>
          </cell>
          <cell r="H149">
            <v>0</v>
          </cell>
          <cell r="I149">
            <v>619096192</v>
          </cell>
          <cell r="J149">
            <v>0</v>
          </cell>
          <cell r="K149">
            <v>619096192</v>
          </cell>
        </row>
        <row r="150">
          <cell r="F150">
            <v>250914750</v>
          </cell>
          <cell r="G150">
            <v>0</v>
          </cell>
          <cell r="H150">
            <v>0</v>
          </cell>
          <cell r="I150">
            <v>598008789</v>
          </cell>
          <cell r="J150">
            <v>0</v>
          </cell>
          <cell r="K150">
            <v>598008789</v>
          </cell>
        </row>
        <row r="151">
          <cell r="F151">
            <v>615934739</v>
          </cell>
          <cell r="G151">
            <v>0</v>
          </cell>
          <cell r="H151">
            <v>0</v>
          </cell>
          <cell r="I151">
            <v>250914750</v>
          </cell>
          <cell r="J151">
            <v>0</v>
          </cell>
          <cell r="K151">
            <v>250914750</v>
          </cell>
        </row>
        <row r="152">
          <cell r="F152">
            <v>72691519</v>
          </cell>
          <cell r="G152">
            <v>0</v>
          </cell>
          <cell r="H152">
            <v>0</v>
          </cell>
          <cell r="I152">
            <v>615934739</v>
          </cell>
          <cell r="J152">
            <v>0</v>
          </cell>
          <cell r="K152">
            <v>615934739</v>
          </cell>
        </row>
        <row r="153">
          <cell r="F153">
            <v>1679345008</v>
          </cell>
          <cell r="G153">
            <v>0</v>
          </cell>
          <cell r="H153">
            <v>0</v>
          </cell>
          <cell r="I153">
            <v>72691519</v>
          </cell>
          <cell r="J153">
            <v>0</v>
          </cell>
          <cell r="K153">
            <v>72691519</v>
          </cell>
        </row>
        <row r="154">
          <cell r="F154">
            <v>1676836258</v>
          </cell>
          <cell r="G154">
            <v>0</v>
          </cell>
          <cell r="H154">
            <v>0</v>
          </cell>
          <cell r="I154">
            <v>1679345008</v>
          </cell>
          <cell r="J154">
            <v>0</v>
          </cell>
          <cell r="K154">
            <v>1679345008</v>
          </cell>
        </row>
        <row r="155">
          <cell r="F155">
            <v>0</v>
          </cell>
          <cell r="G155">
            <v>0</v>
          </cell>
          <cell r="H155">
            <v>0</v>
          </cell>
          <cell r="I155">
            <v>1676836258</v>
          </cell>
          <cell r="J155">
            <v>0</v>
          </cell>
          <cell r="K155">
            <v>1676836258</v>
          </cell>
        </row>
        <row r="156">
          <cell r="F156">
            <v>28693273515</v>
          </cell>
          <cell r="G156">
            <v>0</v>
          </cell>
          <cell r="H156">
            <v>0</v>
          </cell>
          <cell r="I156">
            <v>0</v>
          </cell>
          <cell r="J156">
            <v>0</v>
          </cell>
          <cell r="K156">
            <v>0</v>
          </cell>
        </row>
        <row r="157">
          <cell r="F157">
            <v>28693273515</v>
          </cell>
          <cell r="H157">
            <v>0</v>
          </cell>
          <cell r="I157">
            <v>28693273515</v>
          </cell>
          <cell r="J157">
            <v>0</v>
          </cell>
          <cell r="K157">
            <v>28693273515</v>
          </cell>
        </row>
        <row r="158">
          <cell r="F158">
            <v>0</v>
          </cell>
          <cell r="G158">
            <v>0</v>
          </cell>
          <cell r="H158">
            <v>0</v>
          </cell>
          <cell r="I158">
            <v>0</v>
          </cell>
          <cell r="J158">
            <v>0</v>
          </cell>
          <cell r="K158">
            <v>0</v>
          </cell>
        </row>
        <row r="159">
          <cell r="F159">
            <v>0</v>
          </cell>
          <cell r="H159">
            <v>0</v>
          </cell>
          <cell r="I159">
            <v>0</v>
          </cell>
          <cell r="J159">
            <v>0</v>
          </cell>
          <cell r="K159">
            <v>0</v>
          </cell>
        </row>
        <row r="160">
          <cell r="F160">
            <v>1052294908</v>
          </cell>
          <cell r="G160">
            <v>-8400000</v>
          </cell>
          <cell r="H160">
            <v>1043894908</v>
          </cell>
          <cell r="I160">
            <v>0</v>
          </cell>
          <cell r="J160">
            <v>1043894908</v>
          </cell>
          <cell r="K160">
            <v>0</v>
          </cell>
        </row>
        <row r="161">
          <cell r="F161">
            <v>1052294908</v>
          </cell>
          <cell r="G161">
            <v>-8400000</v>
          </cell>
          <cell r="H161">
            <v>-8400000</v>
          </cell>
          <cell r="I161">
            <v>1043894908</v>
          </cell>
          <cell r="J161">
            <v>0</v>
          </cell>
          <cell r="K161">
            <v>1043894908</v>
          </cell>
        </row>
        <row r="162">
          <cell r="F162">
            <v>1052294908</v>
          </cell>
          <cell r="H162">
            <v>-8400000</v>
          </cell>
          <cell r="I162">
            <v>1043894908</v>
          </cell>
          <cell r="J162">
            <v>0</v>
          </cell>
          <cell r="K162">
            <v>1043894908</v>
          </cell>
        </row>
        <row r="163">
          <cell r="F163">
            <v>-1393789828</v>
          </cell>
          <cell r="G163">
            <v>0</v>
          </cell>
          <cell r="H163">
            <v>-1393789828</v>
          </cell>
          <cell r="I163">
            <v>0</v>
          </cell>
          <cell r="J163">
            <v>-1393789828</v>
          </cell>
          <cell r="K163">
            <v>0</v>
          </cell>
        </row>
        <row r="164">
          <cell r="F164">
            <v>-1393789828</v>
          </cell>
          <cell r="G164">
            <v>0</v>
          </cell>
          <cell r="H164">
            <v>0</v>
          </cell>
          <cell r="I164">
            <v>-1393789828</v>
          </cell>
          <cell r="J164">
            <v>0</v>
          </cell>
          <cell r="K164">
            <v>-1393789828</v>
          </cell>
        </row>
        <row r="165">
          <cell r="F165">
            <v>-1393789828</v>
          </cell>
          <cell r="H165">
            <v>0</v>
          </cell>
          <cell r="I165">
            <v>-1393789828</v>
          </cell>
          <cell r="J165">
            <v>0</v>
          </cell>
          <cell r="K165">
            <v>-1393789828</v>
          </cell>
        </row>
        <row r="166">
          <cell r="F166">
            <v>528492033</v>
          </cell>
          <cell r="G166">
            <v>0</v>
          </cell>
          <cell r="H166">
            <v>528492033</v>
          </cell>
          <cell r="I166">
            <v>0</v>
          </cell>
          <cell r="J166">
            <v>528492033</v>
          </cell>
          <cell r="K166">
            <v>0</v>
          </cell>
        </row>
        <row r="167">
          <cell r="F167">
            <v>528492033</v>
          </cell>
          <cell r="G167">
            <v>0</v>
          </cell>
          <cell r="H167">
            <v>0</v>
          </cell>
          <cell r="I167">
            <v>528492033</v>
          </cell>
          <cell r="J167">
            <v>0</v>
          </cell>
          <cell r="K167">
            <v>528492033</v>
          </cell>
        </row>
        <row r="168">
          <cell r="F168">
            <v>528492033</v>
          </cell>
          <cell r="H168">
            <v>0</v>
          </cell>
          <cell r="I168">
            <v>528492033</v>
          </cell>
          <cell r="J168">
            <v>0</v>
          </cell>
          <cell r="K168">
            <v>528492033</v>
          </cell>
        </row>
        <row r="169">
          <cell r="F169">
            <v>-4813778889</v>
          </cell>
          <cell r="G169">
            <v>0</v>
          </cell>
          <cell r="H169">
            <v>-4813778889</v>
          </cell>
          <cell r="I169">
            <v>0</v>
          </cell>
          <cell r="J169">
            <v>-4813778889</v>
          </cell>
          <cell r="K169">
            <v>0</v>
          </cell>
        </row>
        <row r="170">
          <cell r="F170">
            <v>-4813778889</v>
          </cell>
          <cell r="G170">
            <v>0</v>
          </cell>
          <cell r="H170">
            <v>0</v>
          </cell>
          <cell r="I170">
            <v>-4813778889</v>
          </cell>
          <cell r="J170">
            <v>0</v>
          </cell>
          <cell r="K170">
            <v>-4813778889</v>
          </cell>
        </row>
        <row r="171">
          <cell r="F171">
            <v>-4813778889</v>
          </cell>
          <cell r="H171">
            <v>0</v>
          </cell>
          <cell r="I171">
            <v>-4813778889</v>
          </cell>
          <cell r="J171">
            <v>0</v>
          </cell>
          <cell r="K171">
            <v>-4813778889</v>
          </cell>
        </row>
        <row r="172">
          <cell r="F172">
            <v>-44461091</v>
          </cell>
          <cell r="G172">
            <v>0</v>
          </cell>
          <cell r="H172">
            <v>-44461091</v>
          </cell>
          <cell r="I172">
            <v>0</v>
          </cell>
          <cell r="J172">
            <v>-44461091</v>
          </cell>
          <cell r="K172">
            <v>0</v>
          </cell>
        </row>
        <row r="173">
          <cell r="F173">
            <v>-44461091</v>
          </cell>
          <cell r="G173">
            <v>0</v>
          </cell>
          <cell r="H173">
            <v>0</v>
          </cell>
          <cell r="I173">
            <v>-44461091</v>
          </cell>
          <cell r="J173">
            <v>0</v>
          </cell>
          <cell r="K173">
            <v>-44461091</v>
          </cell>
        </row>
        <row r="174">
          <cell r="F174">
            <v>-44461091</v>
          </cell>
          <cell r="H174">
            <v>0</v>
          </cell>
          <cell r="I174">
            <v>-44461091</v>
          </cell>
          <cell r="J174">
            <v>0</v>
          </cell>
          <cell r="K174">
            <v>-44461091</v>
          </cell>
        </row>
        <row r="175">
          <cell r="F175">
            <v>224784508</v>
          </cell>
          <cell r="G175">
            <v>0</v>
          </cell>
          <cell r="H175">
            <v>224784508</v>
          </cell>
          <cell r="I175">
            <v>0</v>
          </cell>
          <cell r="J175">
            <v>224784508</v>
          </cell>
          <cell r="K175">
            <v>0</v>
          </cell>
        </row>
        <row r="176">
          <cell r="F176">
            <v>224784508</v>
          </cell>
          <cell r="G176">
            <v>0</v>
          </cell>
          <cell r="H176">
            <v>0</v>
          </cell>
          <cell r="I176">
            <v>224784508</v>
          </cell>
          <cell r="J176">
            <v>0</v>
          </cell>
          <cell r="K176">
            <v>224784508</v>
          </cell>
        </row>
        <row r="177">
          <cell r="F177">
            <v>224784508</v>
          </cell>
          <cell r="H177">
            <v>0</v>
          </cell>
          <cell r="I177">
            <v>224784508</v>
          </cell>
          <cell r="J177">
            <v>0</v>
          </cell>
          <cell r="K177">
            <v>224784508</v>
          </cell>
        </row>
        <row r="178">
          <cell r="F178">
            <v>0</v>
          </cell>
          <cell r="G178">
            <v>0</v>
          </cell>
          <cell r="H178">
            <v>0</v>
          </cell>
          <cell r="I178">
            <v>0</v>
          </cell>
          <cell r="J178">
            <v>0</v>
          </cell>
          <cell r="K178">
            <v>0</v>
          </cell>
        </row>
        <row r="179">
          <cell r="F179">
            <v>-764884</v>
          </cell>
          <cell r="G179">
            <v>0</v>
          </cell>
          <cell r="H179">
            <v>0</v>
          </cell>
          <cell r="I179">
            <v>0</v>
          </cell>
          <cell r="J179">
            <v>0</v>
          </cell>
          <cell r="K179">
            <v>0</v>
          </cell>
        </row>
        <row r="180">
          <cell r="F180">
            <v>-764884</v>
          </cell>
          <cell r="G180">
            <v>0</v>
          </cell>
          <cell r="H180">
            <v>0</v>
          </cell>
          <cell r="I180">
            <v>-764884</v>
          </cell>
          <cell r="J180">
            <v>0</v>
          </cell>
          <cell r="K180">
            <v>-764884</v>
          </cell>
        </row>
        <row r="181">
          <cell r="F181">
            <v>-764884</v>
          </cell>
          <cell r="H181">
            <v>0</v>
          </cell>
          <cell r="I181">
            <v>-764884</v>
          </cell>
          <cell r="J181">
            <v>0</v>
          </cell>
          <cell r="K181">
            <v>-764884</v>
          </cell>
        </row>
        <row r="182">
          <cell r="F182">
            <v>4584781337</v>
          </cell>
          <cell r="G182">
            <v>0</v>
          </cell>
          <cell r="H182">
            <v>4584781337</v>
          </cell>
          <cell r="I182">
            <v>0</v>
          </cell>
          <cell r="J182">
            <v>4584781337</v>
          </cell>
          <cell r="K182">
            <v>0</v>
          </cell>
        </row>
        <row r="183">
          <cell r="F183">
            <v>4584781337</v>
          </cell>
          <cell r="G183">
            <v>0</v>
          </cell>
          <cell r="H183">
            <v>0</v>
          </cell>
          <cell r="I183">
            <v>4584781337</v>
          </cell>
          <cell r="J183">
            <v>0</v>
          </cell>
          <cell r="K183">
            <v>4584781337</v>
          </cell>
        </row>
        <row r="184">
          <cell r="F184">
            <v>4584781337</v>
          </cell>
          <cell r="H184">
            <v>0</v>
          </cell>
          <cell r="I184">
            <v>4584781337</v>
          </cell>
          <cell r="J184">
            <v>0</v>
          </cell>
          <cell r="K184">
            <v>4584781337</v>
          </cell>
        </row>
        <row r="185">
          <cell r="F185">
            <v>-14242500</v>
          </cell>
          <cell r="G185">
            <v>0</v>
          </cell>
          <cell r="H185">
            <v>-14242500</v>
          </cell>
          <cell r="I185">
            <v>0</v>
          </cell>
          <cell r="J185">
            <v>-14242500</v>
          </cell>
          <cell r="K185">
            <v>0</v>
          </cell>
        </row>
        <row r="186">
          <cell r="F186">
            <v>-14242500</v>
          </cell>
          <cell r="G186">
            <v>0</v>
          </cell>
          <cell r="H186">
            <v>0</v>
          </cell>
          <cell r="I186">
            <v>-14242500</v>
          </cell>
          <cell r="J186">
            <v>0</v>
          </cell>
          <cell r="K186">
            <v>-14242500</v>
          </cell>
        </row>
        <row r="187">
          <cell r="F187">
            <v>0</v>
          </cell>
          <cell r="G187">
            <v>0</v>
          </cell>
          <cell r="H187">
            <v>0</v>
          </cell>
          <cell r="I187">
            <v>-14242500</v>
          </cell>
          <cell r="J187">
            <v>0</v>
          </cell>
          <cell r="K187">
            <v>-14242500</v>
          </cell>
        </row>
        <row r="188">
          <cell r="F188">
            <v>0</v>
          </cell>
          <cell r="H188">
            <v>0</v>
          </cell>
          <cell r="I188">
            <v>0</v>
          </cell>
          <cell r="J188">
            <v>0</v>
          </cell>
          <cell r="K188">
            <v>0</v>
          </cell>
        </row>
      </sheetData>
      <sheetData sheetId="1" refreshError="1">
        <row r="1">
          <cell r="B1" t="str">
            <v>PT  MULTI  NITROTAMA  KIMIA</v>
          </cell>
          <cell r="F1" t="str">
            <v>Preliminary</v>
          </cell>
          <cell r="H1" t="str">
            <v>Adjusted</v>
          </cell>
          <cell r="I1" t="str">
            <v>RJE</v>
          </cell>
          <cell r="J1" t="str">
            <v>Final</v>
          </cell>
          <cell r="K1" t="str">
            <v>PY1</v>
          </cell>
        </row>
        <row r="2">
          <cell r="F2" t="str">
            <v>Preliminary</v>
          </cell>
          <cell r="H2" t="str">
            <v>AJE</v>
          </cell>
          <cell r="I2" t="str">
            <v>Adjusted</v>
          </cell>
          <cell r="J2" t="str">
            <v>RJE</v>
          </cell>
          <cell r="K2" t="str">
            <v>Final</v>
          </cell>
          <cell r="M2" t="str">
            <v>PY1</v>
          </cell>
        </row>
        <row r="3">
          <cell r="F3">
            <v>303039670</v>
          </cell>
          <cell r="H3">
            <v>303039670</v>
          </cell>
          <cell r="I3">
            <v>0</v>
          </cell>
          <cell r="J3">
            <v>303039670</v>
          </cell>
          <cell r="K3">
            <v>0</v>
          </cell>
        </row>
        <row r="4">
          <cell r="F4">
            <v>388971218</v>
          </cell>
          <cell r="H4">
            <v>0</v>
          </cell>
          <cell r="I4">
            <v>0</v>
          </cell>
          <cell r="J4">
            <v>0</v>
          </cell>
          <cell r="K4">
            <v>0</v>
          </cell>
          <cell r="M4">
            <v>0</v>
          </cell>
        </row>
        <row r="5">
          <cell r="F5">
            <v>626514932</v>
          </cell>
          <cell r="H5">
            <v>0</v>
          </cell>
          <cell r="I5">
            <v>0</v>
          </cell>
          <cell r="J5">
            <v>0</v>
          </cell>
          <cell r="K5">
            <v>0</v>
          </cell>
          <cell r="M5">
            <v>0</v>
          </cell>
        </row>
        <row r="6">
          <cell r="F6">
            <v>599815477</v>
          </cell>
          <cell r="H6">
            <v>0</v>
          </cell>
          <cell r="I6">
            <v>0</v>
          </cell>
          <cell r="J6">
            <v>0</v>
          </cell>
          <cell r="K6">
            <v>0</v>
          </cell>
          <cell r="M6">
            <v>0</v>
          </cell>
        </row>
        <row r="7">
          <cell r="F7">
            <v>1687272037</v>
          </cell>
          <cell r="H7">
            <v>0</v>
          </cell>
          <cell r="I7">
            <v>0</v>
          </cell>
          <cell r="J7">
            <v>0</v>
          </cell>
          <cell r="K7">
            <v>0</v>
          </cell>
          <cell r="M7">
            <v>0</v>
          </cell>
        </row>
        <row r="8">
          <cell r="F8">
            <v>24000000000</v>
          </cell>
          <cell r="H8">
            <v>0</v>
          </cell>
          <cell r="I8">
            <v>0</v>
          </cell>
          <cell r="J8">
            <v>0</v>
          </cell>
          <cell r="K8">
            <v>0</v>
          </cell>
          <cell r="M8">
            <v>0</v>
          </cell>
        </row>
        <row r="9">
          <cell r="F9">
            <v>27605613334</v>
          </cell>
          <cell r="H9">
            <v>0</v>
          </cell>
          <cell r="I9">
            <v>0</v>
          </cell>
          <cell r="J9">
            <v>0</v>
          </cell>
          <cell r="K9">
            <v>0</v>
          </cell>
          <cell r="M9">
            <v>0</v>
          </cell>
        </row>
        <row r="10">
          <cell r="F10">
            <v>27605613334</v>
          </cell>
          <cell r="H10">
            <v>0</v>
          </cell>
          <cell r="I10">
            <v>27605613334</v>
          </cell>
          <cell r="J10">
            <v>0</v>
          </cell>
          <cell r="K10">
            <v>27605613334</v>
          </cell>
          <cell r="M10">
            <v>0</v>
          </cell>
        </row>
        <row r="11">
          <cell r="F11">
            <v>15645000000</v>
          </cell>
          <cell r="H11">
            <v>15645000000</v>
          </cell>
          <cell r="I11">
            <v>0</v>
          </cell>
          <cell r="J11">
            <v>15645000000</v>
          </cell>
          <cell r="K11">
            <v>0</v>
          </cell>
        </row>
        <row r="12">
          <cell r="F12">
            <v>15645000000</v>
          </cell>
          <cell r="H12">
            <v>0</v>
          </cell>
          <cell r="I12">
            <v>0</v>
          </cell>
          <cell r="J12">
            <v>0</v>
          </cell>
          <cell r="K12">
            <v>0</v>
          </cell>
          <cell r="M12">
            <v>0</v>
          </cell>
        </row>
        <row r="13">
          <cell r="F13">
            <v>15645000000</v>
          </cell>
          <cell r="H13">
            <v>0</v>
          </cell>
          <cell r="I13">
            <v>15645000000</v>
          </cell>
          <cell r="J13">
            <v>0</v>
          </cell>
          <cell r="K13">
            <v>15645000000</v>
          </cell>
          <cell r="M13">
            <v>0</v>
          </cell>
        </row>
        <row r="14">
          <cell r="F14">
            <v>166210483410</v>
          </cell>
          <cell r="H14">
            <v>165209203410</v>
          </cell>
          <cell r="I14">
            <v>0</v>
          </cell>
          <cell r="J14">
            <v>165209203410</v>
          </cell>
          <cell r="K14">
            <v>0</v>
          </cell>
        </row>
        <row r="15">
          <cell r="F15">
            <v>166210483410</v>
          </cell>
          <cell r="H15">
            <v>-1001280000</v>
          </cell>
          <cell r="I15">
            <v>0</v>
          </cell>
          <cell r="J15">
            <v>0</v>
          </cell>
          <cell r="K15">
            <v>0</v>
          </cell>
          <cell r="M15">
            <v>0</v>
          </cell>
        </row>
        <row r="16">
          <cell r="F16">
            <v>166210483410</v>
          </cell>
          <cell r="H16">
            <v>-1001280000</v>
          </cell>
          <cell r="I16">
            <v>165209203410</v>
          </cell>
          <cell r="J16">
            <v>0</v>
          </cell>
          <cell r="K16">
            <v>165209203410</v>
          </cell>
          <cell r="M16">
            <v>0</v>
          </cell>
        </row>
        <row r="17">
          <cell r="F17">
            <v>0</v>
          </cell>
          <cell r="H17">
            <v>0</v>
          </cell>
          <cell r="I17">
            <v>0</v>
          </cell>
          <cell r="J17">
            <v>0</v>
          </cell>
          <cell r="K17">
            <v>0</v>
          </cell>
        </row>
        <row r="18">
          <cell r="F18">
            <v>0</v>
          </cell>
          <cell r="H18">
            <v>0</v>
          </cell>
          <cell r="I18">
            <v>0</v>
          </cell>
          <cell r="J18">
            <v>0</v>
          </cell>
          <cell r="K18">
            <v>0</v>
          </cell>
          <cell r="M18">
            <v>0</v>
          </cell>
        </row>
        <row r="19">
          <cell r="F19">
            <v>0</v>
          </cell>
          <cell r="H19">
            <v>0</v>
          </cell>
          <cell r="I19">
            <v>0</v>
          </cell>
          <cell r="J19">
            <v>0</v>
          </cell>
          <cell r="K19">
            <v>0</v>
          </cell>
          <cell r="M19">
            <v>0</v>
          </cell>
        </row>
        <row r="20">
          <cell r="F20">
            <v>0</v>
          </cell>
          <cell r="H20">
            <v>0</v>
          </cell>
          <cell r="I20">
            <v>0</v>
          </cell>
          <cell r="J20">
            <v>0</v>
          </cell>
          <cell r="K20">
            <v>0</v>
          </cell>
          <cell r="M20">
            <v>0</v>
          </cell>
        </row>
        <row r="21">
          <cell r="F21">
            <v>-102613922</v>
          </cell>
          <cell r="H21">
            <v>-102613922</v>
          </cell>
          <cell r="I21">
            <v>0</v>
          </cell>
          <cell r="J21">
            <v>-102613922</v>
          </cell>
          <cell r="K21">
            <v>0</v>
          </cell>
        </row>
        <row r="22">
          <cell r="F22">
            <v>-102613922</v>
          </cell>
          <cell r="H22">
            <v>0</v>
          </cell>
          <cell r="I22">
            <v>0</v>
          </cell>
          <cell r="J22">
            <v>0</v>
          </cell>
          <cell r="K22">
            <v>0</v>
          </cell>
          <cell r="M22">
            <v>0</v>
          </cell>
        </row>
        <row r="23">
          <cell r="F23">
            <v>-102613922</v>
          </cell>
          <cell r="H23">
            <v>0</v>
          </cell>
          <cell r="I23">
            <v>-102613922</v>
          </cell>
          <cell r="J23">
            <v>0</v>
          </cell>
          <cell r="K23">
            <v>-102613922</v>
          </cell>
          <cell r="M23">
            <v>0</v>
          </cell>
        </row>
        <row r="24">
          <cell r="F24">
            <v>11376050717</v>
          </cell>
          <cell r="H24">
            <v>11376050717</v>
          </cell>
          <cell r="I24">
            <v>0</v>
          </cell>
          <cell r="J24">
            <v>11376050717</v>
          </cell>
          <cell r="K24">
            <v>0</v>
          </cell>
        </row>
        <row r="25">
          <cell r="F25">
            <v>296461500</v>
          </cell>
          <cell r="H25">
            <v>0</v>
          </cell>
          <cell r="I25">
            <v>0</v>
          </cell>
          <cell r="J25">
            <v>0</v>
          </cell>
          <cell r="K25">
            <v>0</v>
          </cell>
          <cell r="M25">
            <v>0</v>
          </cell>
        </row>
        <row r="26">
          <cell r="F26">
            <v>11672512217</v>
          </cell>
          <cell r="H26">
            <v>0</v>
          </cell>
          <cell r="I26">
            <v>0</v>
          </cell>
          <cell r="J26">
            <v>0</v>
          </cell>
          <cell r="K26">
            <v>0</v>
          </cell>
          <cell r="M26">
            <v>0</v>
          </cell>
        </row>
        <row r="27">
          <cell r="F27">
            <v>11672512217</v>
          </cell>
          <cell r="H27">
            <v>0</v>
          </cell>
          <cell r="I27">
            <v>11672512217</v>
          </cell>
          <cell r="J27">
            <v>0</v>
          </cell>
          <cell r="K27">
            <v>11672512217</v>
          </cell>
          <cell r="M27">
            <v>0</v>
          </cell>
        </row>
        <row r="28">
          <cell r="F28">
            <v>30762835630</v>
          </cell>
          <cell r="H28">
            <v>30762835630</v>
          </cell>
          <cell r="I28">
            <v>0</v>
          </cell>
          <cell r="J28">
            <v>30762835630</v>
          </cell>
          <cell r="K28">
            <v>0</v>
          </cell>
        </row>
        <row r="29">
          <cell r="F29">
            <v>17603177247</v>
          </cell>
          <cell r="H29">
            <v>0</v>
          </cell>
          <cell r="I29">
            <v>0</v>
          </cell>
          <cell r="J29">
            <v>0</v>
          </cell>
          <cell r="K29">
            <v>0</v>
          </cell>
          <cell r="M29">
            <v>0</v>
          </cell>
        </row>
        <row r="30">
          <cell r="F30">
            <v>28292398735</v>
          </cell>
          <cell r="H30">
            <v>0</v>
          </cell>
          <cell r="I30">
            <v>0</v>
          </cell>
          <cell r="J30">
            <v>0</v>
          </cell>
          <cell r="K30">
            <v>0</v>
          </cell>
          <cell r="M30">
            <v>0</v>
          </cell>
        </row>
        <row r="31">
          <cell r="F31">
            <v>687306250</v>
          </cell>
          <cell r="H31">
            <v>0</v>
          </cell>
          <cell r="I31">
            <v>0</v>
          </cell>
          <cell r="J31">
            <v>0</v>
          </cell>
          <cell r="K31">
            <v>0</v>
          </cell>
          <cell r="M31">
            <v>0</v>
          </cell>
        </row>
        <row r="32">
          <cell r="F32">
            <v>77345717862</v>
          </cell>
          <cell r="H32">
            <v>0</v>
          </cell>
          <cell r="I32">
            <v>0</v>
          </cell>
          <cell r="J32">
            <v>0</v>
          </cell>
          <cell r="K32">
            <v>0</v>
          </cell>
          <cell r="M32">
            <v>0</v>
          </cell>
        </row>
        <row r="33">
          <cell r="F33">
            <v>77345717862</v>
          </cell>
          <cell r="H33">
            <v>0</v>
          </cell>
          <cell r="I33">
            <v>77345717862</v>
          </cell>
          <cell r="J33">
            <v>0</v>
          </cell>
          <cell r="K33">
            <v>77345717862</v>
          </cell>
          <cell r="M33">
            <v>0</v>
          </cell>
        </row>
        <row r="34">
          <cell r="F34">
            <v>0</v>
          </cell>
          <cell r="H34">
            <v>0</v>
          </cell>
          <cell r="I34">
            <v>0</v>
          </cell>
          <cell r="J34">
            <v>0</v>
          </cell>
          <cell r="K34">
            <v>0</v>
          </cell>
        </row>
        <row r="35">
          <cell r="F35">
            <v>0</v>
          </cell>
          <cell r="H35">
            <v>0</v>
          </cell>
          <cell r="I35">
            <v>0</v>
          </cell>
          <cell r="J35">
            <v>0</v>
          </cell>
          <cell r="K35">
            <v>0</v>
          </cell>
          <cell r="M35">
            <v>0</v>
          </cell>
        </row>
        <row r="36">
          <cell r="F36">
            <v>1363891446</v>
          </cell>
          <cell r="H36">
            <v>1363891446</v>
          </cell>
          <cell r="I36">
            <v>0</v>
          </cell>
          <cell r="J36">
            <v>1363891446</v>
          </cell>
          <cell r="K36">
            <v>0</v>
          </cell>
        </row>
        <row r="37">
          <cell r="F37">
            <v>0</v>
          </cell>
          <cell r="H37">
            <v>0</v>
          </cell>
          <cell r="I37">
            <v>0</v>
          </cell>
          <cell r="J37">
            <v>0</v>
          </cell>
          <cell r="K37">
            <v>0</v>
          </cell>
          <cell r="M37">
            <v>0</v>
          </cell>
        </row>
        <row r="38">
          <cell r="F38">
            <v>1986522006</v>
          </cell>
          <cell r="H38">
            <v>0</v>
          </cell>
          <cell r="I38">
            <v>0</v>
          </cell>
          <cell r="J38">
            <v>0</v>
          </cell>
          <cell r="K38">
            <v>0</v>
          </cell>
          <cell r="M38">
            <v>0</v>
          </cell>
        </row>
        <row r="39">
          <cell r="F39">
            <v>3350413452</v>
          </cell>
          <cell r="H39">
            <v>0</v>
          </cell>
          <cell r="I39">
            <v>0</v>
          </cell>
          <cell r="J39">
            <v>0</v>
          </cell>
          <cell r="K39">
            <v>0</v>
          </cell>
          <cell r="M39">
            <v>0</v>
          </cell>
        </row>
        <row r="40">
          <cell r="F40">
            <v>3350413452</v>
          </cell>
          <cell r="H40">
            <v>0</v>
          </cell>
          <cell r="I40">
            <v>3350413452</v>
          </cell>
          <cell r="J40">
            <v>0</v>
          </cell>
          <cell r="K40">
            <v>3350413452</v>
          </cell>
          <cell r="M40">
            <v>0</v>
          </cell>
        </row>
        <row r="41">
          <cell r="F41">
            <v>14242500</v>
          </cell>
          <cell r="H41">
            <v>14242500</v>
          </cell>
          <cell r="I41">
            <v>0</v>
          </cell>
          <cell r="J41">
            <v>14242500</v>
          </cell>
          <cell r="K41">
            <v>0</v>
          </cell>
        </row>
        <row r="42">
          <cell r="F42">
            <v>14242500</v>
          </cell>
          <cell r="H42">
            <v>0</v>
          </cell>
          <cell r="I42">
            <v>0</v>
          </cell>
          <cell r="J42">
            <v>0</v>
          </cell>
          <cell r="K42">
            <v>0</v>
          </cell>
          <cell r="M42">
            <v>0</v>
          </cell>
        </row>
        <row r="43">
          <cell r="F43">
            <v>14242500</v>
          </cell>
          <cell r="H43">
            <v>0</v>
          </cell>
          <cell r="I43">
            <v>14242500</v>
          </cell>
          <cell r="J43">
            <v>0</v>
          </cell>
          <cell r="K43">
            <v>14242500</v>
          </cell>
          <cell r="M43">
            <v>0</v>
          </cell>
        </row>
        <row r="44">
          <cell r="F44">
            <v>314659315</v>
          </cell>
          <cell r="H44">
            <v>314659315</v>
          </cell>
          <cell r="I44">
            <v>0</v>
          </cell>
          <cell r="J44">
            <v>314659315</v>
          </cell>
          <cell r="K44">
            <v>0</v>
          </cell>
        </row>
        <row r="45">
          <cell r="F45">
            <v>160555559014</v>
          </cell>
          <cell r="H45">
            <v>0</v>
          </cell>
          <cell r="I45">
            <v>0</v>
          </cell>
          <cell r="J45">
            <v>0</v>
          </cell>
          <cell r="K45">
            <v>0</v>
          </cell>
          <cell r="M45">
            <v>0</v>
          </cell>
        </row>
        <row r="46">
          <cell r="F46">
            <v>328800000</v>
          </cell>
          <cell r="H46">
            <v>0</v>
          </cell>
          <cell r="I46">
            <v>0</v>
          </cell>
          <cell r="J46">
            <v>0</v>
          </cell>
          <cell r="K46">
            <v>0</v>
          </cell>
          <cell r="M46">
            <v>0</v>
          </cell>
        </row>
        <row r="47">
          <cell r="F47">
            <v>-93672843</v>
          </cell>
          <cell r="H47">
            <v>0</v>
          </cell>
          <cell r="I47">
            <v>0</v>
          </cell>
          <cell r="J47">
            <v>0</v>
          </cell>
          <cell r="K47">
            <v>0</v>
          </cell>
          <cell r="M47">
            <v>0</v>
          </cell>
        </row>
        <row r="48">
          <cell r="F48">
            <v>161105345486</v>
          </cell>
          <cell r="H48">
            <v>0</v>
          </cell>
          <cell r="I48">
            <v>0</v>
          </cell>
          <cell r="J48">
            <v>0</v>
          </cell>
          <cell r="K48">
            <v>0</v>
          </cell>
          <cell r="M48">
            <v>0</v>
          </cell>
        </row>
        <row r="49">
          <cell r="F49">
            <v>161105345486</v>
          </cell>
          <cell r="H49">
            <v>0</v>
          </cell>
          <cell r="I49">
            <v>161105345486</v>
          </cell>
          <cell r="J49">
            <v>0</v>
          </cell>
          <cell r="K49">
            <v>161105345486</v>
          </cell>
          <cell r="M49">
            <v>0</v>
          </cell>
        </row>
        <row r="50">
          <cell r="F50">
            <v>69707347056</v>
          </cell>
          <cell r="H50">
            <v>69707347056</v>
          </cell>
          <cell r="I50">
            <v>0</v>
          </cell>
          <cell r="J50">
            <v>69707347056</v>
          </cell>
          <cell r="K50">
            <v>0</v>
          </cell>
        </row>
        <row r="51">
          <cell r="F51">
            <v>69707347056</v>
          </cell>
          <cell r="H51">
            <v>0</v>
          </cell>
          <cell r="I51">
            <v>0</v>
          </cell>
          <cell r="J51">
            <v>0</v>
          </cell>
          <cell r="K51">
            <v>0</v>
          </cell>
          <cell r="M51">
            <v>0</v>
          </cell>
        </row>
        <row r="52">
          <cell r="F52">
            <v>69707347056</v>
          </cell>
          <cell r="H52">
            <v>0</v>
          </cell>
          <cell r="I52">
            <v>69707347056</v>
          </cell>
          <cell r="J52">
            <v>0</v>
          </cell>
          <cell r="K52">
            <v>69707347056</v>
          </cell>
          <cell r="M52">
            <v>0</v>
          </cell>
        </row>
        <row r="53">
          <cell r="F53">
            <v>0</v>
          </cell>
          <cell r="H53">
            <v>0</v>
          </cell>
          <cell r="I53">
            <v>0</v>
          </cell>
          <cell r="J53">
            <v>0</v>
          </cell>
          <cell r="K53">
            <v>0</v>
          </cell>
        </row>
        <row r="54">
          <cell r="F54">
            <v>0</v>
          </cell>
          <cell r="H54">
            <v>0</v>
          </cell>
          <cell r="I54">
            <v>0</v>
          </cell>
          <cell r="J54">
            <v>0</v>
          </cell>
          <cell r="K54">
            <v>0</v>
          </cell>
          <cell r="M54">
            <v>0</v>
          </cell>
        </row>
        <row r="55">
          <cell r="F55">
            <v>-30203522425</v>
          </cell>
          <cell r="H55">
            <v>-30203522425</v>
          </cell>
          <cell r="I55">
            <v>0</v>
          </cell>
          <cell r="J55">
            <v>-30203522425</v>
          </cell>
          <cell r="K55">
            <v>0</v>
          </cell>
        </row>
        <row r="56">
          <cell r="F56">
            <v>-30203522425</v>
          </cell>
          <cell r="H56">
            <v>0</v>
          </cell>
          <cell r="I56">
            <v>0</v>
          </cell>
          <cell r="J56">
            <v>0</v>
          </cell>
          <cell r="K56">
            <v>0</v>
          </cell>
          <cell r="M56">
            <v>0</v>
          </cell>
        </row>
        <row r="57">
          <cell r="F57">
            <v>-30203522425</v>
          </cell>
          <cell r="H57">
            <v>0</v>
          </cell>
          <cell r="I57">
            <v>-30203522425</v>
          </cell>
          <cell r="J57">
            <v>0</v>
          </cell>
          <cell r="K57">
            <v>-30203522425</v>
          </cell>
          <cell r="M57">
            <v>0</v>
          </cell>
        </row>
        <row r="58">
          <cell r="F58">
            <v>0</v>
          </cell>
          <cell r="H58">
            <v>0</v>
          </cell>
          <cell r="I58">
            <v>0</v>
          </cell>
          <cell r="J58">
            <v>0</v>
          </cell>
          <cell r="K58">
            <v>0</v>
          </cell>
        </row>
        <row r="59">
          <cell r="F59">
            <v>0</v>
          </cell>
          <cell r="H59">
            <v>0</v>
          </cell>
          <cell r="I59">
            <v>0</v>
          </cell>
          <cell r="J59">
            <v>0</v>
          </cell>
          <cell r="K59">
            <v>0</v>
          </cell>
          <cell r="M59">
            <v>0</v>
          </cell>
        </row>
        <row r="60">
          <cell r="F60">
            <v>0</v>
          </cell>
          <cell r="H60">
            <v>0</v>
          </cell>
          <cell r="I60">
            <v>0</v>
          </cell>
          <cell r="J60">
            <v>0</v>
          </cell>
          <cell r="K60">
            <v>0</v>
          </cell>
          <cell r="M60">
            <v>0</v>
          </cell>
        </row>
        <row r="61">
          <cell r="F61">
            <v>-251721051144</v>
          </cell>
          <cell r="H61">
            <v>-251721051144</v>
          </cell>
          <cell r="I61">
            <v>0</v>
          </cell>
          <cell r="J61">
            <v>-251721051144</v>
          </cell>
          <cell r="K61">
            <v>0</v>
          </cell>
        </row>
        <row r="62">
          <cell r="F62">
            <v>-251721051144</v>
          </cell>
          <cell r="H62">
            <v>0</v>
          </cell>
          <cell r="I62">
            <v>0</v>
          </cell>
          <cell r="J62">
            <v>0</v>
          </cell>
          <cell r="K62">
            <v>0</v>
          </cell>
          <cell r="M62">
            <v>0</v>
          </cell>
        </row>
        <row r="63">
          <cell r="F63">
            <v>-251721051144</v>
          </cell>
          <cell r="H63">
            <v>0</v>
          </cell>
          <cell r="I63">
            <v>-251721051144</v>
          </cell>
          <cell r="J63">
            <v>0</v>
          </cell>
          <cell r="K63">
            <v>-251721051144</v>
          </cell>
          <cell r="M63">
            <v>0</v>
          </cell>
        </row>
        <row r="64">
          <cell r="F64">
            <v>-1346274434</v>
          </cell>
          <cell r="H64">
            <v>-1346274434</v>
          </cell>
          <cell r="I64">
            <v>0</v>
          </cell>
          <cell r="J64">
            <v>-1346274434</v>
          </cell>
          <cell r="K64">
            <v>0</v>
          </cell>
        </row>
        <row r="65">
          <cell r="F65">
            <v>-1346274434</v>
          </cell>
          <cell r="H65">
            <v>0</v>
          </cell>
          <cell r="I65">
            <v>0</v>
          </cell>
          <cell r="J65">
            <v>0</v>
          </cell>
          <cell r="K65">
            <v>0</v>
          </cell>
          <cell r="M65">
            <v>0</v>
          </cell>
        </row>
        <row r="66">
          <cell r="F66">
            <v>-1346274434</v>
          </cell>
          <cell r="H66">
            <v>0</v>
          </cell>
          <cell r="I66">
            <v>-1346274434</v>
          </cell>
          <cell r="J66">
            <v>0</v>
          </cell>
          <cell r="K66">
            <v>-1346274434</v>
          </cell>
          <cell r="M66">
            <v>0</v>
          </cell>
        </row>
        <row r="67">
          <cell r="F67">
            <v>-567127644</v>
          </cell>
          <cell r="H67">
            <v>-567127644</v>
          </cell>
          <cell r="I67">
            <v>0</v>
          </cell>
          <cell r="J67">
            <v>-567127644</v>
          </cell>
          <cell r="K67">
            <v>0</v>
          </cell>
        </row>
        <row r="68">
          <cell r="F68">
            <v>0</v>
          </cell>
          <cell r="H68">
            <v>0</v>
          </cell>
          <cell r="I68">
            <v>0</v>
          </cell>
          <cell r="J68">
            <v>0</v>
          </cell>
          <cell r="K68">
            <v>0</v>
          </cell>
          <cell r="M68">
            <v>0</v>
          </cell>
        </row>
        <row r="69">
          <cell r="F69">
            <v>0</v>
          </cell>
          <cell r="H69">
            <v>0</v>
          </cell>
          <cell r="I69">
            <v>0</v>
          </cell>
          <cell r="J69">
            <v>0</v>
          </cell>
          <cell r="K69">
            <v>0</v>
          </cell>
          <cell r="M69">
            <v>0</v>
          </cell>
        </row>
        <row r="70">
          <cell r="F70">
            <v>-3340419363</v>
          </cell>
          <cell r="H70">
            <v>0</v>
          </cell>
          <cell r="I70">
            <v>0</v>
          </cell>
          <cell r="J70">
            <v>0</v>
          </cell>
          <cell r="K70">
            <v>0</v>
          </cell>
          <cell r="M70">
            <v>0</v>
          </cell>
        </row>
        <row r="71">
          <cell r="F71">
            <v>0</v>
          </cell>
          <cell r="H71">
            <v>0</v>
          </cell>
          <cell r="I71">
            <v>0</v>
          </cell>
          <cell r="J71">
            <v>0</v>
          </cell>
          <cell r="K71">
            <v>0</v>
          </cell>
          <cell r="M71">
            <v>0</v>
          </cell>
        </row>
        <row r="72">
          <cell r="F72">
            <v>-2</v>
          </cell>
          <cell r="H72">
            <v>0</v>
          </cell>
          <cell r="I72">
            <v>0</v>
          </cell>
          <cell r="J72">
            <v>0</v>
          </cell>
          <cell r="K72">
            <v>0</v>
          </cell>
          <cell r="M72">
            <v>0</v>
          </cell>
        </row>
        <row r="73">
          <cell r="F73">
            <v>0</v>
          </cell>
          <cell r="H73">
            <v>0</v>
          </cell>
          <cell r="I73">
            <v>0</v>
          </cell>
          <cell r="J73">
            <v>0</v>
          </cell>
          <cell r="K73">
            <v>0</v>
          </cell>
          <cell r="M73">
            <v>0</v>
          </cell>
        </row>
        <row r="74">
          <cell r="F74">
            <v>-3907547009</v>
          </cell>
          <cell r="H74">
            <v>0</v>
          </cell>
          <cell r="I74">
            <v>0</v>
          </cell>
          <cell r="J74">
            <v>0</v>
          </cell>
          <cell r="K74">
            <v>0</v>
          </cell>
          <cell r="M74">
            <v>0</v>
          </cell>
        </row>
        <row r="75">
          <cell r="F75">
            <v>-3907547009</v>
          </cell>
          <cell r="H75">
            <v>0</v>
          </cell>
          <cell r="I75">
            <v>-3907547009</v>
          </cell>
          <cell r="J75">
            <v>0</v>
          </cell>
          <cell r="K75">
            <v>-3907547009</v>
          </cell>
          <cell r="M75">
            <v>0</v>
          </cell>
        </row>
        <row r="76">
          <cell r="F76">
            <v>0</v>
          </cell>
          <cell r="H76">
            <v>0</v>
          </cell>
          <cell r="I76">
            <v>0</v>
          </cell>
          <cell r="J76">
            <v>0</v>
          </cell>
          <cell r="K76">
            <v>0</v>
          </cell>
        </row>
        <row r="77">
          <cell r="F77">
            <v>-4584781337</v>
          </cell>
          <cell r="H77">
            <v>0</v>
          </cell>
          <cell r="I77">
            <v>0</v>
          </cell>
          <cell r="J77">
            <v>0</v>
          </cell>
          <cell r="K77">
            <v>0</v>
          </cell>
          <cell r="M77">
            <v>0</v>
          </cell>
        </row>
        <row r="78">
          <cell r="F78">
            <v>-511290561</v>
          </cell>
          <cell r="H78">
            <v>0</v>
          </cell>
          <cell r="I78">
            <v>0</v>
          </cell>
          <cell r="J78">
            <v>0</v>
          </cell>
          <cell r="K78">
            <v>0</v>
          </cell>
          <cell r="M78">
            <v>0</v>
          </cell>
        </row>
        <row r="79">
          <cell r="F79">
            <v>-135529564</v>
          </cell>
          <cell r="H79">
            <v>0</v>
          </cell>
          <cell r="I79">
            <v>0</v>
          </cell>
          <cell r="J79">
            <v>0</v>
          </cell>
          <cell r="K79">
            <v>0</v>
          </cell>
          <cell r="M79">
            <v>0</v>
          </cell>
        </row>
        <row r="80">
          <cell r="F80">
            <v>-1864298300</v>
          </cell>
          <cell r="H80">
            <v>0</v>
          </cell>
          <cell r="I80">
            <v>0</v>
          </cell>
          <cell r="J80">
            <v>0</v>
          </cell>
          <cell r="K80">
            <v>0</v>
          </cell>
          <cell r="M80">
            <v>0</v>
          </cell>
        </row>
        <row r="81">
          <cell r="F81">
            <v>-7095899762</v>
          </cell>
          <cell r="H81">
            <v>0</v>
          </cell>
          <cell r="I81">
            <v>0</v>
          </cell>
          <cell r="J81">
            <v>0</v>
          </cell>
          <cell r="K81">
            <v>0</v>
          </cell>
          <cell r="M81">
            <v>0</v>
          </cell>
        </row>
        <row r="82">
          <cell r="F82">
            <v>-7095899762</v>
          </cell>
          <cell r="H82">
            <v>0</v>
          </cell>
          <cell r="I82">
            <v>-7095899762</v>
          </cell>
          <cell r="J82">
            <v>0</v>
          </cell>
          <cell r="K82">
            <v>-7095899762</v>
          </cell>
          <cell r="M82">
            <v>0</v>
          </cell>
        </row>
        <row r="83">
          <cell r="F83">
            <v>-42055551154</v>
          </cell>
          <cell r="H83">
            <v>-42055551154</v>
          </cell>
          <cell r="I83">
            <v>0</v>
          </cell>
          <cell r="J83">
            <v>-42055551154</v>
          </cell>
          <cell r="K83">
            <v>0</v>
          </cell>
        </row>
        <row r="84">
          <cell r="F84">
            <v>-42055551154</v>
          </cell>
          <cell r="H84">
            <v>0</v>
          </cell>
          <cell r="I84">
            <v>0</v>
          </cell>
          <cell r="J84">
            <v>0</v>
          </cell>
          <cell r="K84">
            <v>0</v>
          </cell>
          <cell r="M84">
            <v>0</v>
          </cell>
        </row>
        <row r="85">
          <cell r="F85">
            <v>-42055551154</v>
          </cell>
          <cell r="H85">
            <v>0</v>
          </cell>
          <cell r="I85">
            <v>-42055551154</v>
          </cell>
          <cell r="J85">
            <v>0</v>
          </cell>
          <cell r="K85">
            <v>-42055551154</v>
          </cell>
          <cell r="M85">
            <v>0</v>
          </cell>
        </row>
        <row r="86">
          <cell r="F86">
            <v>0</v>
          </cell>
          <cell r="H86">
            <v>0</v>
          </cell>
          <cell r="I86">
            <v>0</v>
          </cell>
          <cell r="J86">
            <v>0</v>
          </cell>
          <cell r="K86">
            <v>0</v>
          </cell>
        </row>
        <row r="87">
          <cell r="F87">
            <v>0</v>
          </cell>
          <cell r="H87">
            <v>0</v>
          </cell>
          <cell r="I87">
            <v>0</v>
          </cell>
          <cell r="J87">
            <v>0</v>
          </cell>
          <cell r="K87">
            <v>0</v>
          </cell>
          <cell r="M87">
            <v>0</v>
          </cell>
        </row>
        <row r="88">
          <cell r="F88">
            <v>0</v>
          </cell>
          <cell r="H88">
            <v>0</v>
          </cell>
          <cell r="I88">
            <v>0</v>
          </cell>
          <cell r="J88">
            <v>0</v>
          </cell>
          <cell r="K88">
            <v>0</v>
          </cell>
          <cell r="M88">
            <v>0</v>
          </cell>
        </row>
        <row r="89">
          <cell r="F89">
            <v>-24750000000</v>
          </cell>
          <cell r="H89">
            <v>-24750000000</v>
          </cell>
          <cell r="I89">
            <v>0</v>
          </cell>
          <cell r="J89">
            <v>-24750000000</v>
          </cell>
          <cell r="K89">
            <v>0</v>
          </cell>
        </row>
        <row r="90">
          <cell r="F90">
            <v>-250000000</v>
          </cell>
          <cell r="H90">
            <v>0</v>
          </cell>
          <cell r="I90">
            <v>0</v>
          </cell>
          <cell r="J90">
            <v>0</v>
          </cell>
          <cell r="K90">
            <v>0</v>
          </cell>
          <cell r="M90">
            <v>0</v>
          </cell>
        </row>
        <row r="91">
          <cell r="F91">
            <v>-25000000000</v>
          </cell>
          <cell r="H91">
            <v>0</v>
          </cell>
          <cell r="I91">
            <v>0</v>
          </cell>
          <cell r="J91">
            <v>0</v>
          </cell>
          <cell r="K91">
            <v>0</v>
          </cell>
          <cell r="M91">
            <v>0</v>
          </cell>
        </row>
        <row r="92">
          <cell r="F92">
            <v>-25000000000</v>
          </cell>
          <cell r="H92">
            <v>0</v>
          </cell>
          <cell r="I92">
            <v>-25000000000</v>
          </cell>
          <cell r="J92">
            <v>0</v>
          </cell>
          <cell r="K92">
            <v>-25000000000</v>
          </cell>
          <cell r="M92">
            <v>0</v>
          </cell>
        </row>
        <row r="93">
          <cell r="F93">
            <v>-160555559014</v>
          </cell>
          <cell r="H93">
            <v>-160555559014</v>
          </cell>
          <cell r="I93">
            <v>0</v>
          </cell>
          <cell r="J93">
            <v>-160555559014</v>
          </cell>
          <cell r="K93">
            <v>0</v>
          </cell>
        </row>
        <row r="94">
          <cell r="F94">
            <v>-160555559014</v>
          </cell>
          <cell r="H94">
            <v>0</v>
          </cell>
          <cell r="I94">
            <v>0</v>
          </cell>
          <cell r="J94">
            <v>0</v>
          </cell>
          <cell r="K94">
            <v>0</v>
          </cell>
          <cell r="M94">
            <v>0</v>
          </cell>
        </row>
        <row r="95">
          <cell r="F95">
            <v>-160555559014</v>
          </cell>
          <cell r="H95">
            <v>0</v>
          </cell>
          <cell r="I95">
            <v>-160555559014</v>
          </cell>
          <cell r="J95">
            <v>0</v>
          </cell>
          <cell r="K95">
            <v>-160555559014</v>
          </cell>
          <cell r="M95">
            <v>0</v>
          </cell>
        </row>
        <row r="96">
          <cell r="F96">
            <v>0</v>
          </cell>
          <cell r="H96">
            <v>0</v>
          </cell>
          <cell r="I96">
            <v>0</v>
          </cell>
          <cell r="J96">
            <v>0</v>
          </cell>
          <cell r="K96">
            <v>0</v>
          </cell>
        </row>
        <row r="97">
          <cell r="F97">
            <v>0</v>
          </cell>
          <cell r="H97">
            <v>0</v>
          </cell>
          <cell r="I97">
            <v>0</v>
          </cell>
          <cell r="J97">
            <v>0</v>
          </cell>
          <cell r="K97">
            <v>0</v>
          </cell>
          <cell r="M97">
            <v>0</v>
          </cell>
        </row>
        <row r="98">
          <cell r="F98">
            <v>0</v>
          </cell>
          <cell r="H98">
            <v>0</v>
          </cell>
          <cell r="I98">
            <v>0</v>
          </cell>
          <cell r="J98">
            <v>0</v>
          </cell>
          <cell r="K98">
            <v>0</v>
          </cell>
          <cell r="M98">
            <v>0</v>
          </cell>
        </row>
        <row r="99">
          <cell r="F99">
            <v>-203478627681</v>
          </cell>
          <cell r="H99">
            <v>-203478627681</v>
          </cell>
          <cell r="I99">
            <v>0</v>
          </cell>
          <cell r="J99">
            <v>-203478627681</v>
          </cell>
          <cell r="K99">
            <v>0</v>
          </cell>
        </row>
        <row r="100">
          <cell r="F100">
            <v>-78180069653</v>
          </cell>
          <cell r="H100">
            <v>0</v>
          </cell>
          <cell r="I100">
            <v>0</v>
          </cell>
          <cell r="J100">
            <v>0</v>
          </cell>
          <cell r="K100">
            <v>0</v>
          </cell>
          <cell r="M100">
            <v>0</v>
          </cell>
        </row>
        <row r="101">
          <cell r="F101">
            <v>-281658697334</v>
          </cell>
          <cell r="H101">
            <v>1009680000</v>
          </cell>
          <cell r="I101">
            <v>0</v>
          </cell>
          <cell r="J101">
            <v>0</v>
          </cell>
          <cell r="K101">
            <v>0</v>
          </cell>
          <cell r="M101">
            <v>0</v>
          </cell>
        </row>
        <row r="102">
          <cell r="F102">
            <v>-281658697334</v>
          </cell>
          <cell r="H102">
            <v>1009680000</v>
          </cell>
          <cell r="I102">
            <v>-280649017334</v>
          </cell>
          <cell r="J102">
            <v>0</v>
          </cell>
          <cell r="K102">
            <v>-280649017334</v>
          </cell>
          <cell r="M102">
            <v>0</v>
          </cell>
        </row>
        <row r="103">
          <cell r="F103">
            <v>122530863328</v>
          </cell>
          <cell r="H103">
            <v>122530863328</v>
          </cell>
          <cell r="I103">
            <v>0</v>
          </cell>
          <cell r="J103">
            <v>122530863328</v>
          </cell>
          <cell r="K103">
            <v>0</v>
          </cell>
        </row>
        <row r="104">
          <cell r="F104">
            <v>570116955</v>
          </cell>
          <cell r="H104">
            <v>0</v>
          </cell>
          <cell r="I104">
            <v>0</v>
          </cell>
          <cell r="J104">
            <v>0</v>
          </cell>
          <cell r="K104">
            <v>0</v>
          </cell>
          <cell r="M104">
            <v>0</v>
          </cell>
        </row>
        <row r="105">
          <cell r="F105">
            <v>97174037092</v>
          </cell>
          <cell r="H105">
            <v>0</v>
          </cell>
          <cell r="I105">
            <v>0</v>
          </cell>
          <cell r="J105">
            <v>0</v>
          </cell>
          <cell r="K105">
            <v>0</v>
          </cell>
          <cell r="M105">
            <v>0</v>
          </cell>
        </row>
        <row r="106">
          <cell r="F106">
            <v>24422417166</v>
          </cell>
          <cell r="H106">
            <v>0</v>
          </cell>
          <cell r="I106">
            <v>0</v>
          </cell>
          <cell r="J106">
            <v>0</v>
          </cell>
          <cell r="K106">
            <v>0</v>
          </cell>
          <cell r="M106">
            <v>0</v>
          </cell>
        </row>
        <row r="107">
          <cell r="F107">
            <v>1706401707</v>
          </cell>
          <cell r="H107">
            <v>0</v>
          </cell>
          <cell r="I107">
            <v>0</v>
          </cell>
          <cell r="J107">
            <v>0</v>
          </cell>
          <cell r="K107">
            <v>0</v>
          </cell>
          <cell r="M107">
            <v>0</v>
          </cell>
        </row>
        <row r="108">
          <cell r="F108">
            <v>2121004521</v>
          </cell>
          <cell r="H108">
            <v>0</v>
          </cell>
          <cell r="I108">
            <v>0</v>
          </cell>
          <cell r="J108">
            <v>0</v>
          </cell>
          <cell r="K108">
            <v>0</v>
          </cell>
          <cell r="M108">
            <v>0</v>
          </cell>
        </row>
        <row r="109">
          <cell r="F109">
            <v>1496119633</v>
          </cell>
          <cell r="H109">
            <v>0</v>
          </cell>
          <cell r="I109">
            <v>0</v>
          </cell>
          <cell r="J109">
            <v>0</v>
          </cell>
          <cell r="K109">
            <v>0</v>
          </cell>
          <cell r="M109">
            <v>0</v>
          </cell>
        </row>
        <row r="110">
          <cell r="F110">
            <v>3356523467</v>
          </cell>
          <cell r="H110">
            <v>0</v>
          </cell>
          <cell r="I110">
            <v>0</v>
          </cell>
          <cell r="J110">
            <v>0</v>
          </cell>
          <cell r="K110">
            <v>0</v>
          </cell>
          <cell r="M110">
            <v>0</v>
          </cell>
        </row>
        <row r="111">
          <cell r="F111">
            <v>25666800</v>
          </cell>
          <cell r="H111">
            <v>0</v>
          </cell>
          <cell r="I111">
            <v>0</v>
          </cell>
          <cell r="J111">
            <v>0</v>
          </cell>
          <cell r="K111">
            <v>0</v>
          </cell>
          <cell r="M111">
            <v>0</v>
          </cell>
        </row>
        <row r="112">
          <cell r="F112">
            <v>20981324</v>
          </cell>
          <cell r="H112">
            <v>0</v>
          </cell>
          <cell r="I112">
            <v>0</v>
          </cell>
          <cell r="J112">
            <v>0</v>
          </cell>
          <cell r="K112">
            <v>0</v>
          </cell>
          <cell r="M112">
            <v>0</v>
          </cell>
        </row>
        <row r="113">
          <cell r="F113">
            <v>1244703019</v>
          </cell>
          <cell r="H113">
            <v>0</v>
          </cell>
          <cell r="I113">
            <v>0</v>
          </cell>
          <cell r="J113">
            <v>0</v>
          </cell>
          <cell r="K113">
            <v>0</v>
          </cell>
          <cell r="M113">
            <v>0</v>
          </cell>
        </row>
        <row r="114">
          <cell r="F114">
            <v>3421533996</v>
          </cell>
          <cell r="H114">
            <v>0</v>
          </cell>
          <cell r="I114">
            <v>0</v>
          </cell>
          <cell r="J114">
            <v>0</v>
          </cell>
          <cell r="K114">
            <v>0</v>
          </cell>
          <cell r="M114">
            <v>0</v>
          </cell>
        </row>
        <row r="115">
          <cell r="F115">
            <v>3772943141</v>
          </cell>
          <cell r="H115">
            <v>0</v>
          </cell>
          <cell r="I115">
            <v>0</v>
          </cell>
          <cell r="J115">
            <v>0</v>
          </cell>
          <cell r="K115">
            <v>0</v>
          </cell>
          <cell r="M115">
            <v>0</v>
          </cell>
        </row>
        <row r="116">
          <cell r="F116">
            <v>359372196</v>
          </cell>
          <cell r="H116">
            <v>0</v>
          </cell>
          <cell r="I116">
            <v>0</v>
          </cell>
          <cell r="J116">
            <v>0</v>
          </cell>
          <cell r="K116">
            <v>0</v>
          </cell>
          <cell r="M116">
            <v>0</v>
          </cell>
        </row>
        <row r="117">
          <cell r="F117">
            <v>666000460</v>
          </cell>
          <cell r="H117">
            <v>0</v>
          </cell>
          <cell r="I117">
            <v>0</v>
          </cell>
          <cell r="J117">
            <v>0</v>
          </cell>
          <cell r="K117">
            <v>0</v>
          </cell>
          <cell r="M117">
            <v>0</v>
          </cell>
        </row>
        <row r="118">
          <cell r="F118">
            <v>539281571</v>
          </cell>
          <cell r="H118">
            <v>0</v>
          </cell>
          <cell r="I118">
            <v>0</v>
          </cell>
          <cell r="J118">
            <v>0</v>
          </cell>
          <cell r="K118">
            <v>0</v>
          </cell>
          <cell r="M118">
            <v>0</v>
          </cell>
        </row>
        <row r="119">
          <cell r="F119">
            <v>235405830</v>
          </cell>
          <cell r="H119">
            <v>0</v>
          </cell>
          <cell r="I119">
            <v>0</v>
          </cell>
          <cell r="J119">
            <v>0</v>
          </cell>
          <cell r="K119">
            <v>0</v>
          </cell>
          <cell r="M119">
            <v>0</v>
          </cell>
        </row>
        <row r="120">
          <cell r="F120">
            <v>233445171</v>
          </cell>
          <cell r="H120">
            <v>0</v>
          </cell>
          <cell r="I120">
            <v>0</v>
          </cell>
          <cell r="J120">
            <v>0</v>
          </cell>
          <cell r="K120">
            <v>0</v>
          </cell>
          <cell r="M120">
            <v>0</v>
          </cell>
        </row>
        <row r="121">
          <cell r="F121">
            <v>3109530</v>
          </cell>
          <cell r="H121">
            <v>0</v>
          </cell>
          <cell r="I121">
            <v>0</v>
          </cell>
          <cell r="J121">
            <v>0</v>
          </cell>
          <cell r="K121">
            <v>0</v>
          </cell>
          <cell r="M121">
            <v>0</v>
          </cell>
        </row>
        <row r="122">
          <cell r="F122">
            <v>0</v>
          </cell>
          <cell r="H122">
            <v>0</v>
          </cell>
          <cell r="I122">
            <v>0</v>
          </cell>
          <cell r="J122">
            <v>0</v>
          </cell>
          <cell r="K122">
            <v>0</v>
          </cell>
          <cell r="M122">
            <v>0</v>
          </cell>
        </row>
        <row r="123">
          <cell r="F123">
            <v>206633501</v>
          </cell>
          <cell r="H123">
            <v>0</v>
          </cell>
          <cell r="I123">
            <v>0</v>
          </cell>
          <cell r="J123">
            <v>0</v>
          </cell>
          <cell r="K123">
            <v>0</v>
          </cell>
          <cell r="M123">
            <v>0</v>
          </cell>
        </row>
        <row r="124">
          <cell r="F124">
            <v>-28292398735</v>
          </cell>
          <cell r="H124">
            <v>0</v>
          </cell>
          <cell r="I124">
            <v>0</v>
          </cell>
          <cell r="J124">
            <v>0</v>
          </cell>
          <cell r="K124">
            <v>0</v>
          </cell>
          <cell r="M124">
            <v>0</v>
          </cell>
        </row>
        <row r="125">
          <cell r="F125">
            <v>235814161673</v>
          </cell>
          <cell r="H125">
            <v>0</v>
          </cell>
          <cell r="I125">
            <v>0</v>
          </cell>
          <cell r="J125">
            <v>0</v>
          </cell>
          <cell r="K125">
            <v>0</v>
          </cell>
          <cell r="M125">
            <v>0</v>
          </cell>
        </row>
        <row r="126">
          <cell r="F126">
            <v>235814161673</v>
          </cell>
          <cell r="H126">
            <v>0</v>
          </cell>
          <cell r="I126">
            <v>235814161673</v>
          </cell>
          <cell r="J126">
            <v>0</v>
          </cell>
          <cell r="K126">
            <v>235814161673</v>
          </cell>
          <cell r="M126">
            <v>0</v>
          </cell>
        </row>
        <row r="127">
          <cell r="F127">
            <v>1821182092</v>
          </cell>
          <cell r="H127">
            <v>1821182092</v>
          </cell>
          <cell r="I127">
            <v>0</v>
          </cell>
          <cell r="J127">
            <v>1821182092</v>
          </cell>
          <cell r="K127">
            <v>0</v>
          </cell>
        </row>
        <row r="128">
          <cell r="F128">
            <v>342737800</v>
          </cell>
          <cell r="H128">
            <v>0</v>
          </cell>
          <cell r="I128">
            <v>0</v>
          </cell>
          <cell r="J128">
            <v>0</v>
          </cell>
          <cell r="K128">
            <v>0</v>
          </cell>
          <cell r="M128">
            <v>0</v>
          </cell>
        </row>
        <row r="129">
          <cell r="F129">
            <v>1422467801</v>
          </cell>
          <cell r="H129">
            <v>0</v>
          </cell>
          <cell r="I129">
            <v>0</v>
          </cell>
          <cell r="J129">
            <v>0</v>
          </cell>
          <cell r="K129">
            <v>0</v>
          </cell>
          <cell r="M129">
            <v>0</v>
          </cell>
        </row>
        <row r="130">
          <cell r="F130">
            <v>312369261</v>
          </cell>
          <cell r="H130">
            <v>0</v>
          </cell>
          <cell r="I130">
            <v>0</v>
          </cell>
          <cell r="J130">
            <v>0</v>
          </cell>
          <cell r="K130">
            <v>0</v>
          </cell>
          <cell r="M130">
            <v>0</v>
          </cell>
        </row>
        <row r="131">
          <cell r="F131">
            <v>404443902</v>
          </cell>
          <cell r="H131">
            <v>0</v>
          </cell>
          <cell r="I131">
            <v>0</v>
          </cell>
          <cell r="J131">
            <v>0</v>
          </cell>
          <cell r="K131">
            <v>0</v>
          </cell>
          <cell r="M131">
            <v>0</v>
          </cell>
        </row>
        <row r="132">
          <cell r="F132">
            <v>4616500</v>
          </cell>
          <cell r="H132">
            <v>0</v>
          </cell>
          <cell r="I132">
            <v>0</v>
          </cell>
          <cell r="J132">
            <v>0</v>
          </cell>
          <cell r="K132">
            <v>0</v>
          </cell>
          <cell r="M132">
            <v>0</v>
          </cell>
        </row>
        <row r="133">
          <cell r="F133">
            <v>1970955362</v>
          </cell>
          <cell r="H133">
            <v>0</v>
          </cell>
          <cell r="I133">
            <v>0</v>
          </cell>
          <cell r="J133">
            <v>0</v>
          </cell>
          <cell r="K133">
            <v>0</v>
          </cell>
          <cell r="M133">
            <v>0</v>
          </cell>
        </row>
        <row r="134">
          <cell r="F134">
            <v>32144177</v>
          </cell>
          <cell r="H134">
            <v>0</v>
          </cell>
          <cell r="I134">
            <v>0</v>
          </cell>
          <cell r="J134">
            <v>0</v>
          </cell>
          <cell r="K134">
            <v>0</v>
          </cell>
          <cell r="M134">
            <v>0</v>
          </cell>
        </row>
        <row r="135">
          <cell r="F135">
            <v>3823201</v>
          </cell>
          <cell r="H135">
            <v>0</v>
          </cell>
          <cell r="I135">
            <v>0</v>
          </cell>
          <cell r="J135">
            <v>0</v>
          </cell>
          <cell r="K135">
            <v>0</v>
          </cell>
          <cell r="M135">
            <v>0</v>
          </cell>
        </row>
        <row r="136">
          <cell r="F136">
            <v>44550003</v>
          </cell>
          <cell r="H136">
            <v>0</v>
          </cell>
          <cell r="I136">
            <v>0</v>
          </cell>
          <cell r="J136">
            <v>0</v>
          </cell>
          <cell r="K136">
            <v>0</v>
          </cell>
          <cell r="M136">
            <v>0</v>
          </cell>
        </row>
        <row r="137">
          <cell r="F137">
            <v>6359290099</v>
          </cell>
          <cell r="H137">
            <v>0</v>
          </cell>
          <cell r="I137">
            <v>0</v>
          </cell>
          <cell r="J137">
            <v>0</v>
          </cell>
          <cell r="K137">
            <v>0</v>
          </cell>
          <cell r="M137">
            <v>0</v>
          </cell>
        </row>
        <row r="138">
          <cell r="F138">
            <v>6359290099</v>
          </cell>
          <cell r="H138">
            <v>0</v>
          </cell>
          <cell r="I138">
            <v>6359290099</v>
          </cell>
          <cell r="J138">
            <v>0</v>
          </cell>
          <cell r="K138">
            <v>6359290099</v>
          </cell>
          <cell r="M138">
            <v>0</v>
          </cell>
        </row>
        <row r="139">
          <cell r="F139">
            <v>13306384713</v>
          </cell>
          <cell r="H139">
            <v>13306384713</v>
          </cell>
          <cell r="I139">
            <v>0</v>
          </cell>
          <cell r="J139">
            <v>13306384713</v>
          </cell>
          <cell r="K139">
            <v>0</v>
          </cell>
        </row>
        <row r="140">
          <cell r="F140">
            <v>360700680</v>
          </cell>
          <cell r="H140">
            <v>0</v>
          </cell>
          <cell r="I140">
            <v>0</v>
          </cell>
          <cell r="J140">
            <v>0</v>
          </cell>
          <cell r="K140">
            <v>0</v>
          </cell>
          <cell r="M140">
            <v>0</v>
          </cell>
        </row>
        <row r="141">
          <cell r="F141">
            <v>90306154</v>
          </cell>
          <cell r="H141">
            <v>0</v>
          </cell>
          <cell r="I141">
            <v>0</v>
          </cell>
          <cell r="J141">
            <v>0</v>
          </cell>
          <cell r="K141">
            <v>0</v>
          </cell>
          <cell r="M141">
            <v>0</v>
          </cell>
        </row>
        <row r="142">
          <cell r="F142">
            <v>0</v>
          </cell>
          <cell r="H142">
            <v>0</v>
          </cell>
          <cell r="I142">
            <v>0</v>
          </cell>
          <cell r="J142">
            <v>0</v>
          </cell>
          <cell r="K142">
            <v>0</v>
          </cell>
          <cell r="M142">
            <v>0</v>
          </cell>
        </row>
        <row r="143">
          <cell r="F143">
            <v>0</v>
          </cell>
          <cell r="H143">
            <v>0</v>
          </cell>
          <cell r="I143">
            <v>0</v>
          </cell>
          <cell r="J143">
            <v>0</v>
          </cell>
          <cell r="K143">
            <v>0</v>
          </cell>
          <cell r="M143">
            <v>0</v>
          </cell>
        </row>
        <row r="144">
          <cell r="F144">
            <v>3344678199</v>
          </cell>
          <cell r="H144">
            <v>0</v>
          </cell>
          <cell r="I144">
            <v>0</v>
          </cell>
          <cell r="J144">
            <v>0</v>
          </cell>
          <cell r="K144">
            <v>0</v>
          </cell>
          <cell r="M144">
            <v>0</v>
          </cell>
        </row>
        <row r="145">
          <cell r="F145">
            <v>1420216125</v>
          </cell>
          <cell r="H145">
            <v>0</v>
          </cell>
          <cell r="I145">
            <v>0</v>
          </cell>
          <cell r="J145">
            <v>0</v>
          </cell>
          <cell r="K145">
            <v>0</v>
          </cell>
          <cell r="M145">
            <v>0</v>
          </cell>
        </row>
        <row r="146">
          <cell r="F146">
            <v>873375676</v>
          </cell>
          <cell r="H146">
            <v>0</v>
          </cell>
          <cell r="I146">
            <v>0</v>
          </cell>
          <cell r="J146">
            <v>0</v>
          </cell>
          <cell r="K146">
            <v>0</v>
          </cell>
          <cell r="M146">
            <v>0</v>
          </cell>
        </row>
        <row r="147">
          <cell r="F147">
            <v>3784784713</v>
          </cell>
          <cell r="H147">
            <v>0</v>
          </cell>
          <cell r="I147">
            <v>0</v>
          </cell>
          <cell r="J147">
            <v>0</v>
          </cell>
          <cell r="K147">
            <v>0</v>
          </cell>
          <cell r="M147">
            <v>0</v>
          </cell>
        </row>
        <row r="148">
          <cell r="F148">
            <v>619096192</v>
          </cell>
          <cell r="H148">
            <v>0</v>
          </cell>
          <cell r="I148">
            <v>0</v>
          </cell>
          <cell r="J148">
            <v>0</v>
          </cell>
          <cell r="K148">
            <v>0</v>
          </cell>
          <cell r="M148">
            <v>0</v>
          </cell>
        </row>
        <row r="149">
          <cell r="F149">
            <v>598008789</v>
          </cell>
          <cell r="H149">
            <v>0</v>
          </cell>
          <cell r="I149">
            <v>0</v>
          </cell>
          <cell r="J149">
            <v>0</v>
          </cell>
          <cell r="K149">
            <v>0</v>
          </cell>
          <cell r="M149">
            <v>0</v>
          </cell>
        </row>
        <row r="150">
          <cell r="F150">
            <v>250914750</v>
          </cell>
          <cell r="H150">
            <v>0</v>
          </cell>
          <cell r="I150">
            <v>0</v>
          </cell>
          <cell r="J150">
            <v>0</v>
          </cell>
          <cell r="K150">
            <v>0</v>
          </cell>
          <cell r="M150">
            <v>0</v>
          </cell>
        </row>
        <row r="151">
          <cell r="F151">
            <v>615934739</v>
          </cell>
          <cell r="H151">
            <v>0</v>
          </cell>
          <cell r="I151">
            <v>0</v>
          </cell>
          <cell r="J151">
            <v>0</v>
          </cell>
          <cell r="K151">
            <v>0</v>
          </cell>
          <cell r="M151">
            <v>0</v>
          </cell>
        </row>
        <row r="152">
          <cell r="F152">
            <v>72691519</v>
          </cell>
          <cell r="H152">
            <v>0</v>
          </cell>
          <cell r="I152">
            <v>0</v>
          </cell>
          <cell r="J152">
            <v>0</v>
          </cell>
          <cell r="K152">
            <v>0</v>
          </cell>
          <cell r="M152">
            <v>0</v>
          </cell>
        </row>
        <row r="153">
          <cell r="F153">
            <v>1679345008</v>
          </cell>
          <cell r="H153">
            <v>0</v>
          </cell>
          <cell r="I153">
            <v>0</v>
          </cell>
          <cell r="J153">
            <v>0</v>
          </cell>
          <cell r="K153">
            <v>0</v>
          </cell>
          <cell r="M153">
            <v>0</v>
          </cell>
        </row>
        <row r="154">
          <cell r="F154">
            <v>1676836258</v>
          </cell>
          <cell r="H154">
            <v>0</v>
          </cell>
          <cell r="I154">
            <v>0</v>
          </cell>
          <cell r="J154">
            <v>0</v>
          </cell>
          <cell r="K154">
            <v>0</v>
          </cell>
          <cell r="M154">
            <v>0</v>
          </cell>
        </row>
        <row r="155">
          <cell r="F155">
            <v>0</v>
          </cell>
          <cell r="H155">
            <v>0</v>
          </cell>
          <cell r="I155">
            <v>0</v>
          </cell>
          <cell r="J155">
            <v>0</v>
          </cell>
          <cell r="K155">
            <v>0</v>
          </cell>
          <cell r="M155">
            <v>0</v>
          </cell>
        </row>
        <row r="156">
          <cell r="F156">
            <v>28693273515</v>
          </cell>
          <cell r="H156">
            <v>0</v>
          </cell>
          <cell r="I156">
            <v>0</v>
          </cell>
          <cell r="J156">
            <v>0</v>
          </cell>
          <cell r="K156">
            <v>0</v>
          </cell>
          <cell r="M156">
            <v>0</v>
          </cell>
        </row>
        <row r="157">
          <cell r="F157">
            <v>28693273515</v>
          </cell>
          <cell r="H157">
            <v>0</v>
          </cell>
          <cell r="I157">
            <v>28693273515</v>
          </cell>
          <cell r="J157">
            <v>0</v>
          </cell>
          <cell r="K157">
            <v>28693273515</v>
          </cell>
          <cell r="M157">
            <v>0</v>
          </cell>
        </row>
        <row r="158">
          <cell r="F158">
            <v>0</v>
          </cell>
          <cell r="H158">
            <v>0</v>
          </cell>
          <cell r="I158">
            <v>0</v>
          </cell>
          <cell r="J158">
            <v>0</v>
          </cell>
          <cell r="K158">
            <v>0</v>
          </cell>
        </row>
        <row r="159">
          <cell r="F159">
            <v>0</v>
          </cell>
          <cell r="H159">
            <v>0</v>
          </cell>
          <cell r="I159">
            <v>0</v>
          </cell>
          <cell r="J159">
            <v>0</v>
          </cell>
          <cell r="K159">
            <v>0</v>
          </cell>
          <cell r="M159">
            <v>0</v>
          </cell>
        </row>
        <row r="160">
          <cell r="F160">
            <v>1052294908</v>
          </cell>
          <cell r="H160">
            <v>1043894908</v>
          </cell>
          <cell r="I160">
            <v>0</v>
          </cell>
          <cell r="J160">
            <v>1043894908</v>
          </cell>
          <cell r="K160">
            <v>0</v>
          </cell>
        </row>
        <row r="161">
          <cell r="F161">
            <v>1052294908</v>
          </cell>
          <cell r="H161">
            <v>-8400000</v>
          </cell>
          <cell r="I161">
            <v>0</v>
          </cell>
          <cell r="J161">
            <v>0</v>
          </cell>
          <cell r="K161">
            <v>0</v>
          </cell>
          <cell r="M161">
            <v>0</v>
          </cell>
        </row>
        <row r="162">
          <cell r="F162">
            <v>1052294908</v>
          </cell>
          <cell r="H162">
            <v>-8400000</v>
          </cell>
          <cell r="I162">
            <v>1043894908</v>
          </cell>
          <cell r="J162">
            <v>0</v>
          </cell>
          <cell r="K162">
            <v>1043894908</v>
          </cell>
          <cell r="M162">
            <v>0</v>
          </cell>
        </row>
        <row r="163">
          <cell r="F163">
            <v>-1393789828</v>
          </cell>
          <cell r="H163">
            <v>-1393789828</v>
          </cell>
          <cell r="I163">
            <v>0</v>
          </cell>
          <cell r="J163">
            <v>-1393789828</v>
          </cell>
          <cell r="K163">
            <v>0</v>
          </cell>
        </row>
        <row r="164">
          <cell r="F164">
            <v>-1393789828</v>
          </cell>
          <cell r="H164">
            <v>0</v>
          </cell>
          <cell r="I164">
            <v>0</v>
          </cell>
          <cell r="J164">
            <v>0</v>
          </cell>
          <cell r="K164">
            <v>0</v>
          </cell>
          <cell r="M164">
            <v>0</v>
          </cell>
        </row>
        <row r="165">
          <cell r="F165">
            <v>-1393789828</v>
          </cell>
          <cell r="H165">
            <v>0</v>
          </cell>
          <cell r="I165">
            <v>-1393789828</v>
          </cell>
          <cell r="J165">
            <v>0</v>
          </cell>
          <cell r="K165">
            <v>-1393789828</v>
          </cell>
          <cell r="M165">
            <v>0</v>
          </cell>
        </row>
        <row r="166">
          <cell r="F166">
            <v>528492033</v>
          </cell>
          <cell r="H166">
            <v>528492033</v>
          </cell>
          <cell r="I166">
            <v>0</v>
          </cell>
          <cell r="J166">
            <v>528492033</v>
          </cell>
          <cell r="K166">
            <v>0</v>
          </cell>
        </row>
        <row r="167">
          <cell r="F167">
            <v>528492033</v>
          </cell>
          <cell r="H167">
            <v>0</v>
          </cell>
          <cell r="I167">
            <v>0</v>
          </cell>
          <cell r="J167">
            <v>0</v>
          </cell>
          <cell r="K167">
            <v>0</v>
          </cell>
          <cell r="M167">
            <v>0</v>
          </cell>
        </row>
        <row r="168">
          <cell r="F168">
            <v>528492033</v>
          </cell>
          <cell r="H168">
            <v>0</v>
          </cell>
          <cell r="I168">
            <v>528492033</v>
          </cell>
          <cell r="J168">
            <v>0</v>
          </cell>
          <cell r="K168">
            <v>528492033</v>
          </cell>
          <cell r="M168">
            <v>0</v>
          </cell>
        </row>
        <row r="169">
          <cell r="F169">
            <v>-4813778889</v>
          </cell>
          <cell r="H169">
            <v>-4813778889</v>
          </cell>
          <cell r="I169">
            <v>0</v>
          </cell>
          <cell r="J169">
            <v>-4813778889</v>
          </cell>
          <cell r="K169">
            <v>0</v>
          </cell>
        </row>
        <row r="170">
          <cell r="F170">
            <v>-4813778889</v>
          </cell>
          <cell r="H170">
            <v>0</v>
          </cell>
          <cell r="I170">
            <v>0</v>
          </cell>
          <cell r="J170">
            <v>0</v>
          </cell>
          <cell r="K170">
            <v>0</v>
          </cell>
          <cell r="M170">
            <v>0</v>
          </cell>
        </row>
        <row r="171">
          <cell r="F171">
            <v>-4813778889</v>
          </cell>
          <cell r="H171">
            <v>0</v>
          </cell>
          <cell r="I171">
            <v>-4813778889</v>
          </cell>
          <cell r="J171">
            <v>0</v>
          </cell>
          <cell r="K171">
            <v>-4813778889</v>
          </cell>
          <cell r="M171">
            <v>0</v>
          </cell>
        </row>
        <row r="172">
          <cell r="F172">
            <v>-44461091</v>
          </cell>
          <cell r="H172">
            <v>-44461091</v>
          </cell>
          <cell r="I172">
            <v>0</v>
          </cell>
          <cell r="J172">
            <v>-44461091</v>
          </cell>
          <cell r="K172">
            <v>0</v>
          </cell>
        </row>
        <row r="173">
          <cell r="F173">
            <v>-44461091</v>
          </cell>
          <cell r="H173">
            <v>0</v>
          </cell>
          <cell r="I173">
            <v>0</v>
          </cell>
          <cell r="J173">
            <v>0</v>
          </cell>
          <cell r="K173">
            <v>0</v>
          </cell>
          <cell r="M173">
            <v>0</v>
          </cell>
        </row>
        <row r="174">
          <cell r="F174">
            <v>-44461091</v>
          </cell>
          <cell r="H174">
            <v>0</v>
          </cell>
          <cell r="I174">
            <v>-44461091</v>
          </cell>
          <cell r="J174">
            <v>0</v>
          </cell>
          <cell r="K174">
            <v>-44461091</v>
          </cell>
          <cell r="M174">
            <v>0</v>
          </cell>
        </row>
        <row r="175">
          <cell r="F175">
            <v>224784508</v>
          </cell>
          <cell r="H175">
            <v>224784508</v>
          </cell>
          <cell r="I175">
            <v>0</v>
          </cell>
          <cell r="J175">
            <v>224784508</v>
          </cell>
          <cell r="K175">
            <v>0</v>
          </cell>
        </row>
        <row r="176">
          <cell r="F176">
            <v>224784508</v>
          </cell>
          <cell r="H176">
            <v>0</v>
          </cell>
          <cell r="I176">
            <v>0</v>
          </cell>
          <cell r="J176">
            <v>0</v>
          </cell>
          <cell r="K176">
            <v>0</v>
          </cell>
          <cell r="M176">
            <v>0</v>
          </cell>
        </row>
        <row r="177">
          <cell r="F177">
            <v>224784508</v>
          </cell>
          <cell r="H177">
            <v>0</v>
          </cell>
          <cell r="I177">
            <v>224784508</v>
          </cell>
          <cell r="J177">
            <v>0</v>
          </cell>
          <cell r="K177">
            <v>224784508</v>
          </cell>
          <cell r="M177">
            <v>0</v>
          </cell>
        </row>
        <row r="178">
          <cell r="F178">
            <v>0</v>
          </cell>
          <cell r="H178">
            <v>0</v>
          </cell>
          <cell r="I178">
            <v>0</v>
          </cell>
          <cell r="J178">
            <v>0</v>
          </cell>
          <cell r="K178">
            <v>0</v>
          </cell>
        </row>
        <row r="179">
          <cell r="F179">
            <v>-764884</v>
          </cell>
          <cell r="H179">
            <v>0</v>
          </cell>
          <cell r="I179">
            <v>0</v>
          </cell>
          <cell r="J179">
            <v>0</v>
          </cell>
          <cell r="K179">
            <v>0</v>
          </cell>
          <cell r="M179">
            <v>0</v>
          </cell>
        </row>
        <row r="180">
          <cell r="F180">
            <v>-764884</v>
          </cell>
          <cell r="H180">
            <v>0</v>
          </cell>
          <cell r="I180">
            <v>0</v>
          </cell>
          <cell r="J180">
            <v>0</v>
          </cell>
          <cell r="K180">
            <v>0</v>
          </cell>
          <cell r="M180">
            <v>0</v>
          </cell>
        </row>
        <row r="181">
          <cell r="F181">
            <v>-764884</v>
          </cell>
          <cell r="H181">
            <v>0</v>
          </cell>
          <cell r="I181">
            <v>-764884</v>
          </cell>
          <cell r="J181">
            <v>0</v>
          </cell>
          <cell r="K181">
            <v>-764884</v>
          </cell>
          <cell r="M181">
            <v>0</v>
          </cell>
        </row>
        <row r="182">
          <cell r="F182">
            <v>4584781337</v>
          </cell>
          <cell r="H182">
            <v>4584781337</v>
          </cell>
          <cell r="I182">
            <v>0</v>
          </cell>
          <cell r="J182">
            <v>4584781337</v>
          </cell>
          <cell r="K182">
            <v>0</v>
          </cell>
        </row>
        <row r="183">
          <cell r="F183">
            <v>4584781337</v>
          </cell>
          <cell r="H183">
            <v>0</v>
          </cell>
          <cell r="I183">
            <v>0</v>
          </cell>
          <cell r="J183">
            <v>0</v>
          </cell>
          <cell r="K183">
            <v>0</v>
          </cell>
          <cell r="M183">
            <v>0</v>
          </cell>
        </row>
        <row r="184">
          <cell r="F184">
            <v>4584781337</v>
          </cell>
          <cell r="H184">
            <v>0</v>
          </cell>
          <cell r="I184">
            <v>4584781337</v>
          </cell>
          <cell r="J184">
            <v>0</v>
          </cell>
          <cell r="K184">
            <v>4584781337</v>
          </cell>
          <cell r="M184">
            <v>0</v>
          </cell>
        </row>
        <row r="185">
          <cell r="F185">
            <v>-14242500</v>
          </cell>
          <cell r="H185">
            <v>-14242500</v>
          </cell>
          <cell r="I185">
            <v>0</v>
          </cell>
          <cell r="J185">
            <v>-14242500</v>
          </cell>
          <cell r="K185">
            <v>0</v>
          </cell>
        </row>
        <row r="186">
          <cell r="F186">
            <v>-14242500</v>
          </cell>
          <cell r="H186">
            <v>0</v>
          </cell>
          <cell r="I186">
            <v>0</v>
          </cell>
          <cell r="J186">
            <v>0</v>
          </cell>
          <cell r="K186">
            <v>0</v>
          </cell>
          <cell r="M186">
            <v>0</v>
          </cell>
        </row>
        <row r="187">
          <cell r="F187">
            <v>0</v>
          </cell>
          <cell r="H187">
            <v>0</v>
          </cell>
          <cell r="I187">
            <v>0</v>
          </cell>
          <cell r="J187">
            <v>0</v>
          </cell>
          <cell r="K187">
            <v>0</v>
          </cell>
          <cell r="M187">
            <v>0</v>
          </cell>
        </row>
        <row r="188">
          <cell r="F188">
            <v>0</v>
          </cell>
          <cell r="H188">
            <v>0</v>
          </cell>
          <cell r="I188">
            <v>0</v>
          </cell>
          <cell r="J188">
            <v>0</v>
          </cell>
          <cell r="K188">
            <v>0</v>
          </cell>
          <cell r="M188">
            <v>0</v>
          </cell>
        </row>
      </sheetData>
      <sheetData sheetId="2">
        <row r="1">
          <cell r="B1" t="str">
            <v>PT  MULTI  NITROTAMA  KIMIA</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JE previous year"/>
      <sheetName val="Links"/>
      <sheetName val="Tickmarks"/>
      <sheetName val="Nature"/>
      <sheetName val="Testing"/>
      <sheetName val="Lead"/>
      <sheetName val="#REF"/>
      <sheetName val="RJE_previous_year"/>
    </sheetNames>
    <sheetDataSet>
      <sheetData sheetId="0" refreshError="1"/>
      <sheetData sheetId="1" refreshError="1">
        <row r="1">
          <cell r="H1" t="str">
            <v>Adjusted</v>
          </cell>
        </row>
        <row r="3">
          <cell r="H3">
            <v>16021750</v>
          </cell>
        </row>
        <row r="4">
          <cell r="H4">
            <v>16021750</v>
          </cell>
        </row>
        <row r="6">
          <cell r="H6">
            <v>31000000</v>
          </cell>
        </row>
        <row r="7">
          <cell r="H7">
            <v>4745000</v>
          </cell>
        </row>
        <row r="8">
          <cell r="H8">
            <v>158000000</v>
          </cell>
        </row>
        <row r="9">
          <cell r="H9">
            <v>4615977289</v>
          </cell>
        </row>
        <row r="10">
          <cell r="H10">
            <v>159843611015</v>
          </cell>
        </row>
        <row r="11">
          <cell r="H11">
            <v>164653333304</v>
          </cell>
        </row>
        <row r="13">
          <cell r="H13">
            <v>2425870000</v>
          </cell>
        </row>
        <row r="14">
          <cell r="H14">
            <v>2678334027</v>
          </cell>
        </row>
        <row r="15">
          <cell r="H15">
            <v>1191550000</v>
          </cell>
        </row>
        <row r="16">
          <cell r="H16">
            <v>112510000</v>
          </cell>
        </row>
        <row r="17">
          <cell r="H17">
            <v>6408264027</v>
          </cell>
        </row>
        <row r="19">
          <cell r="H19">
            <v>908415791</v>
          </cell>
        </row>
        <row r="20">
          <cell r="H20">
            <v>1703400000</v>
          </cell>
        </row>
        <row r="21">
          <cell r="H21">
            <v>187800000</v>
          </cell>
        </row>
        <row r="22">
          <cell r="H22">
            <v>112054330</v>
          </cell>
        </row>
        <row r="23">
          <cell r="H23">
            <v>7321914074</v>
          </cell>
        </row>
        <row r="24">
          <cell r="H24">
            <v>6322217590</v>
          </cell>
        </row>
        <row r="25">
          <cell r="H25">
            <v>7800000</v>
          </cell>
        </row>
        <row r="26">
          <cell r="H26">
            <v>388055000</v>
          </cell>
        </row>
        <row r="27">
          <cell r="H27">
            <v>23913670664</v>
          </cell>
        </row>
        <row r="28">
          <cell r="H28">
            <v>40865327449</v>
          </cell>
        </row>
        <row r="30">
          <cell r="H30">
            <v>0</v>
          </cell>
        </row>
        <row r="31">
          <cell r="H31">
            <v>0</v>
          </cell>
        </row>
        <row r="33">
          <cell r="H33">
            <v>0</v>
          </cell>
        </row>
        <row r="34">
          <cell r="H34">
            <v>6456874525</v>
          </cell>
        </row>
        <row r="35">
          <cell r="H35">
            <v>6456874525</v>
          </cell>
        </row>
        <row r="37">
          <cell r="H37">
            <v>-2803808</v>
          </cell>
        </row>
        <row r="38">
          <cell r="H38">
            <v>-2803808</v>
          </cell>
        </row>
        <row r="40">
          <cell r="H40">
            <v>-10400000</v>
          </cell>
        </row>
        <row r="41">
          <cell r="H41">
            <v>-4745000</v>
          </cell>
        </row>
        <row r="42">
          <cell r="H42">
            <v>-48200000</v>
          </cell>
        </row>
        <row r="43">
          <cell r="H43">
            <v>-739927362</v>
          </cell>
        </row>
        <row r="44">
          <cell r="H44">
            <v>-152016002547</v>
          </cell>
        </row>
        <row r="45">
          <cell r="H45">
            <v>-152819274909</v>
          </cell>
        </row>
        <row r="47">
          <cell r="H47">
            <v>-1216685001</v>
          </cell>
        </row>
        <row r="48">
          <cell r="H48">
            <v>-2729743822</v>
          </cell>
        </row>
        <row r="49">
          <cell r="H49">
            <v>-3946428823</v>
          </cell>
        </row>
        <row r="51">
          <cell r="H51">
            <v>147770001</v>
          </cell>
        </row>
        <row r="52">
          <cell r="H52">
            <v>-2335516875</v>
          </cell>
        </row>
        <row r="53">
          <cell r="H53">
            <v>-112054330</v>
          </cell>
        </row>
        <row r="54">
          <cell r="H54">
            <v>-3049058782</v>
          </cell>
        </row>
        <row r="55">
          <cell r="H55">
            <v>-2250303013</v>
          </cell>
        </row>
        <row r="56">
          <cell r="H56">
            <v>30358412</v>
          </cell>
        </row>
        <row r="57">
          <cell r="H57">
            <v>-23902756326</v>
          </cell>
        </row>
        <row r="58">
          <cell r="H58">
            <v>6741691775</v>
          </cell>
        </row>
        <row r="59">
          <cell r="H59">
            <v>-24729869138</v>
          </cell>
        </row>
        <row r="60">
          <cell r="H60">
            <v>36901444377</v>
          </cell>
        </row>
      </sheetData>
      <sheetData sheetId="2" refreshError="1"/>
      <sheetData sheetId="3" refreshError="1"/>
      <sheetData sheetId="4"/>
      <sheetData sheetId="5" refreshError="1"/>
      <sheetData sheetId="6" refreshError="1"/>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power"/>
      <sheetName val="SMK 2001"/>
      <sheetName val="Gaji Mei"/>
      <sheetName val="Entry SMK 2002"/>
      <sheetName val="Promosi normal"/>
      <sheetName val="Rumus_januari 2003"/>
      <sheetName val="Promosi Jumping"/>
      <sheetName val="Validasi"/>
      <sheetName val="mgr &amp; staff"/>
      <sheetName val="balance 0303 (2)"/>
      <sheetName val="tabel NoGo-J525ZGoIf-Go"/>
      <sheetName val="SMK_2001"/>
      <sheetName val="Gaji_Mei"/>
      <sheetName val="Entry_SMK_2002"/>
      <sheetName val="Promosi_normal"/>
      <sheetName val="Rumus_januari_2003"/>
      <sheetName val="Promosi_Jumping"/>
      <sheetName val="mgr_&amp;_staf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 Dynamic Graphic"/>
      <sheetName val="FSBudget2008"/>
      <sheetName val="AR Dec 07"/>
      <sheetName val="DataSalesPlan08"/>
      <sheetName val="data Purchase 2004-2007"/>
      <sheetName val="komposisi cia vs credit"/>
      <sheetName val="TR Cash out planning 2008"/>
      <sheetName val="Sheet1"/>
      <sheetName val="TBM"/>
      <sheetName val="Permanent info"/>
      <sheetName val="Bal.Sheet"/>
      <sheetName val="B"/>
      <sheetName val="Links"/>
      <sheetName val="Assumptions"/>
    </sheetNames>
    <sheetDataSet>
      <sheetData sheetId="0"/>
      <sheetData sheetId="1"/>
      <sheetData sheetId="2"/>
      <sheetData sheetId="3"/>
      <sheetData sheetId="4">
        <row r="5">
          <cell r="A5" t="str">
            <v>bulan</v>
          </cell>
          <cell r="B5" t="str">
            <v>AMSCS</v>
          </cell>
          <cell r="C5" t="str">
            <v>BU</v>
          </cell>
          <cell r="D5" t="str">
            <v>Unit</v>
          </cell>
          <cell r="E5" t="str">
            <v>Customer</v>
          </cell>
          <cell r="F5" t="str">
            <v>A/C Type</v>
          </cell>
          <cell r="G5" t="str">
            <v>Workscope</v>
          </cell>
          <cell r="H5" t="str">
            <v>Total</v>
          </cell>
        </row>
        <row r="6">
          <cell r="A6">
            <v>39448</v>
          </cell>
          <cell r="B6" t="str">
            <v>MN</v>
          </cell>
          <cell r="C6" t="str">
            <v>TB</v>
          </cell>
          <cell r="D6" t="str">
            <v>TB</v>
          </cell>
          <cell r="E6" t="str">
            <v>AIRASIA INDONESIA</v>
          </cell>
          <cell r="F6" t="str">
            <v>B737-3</v>
          </cell>
          <cell r="G6" t="str">
            <v>C CHECK</v>
          </cell>
          <cell r="H6">
            <v>82500</v>
          </cell>
        </row>
        <row r="7">
          <cell r="A7">
            <v>39448</v>
          </cell>
          <cell r="B7" t="str">
            <v>MN</v>
          </cell>
          <cell r="C7" t="str">
            <v>TB</v>
          </cell>
          <cell r="D7" t="str">
            <v>TB</v>
          </cell>
          <cell r="E7" t="str">
            <v>AIRASIA INDONESIA</v>
          </cell>
          <cell r="F7" t="str">
            <v>B737-3</v>
          </cell>
          <cell r="G7" t="str">
            <v>A CHECK</v>
          </cell>
          <cell r="H7">
            <v>14700</v>
          </cell>
        </row>
        <row r="8">
          <cell r="A8">
            <v>39448</v>
          </cell>
          <cell r="B8" t="str">
            <v>AM</v>
          </cell>
          <cell r="C8" t="str">
            <v>TB</v>
          </cell>
          <cell r="D8" t="str">
            <v>TB</v>
          </cell>
          <cell r="E8" t="str">
            <v>MDL</v>
          </cell>
          <cell r="F8" t="str">
            <v>737-series</v>
          </cell>
          <cell r="G8" t="str">
            <v>C-Check</v>
          </cell>
          <cell r="H8">
            <v>150000</v>
          </cell>
        </row>
        <row r="9">
          <cell r="A9">
            <v>39448</v>
          </cell>
          <cell r="B9" t="str">
            <v>BS</v>
          </cell>
          <cell r="C9" t="str">
            <v>TB</v>
          </cell>
          <cell r="D9" t="str">
            <v>TB</v>
          </cell>
          <cell r="E9" t="str">
            <v>IAT</v>
          </cell>
          <cell r="F9" t="str">
            <v>73-500</v>
          </cell>
          <cell r="G9" t="str">
            <v>TMB</v>
          </cell>
          <cell r="H9">
            <v>150000</v>
          </cell>
        </row>
        <row r="10">
          <cell r="A10">
            <v>39448</v>
          </cell>
          <cell r="B10" t="str">
            <v>KH</v>
          </cell>
          <cell r="C10" t="str">
            <v>TB</v>
          </cell>
          <cell r="D10" t="str">
            <v>TB</v>
          </cell>
          <cell r="E10" t="str">
            <v>Adam</v>
          </cell>
          <cell r="F10" t="str">
            <v>737-series</v>
          </cell>
          <cell r="G10" t="str">
            <v>C-Check</v>
          </cell>
          <cell r="H10">
            <v>150000</v>
          </cell>
        </row>
        <row r="11">
          <cell r="A11">
            <v>39448</v>
          </cell>
          <cell r="B11" t="str">
            <v>MU</v>
          </cell>
          <cell r="C11" t="str">
            <v>TB</v>
          </cell>
          <cell r="D11" t="str">
            <v>TB</v>
          </cell>
          <cell r="E11" t="str">
            <v>MK-AIRLINES</v>
          </cell>
          <cell r="F11" t="str">
            <v>B747'S</v>
          </cell>
          <cell r="G11" t="str">
            <v>C-CHECK</v>
          </cell>
          <cell r="H11">
            <v>1000000</v>
          </cell>
        </row>
        <row r="12">
          <cell r="A12">
            <v>39448</v>
          </cell>
          <cell r="B12" t="str">
            <v>MU</v>
          </cell>
          <cell r="C12" t="str">
            <v>TB</v>
          </cell>
          <cell r="D12" t="str">
            <v>TB</v>
          </cell>
          <cell r="E12" t="str">
            <v>AERGO CAPITAL</v>
          </cell>
          <cell r="F12" t="str">
            <v>B737-300</v>
          </cell>
          <cell r="G12" t="str">
            <v>C-CHECK</v>
          </cell>
          <cell r="H12">
            <v>350000</v>
          </cell>
        </row>
        <row r="13">
          <cell r="A13">
            <v>39448</v>
          </cell>
          <cell r="B13" t="str">
            <v>MP</v>
          </cell>
          <cell r="C13" t="str">
            <v>TB</v>
          </cell>
          <cell r="D13" t="str">
            <v>TB</v>
          </cell>
          <cell r="E13" t="str">
            <v xml:space="preserve">PIA </v>
          </cell>
          <cell r="F13" t="str">
            <v>A-310</v>
          </cell>
          <cell r="G13" t="str">
            <v>Cabin Refurbish</v>
          </cell>
          <cell r="H13">
            <v>250000</v>
          </cell>
        </row>
        <row r="14">
          <cell r="A14">
            <v>39448</v>
          </cell>
          <cell r="B14" t="str">
            <v>JO</v>
          </cell>
          <cell r="C14" t="str">
            <v>TB</v>
          </cell>
          <cell r="D14" t="str">
            <v>TB</v>
          </cell>
          <cell r="E14" t="str">
            <v>GALAXY</v>
          </cell>
          <cell r="F14" t="str">
            <v>MD-82</v>
          </cell>
          <cell r="G14" t="str">
            <v>C-CHECK</v>
          </cell>
          <cell r="H14">
            <v>150000</v>
          </cell>
        </row>
        <row r="15">
          <cell r="A15">
            <v>39479</v>
          </cell>
          <cell r="B15" t="str">
            <v>MN</v>
          </cell>
          <cell r="C15" t="str">
            <v>TB</v>
          </cell>
          <cell r="D15" t="str">
            <v>TB</v>
          </cell>
          <cell r="E15" t="str">
            <v>OCEAN AIRLINES</v>
          </cell>
          <cell r="F15" t="str">
            <v>B747-3</v>
          </cell>
          <cell r="G15" t="str">
            <v>C CHECK</v>
          </cell>
          <cell r="H15">
            <v>280000</v>
          </cell>
        </row>
        <row r="16">
          <cell r="A16">
            <v>39479</v>
          </cell>
          <cell r="B16" t="str">
            <v>MN</v>
          </cell>
          <cell r="C16" t="str">
            <v>TB</v>
          </cell>
          <cell r="D16" t="str">
            <v>TB</v>
          </cell>
          <cell r="E16" t="str">
            <v xml:space="preserve">AIRASIA MALAYSIA </v>
          </cell>
          <cell r="F16" t="str">
            <v>B737-3</v>
          </cell>
          <cell r="G16" t="str">
            <v>C CHECK</v>
          </cell>
          <cell r="H16">
            <v>82500</v>
          </cell>
        </row>
        <row r="17">
          <cell r="A17">
            <v>39479</v>
          </cell>
          <cell r="B17" t="str">
            <v>MN</v>
          </cell>
          <cell r="C17" t="str">
            <v>TB</v>
          </cell>
          <cell r="D17" t="str">
            <v>TB</v>
          </cell>
          <cell r="E17" t="str">
            <v>AIRASIA INDONESIA</v>
          </cell>
          <cell r="F17" t="str">
            <v>B737-3</v>
          </cell>
          <cell r="G17" t="str">
            <v>A CHECK</v>
          </cell>
          <cell r="H17">
            <v>22050</v>
          </cell>
        </row>
        <row r="18">
          <cell r="A18">
            <v>39479</v>
          </cell>
          <cell r="B18" t="str">
            <v>KH</v>
          </cell>
          <cell r="C18" t="str">
            <v>TB</v>
          </cell>
          <cell r="D18" t="str">
            <v>TB</v>
          </cell>
          <cell r="E18" t="str">
            <v>Adam</v>
          </cell>
          <cell r="F18" t="str">
            <v>737-series</v>
          </cell>
          <cell r="G18" t="str">
            <v>C-Check</v>
          </cell>
          <cell r="H18">
            <v>300000</v>
          </cell>
        </row>
        <row r="19">
          <cell r="A19">
            <v>39479</v>
          </cell>
          <cell r="B19" t="str">
            <v>KH</v>
          </cell>
          <cell r="C19" t="str">
            <v>TB</v>
          </cell>
          <cell r="D19" t="str">
            <v>TB</v>
          </cell>
          <cell r="E19" t="str">
            <v>Lion</v>
          </cell>
          <cell r="F19" t="str">
            <v>737-series</v>
          </cell>
          <cell r="G19" t="str">
            <v>C-Check</v>
          </cell>
          <cell r="H19">
            <v>150000</v>
          </cell>
        </row>
        <row r="20">
          <cell r="A20">
            <v>39479</v>
          </cell>
          <cell r="B20" t="str">
            <v>KH</v>
          </cell>
          <cell r="C20" t="str">
            <v>TB</v>
          </cell>
          <cell r="D20" t="str">
            <v>TB</v>
          </cell>
          <cell r="E20" t="str">
            <v>Batavia</v>
          </cell>
          <cell r="F20" t="str">
            <v>737-series</v>
          </cell>
          <cell r="G20" t="str">
            <v>C-Check</v>
          </cell>
          <cell r="H20">
            <v>150000</v>
          </cell>
        </row>
        <row r="21">
          <cell r="A21">
            <v>39479</v>
          </cell>
          <cell r="B21" t="str">
            <v>MU</v>
          </cell>
          <cell r="C21" t="str">
            <v>TB</v>
          </cell>
          <cell r="D21" t="str">
            <v>TB</v>
          </cell>
          <cell r="E21" t="str">
            <v>ATLANTA</v>
          </cell>
          <cell r="F21" t="str">
            <v>B747-300 (TF-ARF)</v>
          </cell>
          <cell r="G21" t="str">
            <v>C1,C10</v>
          </cell>
          <cell r="H21">
            <v>1000000</v>
          </cell>
        </row>
        <row r="22">
          <cell r="A22">
            <v>39479</v>
          </cell>
          <cell r="B22" t="str">
            <v>MU</v>
          </cell>
          <cell r="C22" t="str">
            <v>TB</v>
          </cell>
          <cell r="D22" t="str">
            <v>TB</v>
          </cell>
          <cell r="E22" t="str">
            <v>MK-AIRLINES</v>
          </cell>
          <cell r="F22" t="str">
            <v>B747'S</v>
          </cell>
          <cell r="G22" t="str">
            <v>C-CHECK</v>
          </cell>
          <cell r="H22">
            <v>900000</v>
          </cell>
        </row>
        <row r="23">
          <cell r="A23">
            <v>39479</v>
          </cell>
          <cell r="B23" t="str">
            <v>MP</v>
          </cell>
          <cell r="C23" t="str">
            <v>TB</v>
          </cell>
          <cell r="D23" t="str">
            <v>TB</v>
          </cell>
          <cell r="E23" t="str">
            <v xml:space="preserve">PIA </v>
          </cell>
          <cell r="F23" t="str">
            <v>747-300</v>
          </cell>
          <cell r="G23" t="str">
            <v>Sect-41</v>
          </cell>
          <cell r="H23">
            <v>650000</v>
          </cell>
        </row>
        <row r="24">
          <cell r="A24">
            <v>39479</v>
          </cell>
          <cell r="B24" t="str">
            <v>MU</v>
          </cell>
          <cell r="C24" t="str">
            <v>TB</v>
          </cell>
          <cell r="D24" t="str">
            <v>TB</v>
          </cell>
          <cell r="E24" t="str">
            <v>AERGO CAPITAL</v>
          </cell>
          <cell r="F24" t="str">
            <v>B737-300</v>
          </cell>
          <cell r="G24" t="str">
            <v>C-CHECK</v>
          </cell>
          <cell r="H24">
            <v>350000</v>
          </cell>
        </row>
        <row r="25">
          <cell r="A25">
            <v>39479</v>
          </cell>
          <cell r="B25" t="str">
            <v>JP</v>
          </cell>
          <cell r="C25" t="str">
            <v>TB</v>
          </cell>
          <cell r="D25" t="str">
            <v>TB</v>
          </cell>
          <cell r="E25" t="str">
            <v>Spice Jet</v>
          </cell>
          <cell r="F25" t="str">
            <v>B737-800</v>
          </cell>
          <cell r="G25" t="str">
            <v>C  Check</v>
          </cell>
          <cell r="H25">
            <v>225000</v>
          </cell>
        </row>
        <row r="26">
          <cell r="A26">
            <v>39479</v>
          </cell>
          <cell r="B26" t="str">
            <v>SS</v>
          </cell>
          <cell r="C26" t="str">
            <v>TB</v>
          </cell>
          <cell r="D26" t="str">
            <v>TB</v>
          </cell>
          <cell r="E26" t="str">
            <v>PUKET AIR</v>
          </cell>
          <cell r="F26" t="str">
            <v>B747-2/3</v>
          </cell>
          <cell r="G26" t="str">
            <v>D-CHECK</v>
          </cell>
          <cell r="H26">
            <v>1000000</v>
          </cell>
        </row>
        <row r="27">
          <cell r="A27">
            <v>39479</v>
          </cell>
          <cell r="B27" t="str">
            <v>JH</v>
          </cell>
          <cell r="C27" t="str">
            <v>TB</v>
          </cell>
          <cell r="D27" t="str">
            <v>TB</v>
          </cell>
          <cell r="E27" t="str">
            <v>PRONAIR</v>
          </cell>
          <cell r="F27" t="str">
            <v>MD-83</v>
          </cell>
          <cell r="G27" t="str">
            <v>C-CHECK</v>
          </cell>
          <cell r="H27">
            <v>250000</v>
          </cell>
        </row>
        <row r="28">
          <cell r="A28">
            <v>39479</v>
          </cell>
          <cell r="B28" t="str">
            <v>JO</v>
          </cell>
          <cell r="C28" t="str">
            <v>TB</v>
          </cell>
          <cell r="D28" t="str">
            <v>TB</v>
          </cell>
          <cell r="E28" t="str">
            <v>OMAN AIR</v>
          </cell>
          <cell r="F28" t="str">
            <v>737 NG</v>
          </cell>
          <cell r="G28" t="str">
            <v>C6-CHECK</v>
          </cell>
          <cell r="H28">
            <v>80000</v>
          </cell>
        </row>
        <row r="29">
          <cell r="A29">
            <v>39508</v>
          </cell>
          <cell r="B29" t="str">
            <v>MN</v>
          </cell>
          <cell r="C29" t="str">
            <v>TB</v>
          </cell>
          <cell r="D29" t="str">
            <v>TB</v>
          </cell>
          <cell r="E29" t="str">
            <v>AIRASIA INDONESIA</v>
          </cell>
          <cell r="F29" t="str">
            <v>B737-3</v>
          </cell>
          <cell r="G29" t="str">
            <v>C CHECK</v>
          </cell>
          <cell r="H29">
            <v>82500</v>
          </cell>
        </row>
        <row r="30">
          <cell r="A30">
            <v>39508</v>
          </cell>
          <cell r="B30" t="str">
            <v>MN</v>
          </cell>
          <cell r="C30" t="str">
            <v>TB</v>
          </cell>
          <cell r="D30" t="str">
            <v>TB</v>
          </cell>
          <cell r="E30" t="str">
            <v>AIRASIA INDONESIA</v>
          </cell>
          <cell r="F30" t="str">
            <v>B737-3</v>
          </cell>
          <cell r="G30" t="str">
            <v>A CHECK</v>
          </cell>
          <cell r="H30">
            <v>29400</v>
          </cell>
        </row>
        <row r="31">
          <cell r="A31">
            <v>39508</v>
          </cell>
          <cell r="B31" t="str">
            <v>AM</v>
          </cell>
          <cell r="C31" t="str">
            <v>TB</v>
          </cell>
          <cell r="D31" t="str">
            <v>TB</v>
          </cell>
          <cell r="E31" t="str">
            <v>MDL</v>
          </cell>
          <cell r="F31" t="str">
            <v>737-series</v>
          </cell>
          <cell r="G31" t="str">
            <v>C-Check</v>
          </cell>
          <cell r="H31">
            <v>150000</v>
          </cell>
        </row>
        <row r="32">
          <cell r="A32">
            <v>39508</v>
          </cell>
          <cell r="B32" t="str">
            <v>BS</v>
          </cell>
          <cell r="C32" t="str">
            <v>TB</v>
          </cell>
          <cell r="D32" t="str">
            <v>TB</v>
          </cell>
          <cell r="E32" t="str">
            <v>TWA</v>
          </cell>
          <cell r="F32" t="str">
            <v>73-300</v>
          </cell>
          <cell r="G32" t="str">
            <v>TMB</v>
          </cell>
          <cell r="H32">
            <v>150000</v>
          </cell>
        </row>
        <row r="33">
          <cell r="A33">
            <v>39508</v>
          </cell>
          <cell r="B33" t="str">
            <v>KH</v>
          </cell>
          <cell r="C33" t="str">
            <v>TB</v>
          </cell>
          <cell r="D33" t="str">
            <v>TB</v>
          </cell>
          <cell r="E33" t="str">
            <v>Adam</v>
          </cell>
          <cell r="F33" t="str">
            <v>737-series</v>
          </cell>
          <cell r="G33" t="str">
            <v>C-Check</v>
          </cell>
          <cell r="H33">
            <v>150000</v>
          </cell>
        </row>
        <row r="34">
          <cell r="A34">
            <v>39508</v>
          </cell>
          <cell r="B34" t="str">
            <v>MP</v>
          </cell>
          <cell r="C34" t="str">
            <v>TB</v>
          </cell>
          <cell r="D34" t="str">
            <v>TB</v>
          </cell>
          <cell r="E34" t="str">
            <v xml:space="preserve">PIAS </v>
          </cell>
          <cell r="F34" t="str">
            <v>B-747-200</v>
          </cell>
          <cell r="G34" t="str">
            <v>D-Check</v>
          </cell>
          <cell r="H34">
            <v>1500000</v>
          </cell>
        </row>
        <row r="35">
          <cell r="A35">
            <v>39508</v>
          </cell>
          <cell r="B35" t="str">
            <v>MU</v>
          </cell>
          <cell r="C35" t="str">
            <v>TB</v>
          </cell>
          <cell r="D35" t="str">
            <v>TB</v>
          </cell>
          <cell r="E35" t="str">
            <v>ATLANTA</v>
          </cell>
          <cell r="F35" t="str">
            <v>B747-300 (TF-ARM)</v>
          </cell>
          <cell r="G35" t="str">
            <v>C1,C3</v>
          </cell>
          <cell r="H35">
            <v>800000</v>
          </cell>
        </row>
        <row r="36">
          <cell r="A36">
            <v>39508</v>
          </cell>
          <cell r="B36" t="str">
            <v>MP</v>
          </cell>
          <cell r="C36" t="str">
            <v>TB</v>
          </cell>
          <cell r="D36" t="str">
            <v>TB</v>
          </cell>
          <cell r="E36" t="str">
            <v xml:space="preserve">PIA </v>
          </cell>
          <cell r="F36" t="str">
            <v>747-300</v>
          </cell>
          <cell r="G36" t="str">
            <v>Sect-41</v>
          </cell>
          <cell r="H36">
            <v>650000</v>
          </cell>
        </row>
        <row r="37">
          <cell r="A37">
            <v>39508</v>
          </cell>
          <cell r="B37" t="str">
            <v>JS</v>
          </cell>
          <cell r="C37" t="str">
            <v>TB</v>
          </cell>
          <cell r="D37" t="str">
            <v>TB</v>
          </cell>
          <cell r="E37" t="str">
            <v xml:space="preserve">Gold Viper Cargo </v>
          </cell>
          <cell r="F37" t="str">
            <v>B747-100</v>
          </cell>
          <cell r="G37" t="str">
            <v>C-check</v>
          </cell>
          <cell r="H37">
            <v>400000</v>
          </cell>
        </row>
        <row r="38">
          <cell r="A38">
            <v>39508</v>
          </cell>
          <cell r="B38" t="str">
            <v>JP</v>
          </cell>
          <cell r="C38" t="str">
            <v>TB</v>
          </cell>
          <cell r="D38" t="str">
            <v>TB</v>
          </cell>
          <cell r="E38" t="str">
            <v>Spice Jet</v>
          </cell>
          <cell r="F38" t="str">
            <v>B737-800</v>
          </cell>
          <cell r="G38" t="str">
            <v>C  Check</v>
          </cell>
          <cell r="H38">
            <v>225000</v>
          </cell>
        </row>
        <row r="39">
          <cell r="A39">
            <v>39508</v>
          </cell>
          <cell r="B39" t="str">
            <v>JP</v>
          </cell>
          <cell r="C39" t="str">
            <v>TB</v>
          </cell>
          <cell r="D39" t="str">
            <v>TB</v>
          </cell>
          <cell r="E39" t="str">
            <v>Indigo</v>
          </cell>
          <cell r="F39" t="str">
            <v>A320</v>
          </cell>
          <cell r="G39" t="str">
            <v>C1. Check</v>
          </cell>
          <cell r="H39">
            <v>70000</v>
          </cell>
        </row>
        <row r="40">
          <cell r="A40">
            <v>39508</v>
          </cell>
          <cell r="B40" t="str">
            <v>JO</v>
          </cell>
          <cell r="C40" t="str">
            <v>TB</v>
          </cell>
          <cell r="D40" t="str">
            <v>TB</v>
          </cell>
          <cell r="E40" t="str">
            <v>KHORS AIR</v>
          </cell>
          <cell r="F40" t="str">
            <v>MD-82</v>
          </cell>
          <cell r="G40" t="str">
            <v>C-CHECK</v>
          </cell>
          <cell r="H40">
            <v>120000</v>
          </cell>
        </row>
        <row r="41">
          <cell r="A41">
            <v>39508</v>
          </cell>
          <cell r="B41" t="str">
            <v>JO</v>
          </cell>
          <cell r="C41" t="str">
            <v>TB</v>
          </cell>
          <cell r="D41" t="str">
            <v>TB</v>
          </cell>
          <cell r="E41" t="str">
            <v>AQUARIUS</v>
          </cell>
          <cell r="F41" t="str">
            <v>F-28</v>
          </cell>
          <cell r="G41" t="str">
            <v>C-CHECK</v>
          </cell>
          <cell r="H41">
            <v>120000</v>
          </cell>
        </row>
        <row r="42">
          <cell r="A42">
            <v>39539</v>
          </cell>
          <cell r="B42" t="str">
            <v>MN</v>
          </cell>
          <cell r="C42" t="str">
            <v>TB</v>
          </cell>
          <cell r="D42" t="str">
            <v>TB</v>
          </cell>
          <cell r="E42" t="str">
            <v>OCEAN AIRLINES</v>
          </cell>
          <cell r="F42" t="str">
            <v>B747-3</v>
          </cell>
          <cell r="G42" t="str">
            <v>C CHECK</v>
          </cell>
          <cell r="H42">
            <v>280000</v>
          </cell>
        </row>
        <row r="43">
          <cell r="A43">
            <v>39539</v>
          </cell>
          <cell r="B43" t="str">
            <v>MN</v>
          </cell>
          <cell r="C43" t="str">
            <v>TB</v>
          </cell>
          <cell r="D43" t="str">
            <v>TB</v>
          </cell>
          <cell r="E43" t="str">
            <v>AIRASIA INDONESIA</v>
          </cell>
          <cell r="F43" t="str">
            <v>B737-3</v>
          </cell>
          <cell r="G43" t="str">
            <v>C CHECK</v>
          </cell>
          <cell r="H43">
            <v>82500</v>
          </cell>
        </row>
        <row r="44">
          <cell r="A44">
            <v>39539</v>
          </cell>
          <cell r="B44" t="str">
            <v>MN</v>
          </cell>
          <cell r="C44" t="str">
            <v>TB</v>
          </cell>
          <cell r="D44" t="str">
            <v>TB</v>
          </cell>
          <cell r="E44" t="str">
            <v>AIRASIA INDONESIA</v>
          </cell>
          <cell r="F44" t="str">
            <v>B737-3</v>
          </cell>
          <cell r="G44" t="str">
            <v>A CHECK</v>
          </cell>
          <cell r="H44">
            <v>22050</v>
          </cell>
        </row>
        <row r="45">
          <cell r="A45">
            <v>39539</v>
          </cell>
          <cell r="B45" t="str">
            <v>KH</v>
          </cell>
          <cell r="C45" t="str">
            <v>TB</v>
          </cell>
          <cell r="D45" t="str">
            <v>TB</v>
          </cell>
          <cell r="E45" t="str">
            <v>Adam</v>
          </cell>
          <cell r="F45" t="str">
            <v>737-series</v>
          </cell>
          <cell r="G45" t="str">
            <v>C-Check</v>
          </cell>
          <cell r="H45">
            <v>300000</v>
          </cell>
        </row>
        <row r="46">
          <cell r="A46">
            <v>39539</v>
          </cell>
          <cell r="B46" t="str">
            <v>BS</v>
          </cell>
          <cell r="C46" t="str">
            <v>TB</v>
          </cell>
          <cell r="D46" t="str">
            <v>TB</v>
          </cell>
          <cell r="E46" t="str">
            <v>IAT</v>
          </cell>
          <cell r="F46" t="str">
            <v>73-500</v>
          </cell>
          <cell r="G46" t="str">
            <v>TMB</v>
          </cell>
          <cell r="H46">
            <v>150000</v>
          </cell>
        </row>
        <row r="47">
          <cell r="A47">
            <v>39539</v>
          </cell>
          <cell r="B47" t="str">
            <v>KH</v>
          </cell>
          <cell r="C47" t="str">
            <v>TB</v>
          </cell>
          <cell r="D47" t="str">
            <v>TB</v>
          </cell>
          <cell r="E47" t="str">
            <v>Lion</v>
          </cell>
          <cell r="F47" t="str">
            <v>737-series</v>
          </cell>
          <cell r="G47" t="str">
            <v>C-Check</v>
          </cell>
          <cell r="H47">
            <v>150000</v>
          </cell>
        </row>
        <row r="48">
          <cell r="A48">
            <v>39539</v>
          </cell>
          <cell r="B48" t="str">
            <v>MU</v>
          </cell>
          <cell r="C48" t="str">
            <v>TB</v>
          </cell>
          <cell r="D48" t="str">
            <v>TB</v>
          </cell>
          <cell r="E48" t="str">
            <v>ATLANTA</v>
          </cell>
          <cell r="F48" t="str">
            <v>B747-300 (TF-AMD)</v>
          </cell>
          <cell r="G48" t="str">
            <v>C1,C2</v>
          </cell>
          <cell r="H48">
            <v>750000</v>
          </cell>
        </row>
        <row r="49">
          <cell r="A49">
            <v>39539</v>
          </cell>
          <cell r="B49" t="str">
            <v>MP</v>
          </cell>
          <cell r="C49" t="str">
            <v>TB</v>
          </cell>
          <cell r="D49" t="str">
            <v>TB</v>
          </cell>
          <cell r="E49" t="str">
            <v>United Airways</v>
          </cell>
          <cell r="F49" t="str">
            <v>B-737-300</v>
          </cell>
          <cell r="G49" t="str">
            <v>D-Check</v>
          </cell>
          <cell r="H49">
            <v>400000</v>
          </cell>
        </row>
        <row r="50">
          <cell r="A50">
            <v>39539</v>
          </cell>
          <cell r="B50" t="str">
            <v>MP</v>
          </cell>
          <cell r="C50" t="str">
            <v>TB</v>
          </cell>
          <cell r="D50" t="str">
            <v>TB</v>
          </cell>
          <cell r="E50" t="str">
            <v xml:space="preserve">PIA </v>
          </cell>
          <cell r="F50" t="str">
            <v>A-310</v>
          </cell>
          <cell r="G50" t="str">
            <v>Cabin Refurbish</v>
          </cell>
          <cell r="H50">
            <v>250000</v>
          </cell>
        </row>
        <row r="51">
          <cell r="A51">
            <v>39539</v>
          </cell>
          <cell r="B51" t="str">
            <v>JP</v>
          </cell>
          <cell r="C51" t="str">
            <v>TB</v>
          </cell>
          <cell r="D51" t="str">
            <v>TB</v>
          </cell>
          <cell r="E51" t="str">
            <v>Spice Jet</v>
          </cell>
          <cell r="F51" t="str">
            <v>B737-800</v>
          </cell>
          <cell r="G51" t="str">
            <v>C  Check</v>
          </cell>
          <cell r="H51">
            <v>225000</v>
          </cell>
        </row>
        <row r="52">
          <cell r="A52">
            <v>39539</v>
          </cell>
          <cell r="B52" t="str">
            <v>MP</v>
          </cell>
          <cell r="C52" t="str">
            <v>TB</v>
          </cell>
          <cell r="D52" t="str">
            <v>TB</v>
          </cell>
          <cell r="E52" t="str">
            <v xml:space="preserve">Air Philippines </v>
          </cell>
          <cell r="F52" t="str">
            <v>B-737-200</v>
          </cell>
          <cell r="G52" t="str">
            <v>Lap Joint Mod</v>
          </cell>
          <cell r="H52">
            <v>225000</v>
          </cell>
        </row>
        <row r="53">
          <cell r="A53">
            <v>39539</v>
          </cell>
          <cell r="B53" t="str">
            <v>JS</v>
          </cell>
          <cell r="C53" t="str">
            <v>TB</v>
          </cell>
          <cell r="D53" t="str">
            <v>TB</v>
          </cell>
          <cell r="E53" t="str">
            <v>Hellenic Imperial Airways</v>
          </cell>
          <cell r="F53" t="str">
            <v>B747-200</v>
          </cell>
          <cell r="G53" t="str">
            <v>C-check</v>
          </cell>
          <cell r="H53">
            <v>150000</v>
          </cell>
        </row>
        <row r="54">
          <cell r="A54">
            <v>39539</v>
          </cell>
          <cell r="B54" t="str">
            <v>JP</v>
          </cell>
          <cell r="C54" t="str">
            <v>TB</v>
          </cell>
          <cell r="D54" t="str">
            <v>TB</v>
          </cell>
          <cell r="E54" t="str">
            <v>Indigo</v>
          </cell>
          <cell r="F54" t="str">
            <v>A320</v>
          </cell>
          <cell r="G54" t="str">
            <v>C1. Check</v>
          </cell>
          <cell r="H54">
            <v>70000</v>
          </cell>
        </row>
        <row r="55">
          <cell r="A55">
            <v>39539</v>
          </cell>
          <cell r="B55" t="str">
            <v>JH</v>
          </cell>
          <cell r="C55" t="str">
            <v>TB</v>
          </cell>
          <cell r="D55" t="str">
            <v>TB</v>
          </cell>
          <cell r="E55" t="str">
            <v xml:space="preserve">KABO </v>
          </cell>
          <cell r="F55" t="str">
            <v>B-747-200</v>
          </cell>
          <cell r="G55" t="str">
            <v>C-CHECK</v>
          </cell>
          <cell r="H55">
            <v>900000</v>
          </cell>
        </row>
        <row r="56">
          <cell r="A56">
            <v>39539</v>
          </cell>
          <cell r="B56" t="str">
            <v>JO</v>
          </cell>
          <cell r="C56" t="str">
            <v>TB</v>
          </cell>
          <cell r="D56" t="str">
            <v>TB</v>
          </cell>
          <cell r="E56" t="str">
            <v>OMAN AIR</v>
          </cell>
          <cell r="F56" t="str">
            <v>737 NG</v>
          </cell>
          <cell r="G56" t="str">
            <v>C5-CHECK</v>
          </cell>
          <cell r="H56">
            <v>160000</v>
          </cell>
        </row>
        <row r="57">
          <cell r="A57">
            <v>39539</v>
          </cell>
          <cell r="B57" t="str">
            <v>JO</v>
          </cell>
          <cell r="C57" t="str">
            <v>TB</v>
          </cell>
          <cell r="D57" t="str">
            <v>TB</v>
          </cell>
          <cell r="E57" t="str">
            <v>OMAN AIR</v>
          </cell>
          <cell r="F57" t="str">
            <v>737 NG</v>
          </cell>
          <cell r="G57" t="str">
            <v>C6-CHECK</v>
          </cell>
          <cell r="H57">
            <v>160000</v>
          </cell>
        </row>
        <row r="58">
          <cell r="A58">
            <v>39539</v>
          </cell>
          <cell r="B58" t="str">
            <v>JO</v>
          </cell>
          <cell r="C58" t="str">
            <v>TB</v>
          </cell>
          <cell r="D58" t="str">
            <v>TB</v>
          </cell>
          <cell r="E58" t="str">
            <v>GALAXY</v>
          </cell>
          <cell r="F58" t="str">
            <v>MD-82</v>
          </cell>
          <cell r="G58" t="str">
            <v>C-CHECK</v>
          </cell>
          <cell r="H58">
            <v>150000</v>
          </cell>
        </row>
        <row r="59">
          <cell r="A59">
            <v>39569</v>
          </cell>
          <cell r="B59" t="str">
            <v>MN</v>
          </cell>
          <cell r="C59" t="str">
            <v>TB</v>
          </cell>
          <cell r="D59" t="str">
            <v>TB</v>
          </cell>
          <cell r="E59" t="str">
            <v xml:space="preserve">AIRASIA MALAYSIA </v>
          </cell>
          <cell r="F59" t="str">
            <v>B737-3</v>
          </cell>
          <cell r="G59" t="str">
            <v>C CHECK</v>
          </cell>
          <cell r="H59">
            <v>82500</v>
          </cell>
        </row>
        <row r="60">
          <cell r="A60">
            <v>39569</v>
          </cell>
          <cell r="B60" t="str">
            <v>MN</v>
          </cell>
          <cell r="C60" t="str">
            <v>TB</v>
          </cell>
          <cell r="D60" t="str">
            <v>TB</v>
          </cell>
          <cell r="E60" t="str">
            <v>AIRASIA INDONESIA</v>
          </cell>
          <cell r="F60" t="str">
            <v>B737-3</v>
          </cell>
          <cell r="G60" t="str">
            <v>A CHECK</v>
          </cell>
          <cell r="H60">
            <v>29400</v>
          </cell>
        </row>
        <row r="61">
          <cell r="A61">
            <v>39569</v>
          </cell>
          <cell r="B61" t="str">
            <v>AM</v>
          </cell>
          <cell r="C61" t="str">
            <v>TB</v>
          </cell>
          <cell r="D61" t="str">
            <v>TB</v>
          </cell>
          <cell r="E61" t="str">
            <v>MDL</v>
          </cell>
          <cell r="F61" t="str">
            <v>737-series</v>
          </cell>
          <cell r="G61" t="str">
            <v>C-Check</v>
          </cell>
          <cell r="H61">
            <v>150000</v>
          </cell>
        </row>
        <row r="62">
          <cell r="A62">
            <v>39569</v>
          </cell>
          <cell r="B62" t="str">
            <v>KH</v>
          </cell>
          <cell r="C62" t="str">
            <v>TB</v>
          </cell>
          <cell r="D62" t="str">
            <v>TB</v>
          </cell>
          <cell r="E62" t="str">
            <v>Adam</v>
          </cell>
          <cell r="F62" t="str">
            <v>737-series</v>
          </cell>
          <cell r="G62" t="str">
            <v>C-Check</v>
          </cell>
          <cell r="H62">
            <v>150000</v>
          </cell>
        </row>
        <row r="63">
          <cell r="A63">
            <v>39569</v>
          </cell>
          <cell r="B63" t="str">
            <v>KH</v>
          </cell>
          <cell r="C63" t="str">
            <v>TB</v>
          </cell>
          <cell r="D63" t="str">
            <v>TB</v>
          </cell>
          <cell r="E63" t="str">
            <v>Batavia</v>
          </cell>
          <cell r="F63" t="str">
            <v>737-series</v>
          </cell>
          <cell r="G63" t="str">
            <v>C-Check</v>
          </cell>
          <cell r="H63">
            <v>150000</v>
          </cell>
        </row>
        <row r="64">
          <cell r="A64">
            <v>39569</v>
          </cell>
          <cell r="B64" t="str">
            <v>MU</v>
          </cell>
          <cell r="C64" t="str">
            <v>TB</v>
          </cell>
          <cell r="D64" t="str">
            <v>TB</v>
          </cell>
          <cell r="E64" t="str">
            <v>MK-AIRLINES</v>
          </cell>
          <cell r="F64" t="str">
            <v>B747'S</v>
          </cell>
          <cell r="G64" t="str">
            <v>C-CHECK</v>
          </cell>
          <cell r="H64">
            <v>750000</v>
          </cell>
        </row>
        <row r="65">
          <cell r="A65">
            <v>39569</v>
          </cell>
          <cell r="B65" t="str">
            <v>MP</v>
          </cell>
          <cell r="C65" t="str">
            <v>TB</v>
          </cell>
          <cell r="D65" t="str">
            <v>TB</v>
          </cell>
          <cell r="E65" t="str">
            <v xml:space="preserve">PIA </v>
          </cell>
          <cell r="F65" t="str">
            <v>747-300</v>
          </cell>
          <cell r="G65" t="str">
            <v>Sect-41</v>
          </cell>
          <cell r="H65">
            <v>650000</v>
          </cell>
        </row>
        <row r="66">
          <cell r="A66">
            <v>39569</v>
          </cell>
          <cell r="B66" t="str">
            <v>MU</v>
          </cell>
          <cell r="C66" t="str">
            <v>TB</v>
          </cell>
          <cell r="D66" t="str">
            <v>TB</v>
          </cell>
          <cell r="E66" t="str">
            <v>ORIENT THAI</v>
          </cell>
          <cell r="F66" t="str">
            <v>B747'S</v>
          </cell>
          <cell r="G66" t="str">
            <v>C-CHECK</v>
          </cell>
          <cell r="H66">
            <v>600000</v>
          </cell>
        </row>
        <row r="67">
          <cell r="A67">
            <v>39569</v>
          </cell>
          <cell r="B67" t="str">
            <v>JP</v>
          </cell>
          <cell r="C67" t="str">
            <v>TB</v>
          </cell>
          <cell r="D67" t="str">
            <v>TB</v>
          </cell>
          <cell r="E67" t="str">
            <v>Jet Airways</v>
          </cell>
          <cell r="F67" t="str">
            <v>B737-800</v>
          </cell>
          <cell r="G67" t="str">
            <v>D Check</v>
          </cell>
          <cell r="H67">
            <v>450000</v>
          </cell>
        </row>
        <row r="68">
          <cell r="A68">
            <v>39569</v>
          </cell>
          <cell r="B68" t="str">
            <v>JP</v>
          </cell>
          <cell r="C68" t="str">
            <v>TB</v>
          </cell>
          <cell r="D68" t="str">
            <v>TB</v>
          </cell>
          <cell r="E68" t="str">
            <v>Indigo</v>
          </cell>
          <cell r="F68" t="str">
            <v>A320</v>
          </cell>
          <cell r="G68" t="str">
            <v>C1. Check</v>
          </cell>
          <cell r="H68">
            <v>70000</v>
          </cell>
        </row>
        <row r="69">
          <cell r="A69">
            <v>39569</v>
          </cell>
          <cell r="B69" t="str">
            <v>JH</v>
          </cell>
          <cell r="C69" t="str">
            <v>TB</v>
          </cell>
          <cell r="D69" t="str">
            <v>TB</v>
          </cell>
          <cell r="E69" t="str">
            <v>PRONAIR</v>
          </cell>
          <cell r="F69" t="str">
            <v>B-747=200</v>
          </cell>
          <cell r="G69" t="str">
            <v>C-CHECK</v>
          </cell>
          <cell r="H69">
            <v>1000000</v>
          </cell>
        </row>
        <row r="70">
          <cell r="A70">
            <v>39569</v>
          </cell>
          <cell r="B70" t="str">
            <v>SS</v>
          </cell>
          <cell r="C70" t="str">
            <v>TB</v>
          </cell>
          <cell r="D70" t="str">
            <v>TB</v>
          </cell>
          <cell r="E70" t="str">
            <v>PUKET AIR</v>
          </cell>
          <cell r="F70" t="str">
            <v>B747-2/3</v>
          </cell>
          <cell r="G70" t="str">
            <v>D-CHECK</v>
          </cell>
          <cell r="H70">
            <v>1000000</v>
          </cell>
        </row>
        <row r="71">
          <cell r="A71">
            <v>39569</v>
          </cell>
          <cell r="B71" t="str">
            <v>JO</v>
          </cell>
          <cell r="C71" t="str">
            <v>TB</v>
          </cell>
          <cell r="D71" t="str">
            <v>TB</v>
          </cell>
          <cell r="E71" t="str">
            <v>BLUE  AIR</v>
          </cell>
          <cell r="F71" t="str">
            <v>747-400</v>
          </cell>
          <cell r="G71" t="str">
            <v>C-CHECK</v>
          </cell>
          <cell r="H71">
            <v>600000</v>
          </cell>
        </row>
        <row r="72">
          <cell r="A72">
            <v>39569</v>
          </cell>
          <cell r="B72" t="str">
            <v>JO</v>
          </cell>
          <cell r="C72" t="str">
            <v>TB</v>
          </cell>
          <cell r="D72" t="str">
            <v>TB</v>
          </cell>
          <cell r="E72" t="str">
            <v>OMAN AIR</v>
          </cell>
          <cell r="F72" t="str">
            <v>737 NG</v>
          </cell>
          <cell r="G72" t="str">
            <v>C3-CHECK</v>
          </cell>
          <cell r="H72">
            <v>80000</v>
          </cell>
        </row>
        <row r="73">
          <cell r="A73">
            <v>39600</v>
          </cell>
          <cell r="B73" t="str">
            <v>MN</v>
          </cell>
          <cell r="C73" t="str">
            <v>TB</v>
          </cell>
          <cell r="D73" t="str">
            <v>TB</v>
          </cell>
          <cell r="E73" t="str">
            <v>OCEAN AIRLINES</v>
          </cell>
          <cell r="F73" t="str">
            <v>B747-3</v>
          </cell>
          <cell r="G73" t="str">
            <v>C CHECK</v>
          </cell>
          <cell r="H73">
            <v>280000</v>
          </cell>
        </row>
        <row r="74">
          <cell r="A74">
            <v>39600</v>
          </cell>
          <cell r="B74" t="str">
            <v>MN</v>
          </cell>
          <cell r="C74" t="str">
            <v>TB</v>
          </cell>
          <cell r="D74" t="str">
            <v>TB</v>
          </cell>
          <cell r="E74" t="str">
            <v>AIRASIA INDONESIA</v>
          </cell>
          <cell r="F74" t="str">
            <v>B737-3</v>
          </cell>
          <cell r="G74" t="str">
            <v>C CHECK</v>
          </cell>
          <cell r="H74">
            <v>82500</v>
          </cell>
        </row>
        <row r="75">
          <cell r="A75">
            <v>39600</v>
          </cell>
          <cell r="B75" t="str">
            <v>MN</v>
          </cell>
          <cell r="C75" t="str">
            <v>TB</v>
          </cell>
          <cell r="D75" t="str">
            <v>TB</v>
          </cell>
          <cell r="E75" t="str">
            <v>AIRASIA INDONESIA</v>
          </cell>
          <cell r="F75" t="str">
            <v>B737-3</v>
          </cell>
          <cell r="G75" t="str">
            <v>A CHECK</v>
          </cell>
          <cell r="H75">
            <v>14700</v>
          </cell>
        </row>
        <row r="76">
          <cell r="A76">
            <v>39600</v>
          </cell>
          <cell r="B76" t="str">
            <v>KH</v>
          </cell>
          <cell r="C76" t="str">
            <v>TB</v>
          </cell>
          <cell r="D76" t="str">
            <v>TB</v>
          </cell>
          <cell r="E76" t="str">
            <v>Adam</v>
          </cell>
          <cell r="F76" t="str">
            <v>737-series</v>
          </cell>
          <cell r="G76" t="str">
            <v>C-Check</v>
          </cell>
          <cell r="H76">
            <v>300000</v>
          </cell>
        </row>
        <row r="77">
          <cell r="A77">
            <v>39600</v>
          </cell>
          <cell r="B77" t="str">
            <v>KH</v>
          </cell>
          <cell r="C77" t="str">
            <v>TB</v>
          </cell>
          <cell r="D77" t="str">
            <v>TB</v>
          </cell>
          <cell r="E77" t="str">
            <v>Lion</v>
          </cell>
          <cell r="F77" t="str">
            <v>737-series</v>
          </cell>
          <cell r="G77" t="str">
            <v>C-Check</v>
          </cell>
          <cell r="H77">
            <v>150000</v>
          </cell>
        </row>
        <row r="78">
          <cell r="A78">
            <v>39600</v>
          </cell>
          <cell r="B78" t="str">
            <v>JP</v>
          </cell>
          <cell r="C78" t="str">
            <v>TB</v>
          </cell>
          <cell r="D78" t="str">
            <v>TB</v>
          </cell>
          <cell r="E78" t="str">
            <v>Jet Lite</v>
          </cell>
          <cell r="F78" t="str">
            <v>B737-300/700/800</v>
          </cell>
          <cell r="G78" t="str">
            <v>D Check</v>
          </cell>
          <cell r="H78">
            <v>1100000</v>
          </cell>
        </row>
        <row r="79">
          <cell r="A79">
            <v>39600</v>
          </cell>
          <cell r="B79" t="str">
            <v>MP</v>
          </cell>
          <cell r="C79" t="str">
            <v>TB</v>
          </cell>
          <cell r="D79" t="str">
            <v>TB</v>
          </cell>
          <cell r="E79" t="str">
            <v xml:space="preserve">PIA </v>
          </cell>
          <cell r="F79" t="str">
            <v>747-300</v>
          </cell>
          <cell r="G79" t="str">
            <v>Sect-41</v>
          </cell>
          <cell r="H79">
            <v>650000</v>
          </cell>
        </row>
        <row r="80">
          <cell r="A80">
            <v>39600</v>
          </cell>
          <cell r="B80" t="str">
            <v>MU</v>
          </cell>
          <cell r="C80" t="str">
            <v>TB</v>
          </cell>
          <cell r="D80" t="str">
            <v>TB</v>
          </cell>
          <cell r="E80" t="str">
            <v>ORIENT THAI</v>
          </cell>
          <cell r="F80" t="str">
            <v>B747'S</v>
          </cell>
          <cell r="G80" t="str">
            <v>C-CHECK</v>
          </cell>
          <cell r="H80">
            <v>600000</v>
          </cell>
        </row>
        <row r="81">
          <cell r="A81">
            <v>39600</v>
          </cell>
          <cell r="B81" t="str">
            <v>JP</v>
          </cell>
          <cell r="C81" t="str">
            <v>TB</v>
          </cell>
          <cell r="D81" t="str">
            <v>TB</v>
          </cell>
          <cell r="E81" t="str">
            <v>Indigo</v>
          </cell>
          <cell r="F81" t="str">
            <v>A320</v>
          </cell>
          <cell r="G81" t="str">
            <v>C1. Check</v>
          </cell>
          <cell r="H81">
            <v>70000</v>
          </cell>
        </row>
        <row r="82">
          <cell r="A82">
            <v>39600</v>
          </cell>
          <cell r="B82" t="str">
            <v>JH</v>
          </cell>
          <cell r="C82" t="str">
            <v>TB</v>
          </cell>
          <cell r="D82" t="str">
            <v>TB</v>
          </cell>
          <cell r="E82" t="str">
            <v xml:space="preserve">KABO </v>
          </cell>
          <cell r="F82" t="str">
            <v>B-747-200</v>
          </cell>
          <cell r="G82" t="str">
            <v>C-CHECK</v>
          </cell>
          <cell r="H82">
            <v>900000</v>
          </cell>
        </row>
        <row r="83">
          <cell r="A83">
            <v>39600</v>
          </cell>
          <cell r="B83" t="str">
            <v>JO</v>
          </cell>
          <cell r="C83" t="str">
            <v>TB</v>
          </cell>
          <cell r="D83" t="str">
            <v>TB</v>
          </cell>
          <cell r="E83" t="str">
            <v>KALITA AIR</v>
          </cell>
          <cell r="F83" t="str">
            <v>747-200</v>
          </cell>
          <cell r="G83" t="str">
            <v>C-CHECK</v>
          </cell>
          <cell r="H83">
            <v>600000</v>
          </cell>
        </row>
        <row r="84">
          <cell r="A84">
            <v>39600</v>
          </cell>
          <cell r="B84" t="str">
            <v>JO</v>
          </cell>
          <cell r="C84" t="str">
            <v>TB</v>
          </cell>
          <cell r="D84" t="str">
            <v>TB</v>
          </cell>
          <cell r="E84" t="str">
            <v>OMAN AIR</v>
          </cell>
          <cell r="F84" t="str">
            <v>737 NG</v>
          </cell>
          <cell r="G84" t="str">
            <v>C1-CHECK</v>
          </cell>
          <cell r="H84">
            <v>80000</v>
          </cell>
        </row>
        <row r="85">
          <cell r="A85">
            <v>39630</v>
          </cell>
          <cell r="B85" t="str">
            <v>MN</v>
          </cell>
          <cell r="C85" t="str">
            <v>TB</v>
          </cell>
          <cell r="D85" t="str">
            <v>TB</v>
          </cell>
          <cell r="E85" t="str">
            <v>AIRASIA INDONESIA</v>
          </cell>
          <cell r="F85" t="str">
            <v>B737-3</v>
          </cell>
          <cell r="G85" t="str">
            <v>A CHECK</v>
          </cell>
          <cell r="H85">
            <v>29400</v>
          </cell>
        </row>
        <row r="86">
          <cell r="A86">
            <v>39630</v>
          </cell>
          <cell r="B86" t="str">
            <v>AM</v>
          </cell>
          <cell r="C86" t="str">
            <v>TB</v>
          </cell>
          <cell r="D86" t="str">
            <v>TB</v>
          </cell>
          <cell r="E86" t="str">
            <v>MDL</v>
          </cell>
          <cell r="F86" t="str">
            <v>737-series</v>
          </cell>
          <cell r="G86" t="str">
            <v>C-Check</v>
          </cell>
          <cell r="H86">
            <v>150000</v>
          </cell>
        </row>
        <row r="87">
          <cell r="A87">
            <v>39630</v>
          </cell>
          <cell r="B87" t="str">
            <v>BS</v>
          </cell>
          <cell r="C87" t="str">
            <v>TB</v>
          </cell>
          <cell r="D87" t="str">
            <v>TB</v>
          </cell>
          <cell r="E87" t="str">
            <v>TWA</v>
          </cell>
          <cell r="F87" t="str">
            <v>73-300</v>
          </cell>
          <cell r="G87" t="str">
            <v>TMB</v>
          </cell>
          <cell r="H87">
            <v>150000</v>
          </cell>
        </row>
        <row r="88">
          <cell r="A88">
            <v>39630</v>
          </cell>
          <cell r="B88" t="str">
            <v>KH</v>
          </cell>
          <cell r="C88" t="str">
            <v>TB</v>
          </cell>
          <cell r="D88" t="str">
            <v>TB</v>
          </cell>
          <cell r="E88" t="str">
            <v>Adam</v>
          </cell>
          <cell r="F88" t="str">
            <v>737-series</v>
          </cell>
          <cell r="G88" t="str">
            <v>C-Check</v>
          </cell>
          <cell r="H88">
            <v>150000</v>
          </cell>
        </row>
        <row r="89">
          <cell r="A89">
            <v>39630</v>
          </cell>
          <cell r="B89" t="str">
            <v>MU</v>
          </cell>
          <cell r="C89" t="str">
            <v>TB</v>
          </cell>
          <cell r="D89" t="str">
            <v>TB</v>
          </cell>
          <cell r="E89" t="str">
            <v>MK-AIRLINES</v>
          </cell>
          <cell r="F89" t="str">
            <v>B747'S</v>
          </cell>
          <cell r="G89" t="str">
            <v>C-CHECK</v>
          </cell>
          <cell r="H89">
            <v>900000</v>
          </cell>
        </row>
        <row r="90">
          <cell r="A90">
            <v>39630</v>
          </cell>
          <cell r="B90" t="str">
            <v>MP</v>
          </cell>
          <cell r="C90" t="str">
            <v>TB</v>
          </cell>
          <cell r="D90" t="str">
            <v>TB</v>
          </cell>
          <cell r="E90" t="str">
            <v xml:space="preserve">PIA </v>
          </cell>
          <cell r="F90" t="str">
            <v>A-310</v>
          </cell>
          <cell r="G90" t="str">
            <v>Cabin Refurbish</v>
          </cell>
          <cell r="H90">
            <v>250000</v>
          </cell>
        </row>
        <row r="91">
          <cell r="A91">
            <v>39630</v>
          </cell>
          <cell r="B91" t="str">
            <v>MP</v>
          </cell>
          <cell r="C91" t="str">
            <v>TB</v>
          </cell>
          <cell r="D91" t="str">
            <v>TB</v>
          </cell>
          <cell r="E91" t="str">
            <v xml:space="preserve">Air Philippines </v>
          </cell>
          <cell r="F91" t="str">
            <v>B-737-200</v>
          </cell>
          <cell r="G91" t="str">
            <v>Lap Joint Mod</v>
          </cell>
          <cell r="H91">
            <v>225000</v>
          </cell>
        </row>
        <row r="92">
          <cell r="A92">
            <v>39630</v>
          </cell>
          <cell r="B92" t="str">
            <v>JP</v>
          </cell>
          <cell r="C92" t="str">
            <v>TB</v>
          </cell>
          <cell r="D92" t="str">
            <v>TB</v>
          </cell>
          <cell r="E92" t="str">
            <v>Indigo</v>
          </cell>
          <cell r="F92" t="str">
            <v>A320</v>
          </cell>
          <cell r="G92" t="str">
            <v>C1. Check</v>
          </cell>
          <cell r="H92">
            <v>70000</v>
          </cell>
        </row>
        <row r="93">
          <cell r="A93">
            <v>39630</v>
          </cell>
          <cell r="B93" t="str">
            <v>SS</v>
          </cell>
          <cell r="C93" t="str">
            <v>TB</v>
          </cell>
          <cell r="D93" t="str">
            <v>TB</v>
          </cell>
          <cell r="E93" t="str">
            <v>PUKET AIR</v>
          </cell>
          <cell r="F93" t="str">
            <v>B747-2/3</v>
          </cell>
          <cell r="G93" t="str">
            <v>D-CHECK</v>
          </cell>
          <cell r="H93">
            <v>1000000</v>
          </cell>
        </row>
        <row r="94">
          <cell r="A94">
            <v>39630</v>
          </cell>
          <cell r="B94" t="str">
            <v>JO</v>
          </cell>
          <cell r="C94" t="str">
            <v>TB</v>
          </cell>
          <cell r="D94" t="str">
            <v>TB</v>
          </cell>
          <cell r="E94" t="str">
            <v>GALAXY</v>
          </cell>
          <cell r="F94" t="str">
            <v>MD-82</v>
          </cell>
          <cell r="G94" t="str">
            <v>C-CHECK</v>
          </cell>
          <cell r="H94">
            <v>150000</v>
          </cell>
        </row>
        <row r="95">
          <cell r="A95">
            <v>39630</v>
          </cell>
          <cell r="B95" t="str">
            <v>JO</v>
          </cell>
          <cell r="C95" t="str">
            <v>TB</v>
          </cell>
          <cell r="D95" t="str">
            <v>TB</v>
          </cell>
          <cell r="E95" t="str">
            <v>AQUARIUS</v>
          </cell>
          <cell r="F95" t="str">
            <v>MD-82</v>
          </cell>
          <cell r="G95" t="str">
            <v>C-CHECK</v>
          </cell>
          <cell r="H95">
            <v>120000</v>
          </cell>
        </row>
        <row r="96">
          <cell r="A96">
            <v>39661</v>
          </cell>
          <cell r="B96" t="str">
            <v>MN</v>
          </cell>
          <cell r="C96" t="str">
            <v>TB</v>
          </cell>
          <cell r="D96" t="str">
            <v>TB</v>
          </cell>
          <cell r="E96" t="str">
            <v>AIRASIA INDONESIA</v>
          </cell>
          <cell r="F96" t="str">
            <v>B737-3</v>
          </cell>
          <cell r="G96" t="str">
            <v>C CHECK</v>
          </cell>
          <cell r="H96">
            <v>82500</v>
          </cell>
        </row>
        <row r="97">
          <cell r="A97">
            <v>39661</v>
          </cell>
          <cell r="B97" t="str">
            <v>MN</v>
          </cell>
          <cell r="C97" t="str">
            <v>TB</v>
          </cell>
          <cell r="D97" t="str">
            <v>TB</v>
          </cell>
          <cell r="E97" t="str">
            <v>AIRASIA INDONESIA</v>
          </cell>
          <cell r="F97" t="str">
            <v>B737-3</v>
          </cell>
          <cell r="G97" t="str">
            <v>A CHECK</v>
          </cell>
          <cell r="H97">
            <v>29400</v>
          </cell>
        </row>
        <row r="98">
          <cell r="A98">
            <v>39661</v>
          </cell>
          <cell r="B98" t="str">
            <v>KH</v>
          </cell>
          <cell r="C98" t="str">
            <v>TB</v>
          </cell>
          <cell r="D98" t="str">
            <v>TB</v>
          </cell>
          <cell r="E98" t="str">
            <v>Adam</v>
          </cell>
          <cell r="F98" t="str">
            <v>737-series</v>
          </cell>
          <cell r="G98" t="str">
            <v>C-Check</v>
          </cell>
          <cell r="H98">
            <v>300000</v>
          </cell>
        </row>
        <row r="99">
          <cell r="A99">
            <v>39661</v>
          </cell>
          <cell r="B99" t="str">
            <v>KH</v>
          </cell>
          <cell r="C99" t="str">
            <v>TB</v>
          </cell>
          <cell r="D99" t="str">
            <v>TB</v>
          </cell>
          <cell r="E99" t="str">
            <v>Lion</v>
          </cell>
          <cell r="F99" t="str">
            <v>737-series</v>
          </cell>
          <cell r="G99" t="str">
            <v>C-Check</v>
          </cell>
          <cell r="H99">
            <v>150000</v>
          </cell>
        </row>
        <row r="100">
          <cell r="A100">
            <v>39661</v>
          </cell>
          <cell r="B100" t="str">
            <v>JP</v>
          </cell>
          <cell r="C100" t="str">
            <v>TB</v>
          </cell>
          <cell r="D100" t="str">
            <v>TB</v>
          </cell>
          <cell r="E100" t="str">
            <v>Spice Jet</v>
          </cell>
          <cell r="F100" t="str">
            <v>B737-800</v>
          </cell>
          <cell r="G100" t="str">
            <v>C  Check</v>
          </cell>
          <cell r="H100">
            <v>225000</v>
          </cell>
        </row>
        <row r="101">
          <cell r="A101">
            <v>39661</v>
          </cell>
          <cell r="B101" t="str">
            <v>JS</v>
          </cell>
          <cell r="C101" t="str">
            <v>TB</v>
          </cell>
          <cell r="D101" t="str">
            <v>TB</v>
          </cell>
          <cell r="E101" t="str">
            <v>Hellenic Imperial Airways</v>
          </cell>
          <cell r="F101" t="str">
            <v>B747-200</v>
          </cell>
          <cell r="G101" t="str">
            <v>C-check</v>
          </cell>
          <cell r="H101">
            <v>150000</v>
          </cell>
        </row>
        <row r="102">
          <cell r="A102">
            <v>39661</v>
          </cell>
          <cell r="B102" t="str">
            <v>JP</v>
          </cell>
          <cell r="C102" t="str">
            <v>TB</v>
          </cell>
          <cell r="D102" t="str">
            <v>TB</v>
          </cell>
          <cell r="E102" t="str">
            <v>Indigo</v>
          </cell>
          <cell r="F102" t="str">
            <v>A320</v>
          </cell>
          <cell r="G102" t="str">
            <v>C1. Check</v>
          </cell>
          <cell r="H102">
            <v>70000</v>
          </cell>
        </row>
        <row r="103">
          <cell r="A103">
            <v>39661</v>
          </cell>
          <cell r="B103" t="str">
            <v>JH</v>
          </cell>
          <cell r="C103" t="str">
            <v>TB</v>
          </cell>
          <cell r="D103" t="str">
            <v>TB</v>
          </cell>
          <cell r="E103" t="str">
            <v>PRONAIR</v>
          </cell>
          <cell r="F103" t="str">
            <v>MD-83</v>
          </cell>
          <cell r="G103" t="str">
            <v>C-CHECK</v>
          </cell>
          <cell r="H103">
            <v>250000</v>
          </cell>
        </row>
        <row r="104">
          <cell r="A104">
            <v>39661</v>
          </cell>
          <cell r="B104" t="str">
            <v>JO</v>
          </cell>
          <cell r="C104" t="str">
            <v>TB</v>
          </cell>
          <cell r="D104" t="str">
            <v>TB</v>
          </cell>
          <cell r="E104" t="str">
            <v>KHORS AIR</v>
          </cell>
          <cell r="F104" t="str">
            <v>MD-82</v>
          </cell>
          <cell r="G104" t="str">
            <v>C-CHECK</v>
          </cell>
          <cell r="H104">
            <v>120000</v>
          </cell>
        </row>
        <row r="105">
          <cell r="A105">
            <v>39692</v>
          </cell>
          <cell r="B105" t="str">
            <v>MN</v>
          </cell>
          <cell r="C105" t="str">
            <v>TB</v>
          </cell>
          <cell r="D105" t="str">
            <v>TB</v>
          </cell>
          <cell r="E105" t="str">
            <v xml:space="preserve">AIRASIA MALAYSIA </v>
          </cell>
          <cell r="F105" t="str">
            <v>B737-3</v>
          </cell>
          <cell r="G105" t="str">
            <v>C CHECK</v>
          </cell>
          <cell r="H105">
            <v>82500</v>
          </cell>
        </row>
        <row r="106">
          <cell r="A106">
            <v>39692</v>
          </cell>
          <cell r="B106" t="str">
            <v>MN</v>
          </cell>
          <cell r="C106" t="str">
            <v>TB</v>
          </cell>
          <cell r="D106" t="str">
            <v>TB</v>
          </cell>
          <cell r="E106" t="str">
            <v>AIRASIA INDONESIA</v>
          </cell>
          <cell r="F106" t="str">
            <v>B737-3</v>
          </cell>
          <cell r="G106" t="str">
            <v>A CHECK</v>
          </cell>
          <cell r="H106">
            <v>29400</v>
          </cell>
        </row>
        <row r="107">
          <cell r="A107">
            <v>39692</v>
          </cell>
          <cell r="B107" t="str">
            <v>AM</v>
          </cell>
          <cell r="C107" t="str">
            <v>TB</v>
          </cell>
          <cell r="D107" t="str">
            <v>TB</v>
          </cell>
          <cell r="E107" t="str">
            <v>MDL</v>
          </cell>
          <cell r="F107" t="str">
            <v>737-series</v>
          </cell>
          <cell r="G107" t="str">
            <v>C-Check</v>
          </cell>
          <cell r="H107">
            <v>150000</v>
          </cell>
        </row>
        <row r="108">
          <cell r="A108">
            <v>39692</v>
          </cell>
          <cell r="B108" t="str">
            <v>KH</v>
          </cell>
          <cell r="C108" t="str">
            <v>TB</v>
          </cell>
          <cell r="D108" t="str">
            <v>TB</v>
          </cell>
          <cell r="E108" t="str">
            <v>Adam</v>
          </cell>
          <cell r="F108" t="str">
            <v>737-series</v>
          </cell>
          <cell r="G108" t="str">
            <v>C-Check</v>
          </cell>
          <cell r="H108">
            <v>150000</v>
          </cell>
        </row>
        <row r="109">
          <cell r="A109">
            <v>39692</v>
          </cell>
          <cell r="B109" t="str">
            <v>KH</v>
          </cell>
          <cell r="C109" t="str">
            <v>TB</v>
          </cell>
          <cell r="D109" t="str">
            <v>TB</v>
          </cell>
          <cell r="E109" t="str">
            <v>Batavia</v>
          </cell>
          <cell r="F109" t="str">
            <v>737-series</v>
          </cell>
          <cell r="G109" t="str">
            <v>C-Check</v>
          </cell>
          <cell r="H109">
            <v>150000</v>
          </cell>
        </row>
        <row r="110">
          <cell r="A110">
            <v>39692</v>
          </cell>
          <cell r="B110" t="str">
            <v>JP</v>
          </cell>
          <cell r="C110" t="str">
            <v>TB</v>
          </cell>
          <cell r="D110" t="str">
            <v>TB</v>
          </cell>
          <cell r="E110" t="str">
            <v>Jet Lite</v>
          </cell>
          <cell r="F110" t="str">
            <v>B737-300/700/800</v>
          </cell>
          <cell r="G110" t="str">
            <v>D Check</v>
          </cell>
          <cell r="H110">
            <v>1100000</v>
          </cell>
        </row>
        <row r="111">
          <cell r="A111">
            <v>39692</v>
          </cell>
          <cell r="B111" t="str">
            <v>MU</v>
          </cell>
          <cell r="C111" t="str">
            <v>TB</v>
          </cell>
          <cell r="D111" t="str">
            <v>TB</v>
          </cell>
          <cell r="E111" t="str">
            <v>HAJJ OPERATOR</v>
          </cell>
          <cell r="F111" t="str">
            <v>B737-300</v>
          </cell>
          <cell r="G111" t="str">
            <v>HAJJ FLIGHT</v>
          </cell>
          <cell r="H111">
            <v>200000</v>
          </cell>
        </row>
        <row r="112">
          <cell r="A112">
            <v>39692</v>
          </cell>
          <cell r="B112" t="str">
            <v>JP</v>
          </cell>
          <cell r="C112" t="str">
            <v>TB</v>
          </cell>
          <cell r="D112" t="str">
            <v>TB</v>
          </cell>
          <cell r="E112" t="str">
            <v>Indigo</v>
          </cell>
          <cell r="F112" t="str">
            <v>A320</v>
          </cell>
          <cell r="G112" t="str">
            <v>C1. Check</v>
          </cell>
          <cell r="H112">
            <v>70000</v>
          </cell>
        </row>
        <row r="113">
          <cell r="A113">
            <v>39692</v>
          </cell>
          <cell r="B113" t="str">
            <v>JH</v>
          </cell>
          <cell r="C113" t="str">
            <v>TB</v>
          </cell>
          <cell r="D113" t="str">
            <v>TB</v>
          </cell>
          <cell r="E113" t="str">
            <v>HAK AIR</v>
          </cell>
          <cell r="F113" t="str">
            <v>B-747-300</v>
          </cell>
          <cell r="G113" t="str">
            <v>C-CHECK</v>
          </cell>
          <cell r="H113">
            <v>900000</v>
          </cell>
        </row>
        <row r="114">
          <cell r="A114">
            <v>39722</v>
          </cell>
          <cell r="B114" t="str">
            <v>MN</v>
          </cell>
          <cell r="C114" t="str">
            <v>TB</v>
          </cell>
          <cell r="D114" t="str">
            <v>TB</v>
          </cell>
          <cell r="E114" t="str">
            <v>AIRASIA INDONESIA</v>
          </cell>
          <cell r="F114" t="str">
            <v>B737-3</v>
          </cell>
          <cell r="G114" t="str">
            <v>C CHECK</v>
          </cell>
          <cell r="H114">
            <v>82500</v>
          </cell>
        </row>
        <row r="115">
          <cell r="A115">
            <v>39722</v>
          </cell>
          <cell r="B115" t="str">
            <v>MN</v>
          </cell>
          <cell r="C115" t="str">
            <v>TB</v>
          </cell>
          <cell r="D115" t="str">
            <v>TB</v>
          </cell>
          <cell r="E115" t="str">
            <v>AIRASIA INDONESIA</v>
          </cell>
          <cell r="F115" t="str">
            <v>B737-3</v>
          </cell>
          <cell r="G115" t="str">
            <v>A CHECK</v>
          </cell>
          <cell r="H115">
            <v>29400</v>
          </cell>
        </row>
        <row r="116">
          <cell r="A116">
            <v>39722</v>
          </cell>
          <cell r="B116" t="str">
            <v>KH</v>
          </cell>
          <cell r="C116" t="str">
            <v>TB</v>
          </cell>
          <cell r="D116" t="str">
            <v>TB</v>
          </cell>
          <cell r="E116" t="str">
            <v>Adam</v>
          </cell>
          <cell r="F116" t="str">
            <v>737-series</v>
          </cell>
          <cell r="G116" t="str">
            <v>C-Check</v>
          </cell>
          <cell r="H116">
            <v>150000</v>
          </cell>
        </row>
        <row r="117">
          <cell r="A117">
            <v>39722</v>
          </cell>
          <cell r="B117" t="str">
            <v>KH</v>
          </cell>
          <cell r="C117" t="str">
            <v>TB</v>
          </cell>
          <cell r="D117" t="str">
            <v>TB</v>
          </cell>
          <cell r="E117" t="str">
            <v>Lion</v>
          </cell>
          <cell r="F117" t="str">
            <v>737-series</v>
          </cell>
          <cell r="G117" t="str">
            <v>C-Check</v>
          </cell>
          <cell r="H117">
            <v>150000</v>
          </cell>
        </row>
        <row r="118">
          <cell r="A118">
            <v>39722</v>
          </cell>
          <cell r="B118" t="str">
            <v>MU</v>
          </cell>
          <cell r="C118" t="str">
            <v>TB</v>
          </cell>
          <cell r="D118" t="str">
            <v>TB</v>
          </cell>
          <cell r="E118" t="str">
            <v>MK-AIRLINES</v>
          </cell>
          <cell r="F118" t="str">
            <v>B747'S</v>
          </cell>
          <cell r="G118" t="str">
            <v>C-CHECK</v>
          </cell>
          <cell r="H118">
            <v>900000</v>
          </cell>
        </row>
        <row r="119">
          <cell r="A119">
            <v>39722</v>
          </cell>
          <cell r="B119" t="str">
            <v>MP</v>
          </cell>
          <cell r="C119" t="str">
            <v>TB</v>
          </cell>
          <cell r="D119" t="str">
            <v>TB</v>
          </cell>
          <cell r="E119" t="str">
            <v xml:space="preserve">PIA </v>
          </cell>
          <cell r="F119" t="str">
            <v>A-310</v>
          </cell>
          <cell r="G119" t="str">
            <v>Cabin Refurbish</v>
          </cell>
          <cell r="H119">
            <v>250000</v>
          </cell>
        </row>
        <row r="120">
          <cell r="A120">
            <v>39722</v>
          </cell>
          <cell r="B120" t="str">
            <v>MP</v>
          </cell>
          <cell r="C120" t="str">
            <v>TB</v>
          </cell>
          <cell r="D120" t="str">
            <v>TB</v>
          </cell>
          <cell r="E120" t="str">
            <v xml:space="preserve">Air Philippines </v>
          </cell>
          <cell r="F120" t="str">
            <v>B-737-200</v>
          </cell>
          <cell r="G120" t="str">
            <v>Lap Joint Mod</v>
          </cell>
          <cell r="H120">
            <v>225000</v>
          </cell>
        </row>
        <row r="121">
          <cell r="A121">
            <v>39722</v>
          </cell>
          <cell r="B121" t="str">
            <v>JO</v>
          </cell>
          <cell r="C121" t="str">
            <v>TB</v>
          </cell>
          <cell r="D121" t="str">
            <v>TB</v>
          </cell>
          <cell r="E121" t="str">
            <v>BLUE  AIR</v>
          </cell>
          <cell r="F121" t="str">
            <v>747-400</v>
          </cell>
          <cell r="G121" t="str">
            <v>C-CHECK</v>
          </cell>
          <cell r="H121">
            <v>600000</v>
          </cell>
        </row>
        <row r="122">
          <cell r="A122">
            <v>39722</v>
          </cell>
          <cell r="B122" t="str">
            <v>JO</v>
          </cell>
          <cell r="C122" t="str">
            <v>TB</v>
          </cell>
          <cell r="D122" t="str">
            <v>TB</v>
          </cell>
          <cell r="E122" t="str">
            <v>GALAXY</v>
          </cell>
          <cell r="F122" t="str">
            <v>MD-82</v>
          </cell>
          <cell r="G122" t="str">
            <v>C-CHECK</v>
          </cell>
          <cell r="H122">
            <v>150000</v>
          </cell>
        </row>
        <row r="123">
          <cell r="A123">
            <v>39722</v>
          </cell>
          <cell r="B123" t="str">
            <v>JO</v>
          </cell>
          <cell r="C123" t="str">
            <v>TB</v>
          </cell>
          <cell r="D123" t="str">
            <v>TB</v>
          </cell>
          <cell r="E123" t="str">
            <v>AQUARIUS</v>
          </cell>
          <cell r="F123" t="str">
            <v>MD-82</v>
          </cell>
          <cell r="G123" t="str">
            <v>C-CHECK</v>
          </cell>
          <cell r="H123">
            <v>120000</v>
          </cell>
        </row>
        <row r="124">
          <cell r="A124">
            <v>39753</v>
          </cell>
          <cell r="B124" t="str">
            <v>MN</v>
          </cell>
          <cell r="C124" t="str">
            <v>TB</v>
          </cell>
          <cell r="D124" t="str">
            <v>TB</v>
          </cell>
          <cell r="E124" t="str">
            <v>AIRASIA INDONESIA</v>
          </cell>
          <cell r="F124" t="str">
            <v>B737-3</v>
          </cell>
          <cell r="G124" t="str">
            <v>A CHECK</v>
          </cell>
          <cell r="H124">
            <v>29400</v>
          </cell>
        </row>
        <row r="125">
          <cell r="A125">
            <v>39753</v>
          </cell>
          <cell r="B125" t="str">
            <v>AM</v>
          </cell>
          <cell r="C125" t="str">
            <v>TB</v>
          </cell>
          <cell r="D125" t="str">
            <v>TB</v>
          </cell>
          <cell r="E125" t="str">
            <v>MDL</v>
          </cell>
          <cell r="F125" t="str">
            <v>737-series</v>
          </cell>
          <cell r="G125" t="str">
            <v>C-Check</v>
          </cell>
          <cell r="H125">
            <v>150000</v>
          </cell>
        </row>
        <row r="126">
          <cell r="A126">
            <v>39753</v>
          </cell>
          <cell r="B126" t="str">
            <v>KH</v>
          </cell>
          <cell r="C126" t="str">
            <v>TB</v>
          </cell>
          <cell r="D126" t="str">
            <v>TB</v>
          </cell>
          <cell r="E126" t="str">
            <v>Adam</v>
          </cell>
          <cell r="F126" t="str">
            <v>737-series</v>
          </cell>
          <cell r="G126" t="str">
            <v>C-Check</v>
          </cell>
          <cell r="H126">
            <v>150000</v>
          </cell>
        </row>
        <row r="127">
          <cell r="A127">
            <v>39753</v>
          </cell>
          <cell r="B127" t="str">
            <v>JP</v>
          </cell>
          <cell r="C127" t="str">
            <v>TB</v>
          </cell>
          <cell r="D127" t="str">
            <v>TB</v>
          </cell>
          <cell r="E127" t="str">
            <v>Jet Airways</v>
          </cell>
          <cell r="F127" t="str">
            <v>B737-800</v>
          </cell>
          <cell r="G127" t="str">
            <v>D Check</v>
          </cell>
          <cell r="H127">
            <v>450000</v>
          </cell>
        </row>
        <row r="128">
          <cell r="A128">
            <v>39753</v>
          </cell>
          <cell r="B128" t="str">
            <v>JP</v>
          </cell>
          <cell r="C128" t="str">
            <v>TB</v>
          </cell>
          <cell r="D128" t="str">
            <v>TB</v>
          </cell>
          <cell r="E128" t="str">
            <v>Indigo</v>
          </cell>
          <cell r="F128" t="str">
            <v>A320</v>
          </cell>
          <cell r="G128" t="str">
            <v>C1. Check</v>
          </cell>
          <cell r="H128">
            <v>70000</v>
          </cell>
        </row>
        <row r="129">
          <cell r="A129">
            <v>39753</v>
          </cell>
          <cell r="B129" t="str">
            <v>JO</v>
          </cell>
          <cell r="C129" t="str">
            <v>TB</v>
          </cell>
          <cell r="D129" t="str">
            <v>TB</v>
          </cell>
          <cell r="E129" t="str">
            <v>KALITA AIR</v>
          </cell>
          <cell r="F129" t="str">
            <v>747-200</v>
          </cell>
          <cell r="G129" t="str">
            <v>C-CHECK</v>
          </cell>
          <cell r="H129">
            <v>600000</v>
          </cell>
        </row>
        <row r="130">
          <cell r="A130">
            <v>39753</v>
          </cell>
          <cell r="B130" t="str">
            <v>JH</v>
          </cell>
          <cell r="C130" t="str">
            <v>TB</v>
          </cell>
          <cell r="D130" t="str">
            <v>TB</v>
          </cell>
          <cell r="E130" t="str">
            <v>PRONAIR</v>
          </cell>
          <cell r="F130" t="str">
            <v>MD-83</v>
          </cell>
          <cell r="G130" t="str">
            <v>C-CHECK</v>
          </cell>
          <cell r="H130">
            <v>250000</v>
          </cell>
        </row>
        <row r="131">
          <cell r="A131">
            <v>39783</v>
          </cell>
          <cell r="B131" t="str">
            <v>MN</v>
          </cell>
          <cell r="C131" t="str">
            <v>TB</v>
          </cell>
          <cell r="D131" t="str">
            <v>TB</v>
          </cell>
          <cell r="E131" t="str">
            <v>AIRASIA INDONESIA</v>
          </cell>
          <cell r="F131" t="str">
            <v>B737-3</v>
          </cell>
          <cell r="G131" t="str">
            <v>A CHECK</v>
          </cell>
          <cell r="H131">
            <v>29400</v>
          </cell>
        </row>
        <row r="132">
          <cell r="A132">
            <v>39783</v>
          </cell>
          <cell r="B132" t="str">
            <v>KH</v>
          </cell>
          <cell r="C132" t="str">
            <v>TB</v>
          </cell>
          <cell r="D132" t="str">
            <v>TB</v>
          </cell>
          <cell r="E132" t="str">
            <v>Adam</v>
          </cell>
          <cell r="F132" t="str">
            <v>737-series</v>
          </cell>
          <cell r="G132" t="str">
            <v>C-Check</v>
          </cell>
          <cell r="H132">
            <v>150000</v>
          </cell>
        </row>
        <row r="133">
          <cell r="A133">
            <v>39783</v>
          </cell>
          <cell r="B133" t="str">
            <v>KH</v>
          </cell>
          <cell r="C133" t="str">
            <v>TB</v>
          </cell>
          <cell r="D133" t="str">
            <v>TB</v>
          </cell>
          <cell r="E133" t="str">
            <v>Lion</v>
          </cell>
          <cell r="F133" t="str">
            <v>737-series</v>
          </cell>
          <cell r="G133" t="str">
            <v>C-Check</v>
          </cell>
          <cell r="H133">
            <v>150000</v>
          </cell>
        </row>
        <row r="134">
          <cell r="A134">
            <v>39783</v>
          </cell>
          <cell r="B134" t="str">
            <v>JP</v>
          </cell>
          <cell r="C134" t="str">
            <v>TB</v>
          </cell>
          <cell r="D134" t="str">
            <v>TB</v>
          </cell>
          <cell r="E134" t="str">
            <v>Indigo</v>
          </cell>
          <cell r="F134" t="str">
            <v>A320</v>
          </cell>
          <cell r="G134" t="str">
            <v>C1. Check</v>
          </cell>
          <cell r="H134">
            <v>70000</v>
          </cell>
        </row>
        <row r="135">
          <cell r="C135" t="str">
            <v>TB Total</v>
          </cell>
          <cell r="H135">
            <v>39356200</v>
          </cell>
        </row>
        <row r="136">
          <cell r="A136">
            <v>39448</v>
          </cell>
          <cell r="B136" t="str">
            <v>HJ</v>
          </cell>
          <cell r="C136" t="str">
            <v>TC</v>
          </cell>
          <cell r="D136" t="str">
            <v>BP IGTE - TC</v>
          </cell>
          <cell r="E136" t="str">
            <v>Others (Compr., Pump, Steam Turbine)</v>
          </cell>
          <cell r="H136">
            <v>10000</v>
          </cell>
        </row>
        <row r="137">
          <cell r="A137">
            <v>39448</v>
          </cell>
          <cell r="B137" t="str">
            <v>HJ</v>
          </cell>
          <cell r="C137" t="str">
            <v>TC</v>
          </cell>
          <cell r="D137" t="str">
            <v>BP ULD&amp;GSE -TC</v>
          </cell>
          <cell r="E137" t="str">
            <v>GSE Mtc (GA &amp; Others)</v>
          </cell>
          <cell r="G137" t="str">
            <v>GSE Eqp. repair</v>
          </cell>
          <cell r="H137">
            <v>16666.666666666668</v>
          </cell>
        </row>
        <row r="138">
          <cell r="A138">
            <v>39448</v>
          </cell>
          <cell r="B138" t="str">
            <v>MN</v>
          </cell>
          <cell r="C138" t="str">
            <v>TC</v>
          </cell>
          <cell r="D138" t="str">
            <v>TC</v>
          </cell>
          <cell r="E138" t="str">
            <v>COMPONENT REPAIRS</v>
          </cell>
          <cell r="F138" t="str">
            <v>VARIOUS</v>
          </cell>
          <cell r="H138">
            <v>10000</v>
          </cell>
        </row>
        <row r="139">
          <cell r="A139">
            <v>39448</v>
          </cell>
          <cell r="B139" t="str">
            <v>BS</v>
          </cell>
          <cell r="C139" t="str">
            <v>TC</v>
          </cell>
          <cell r="D139" t="str">
            <v>TC</v>
          </cell>
          <cell r="E139" t="str">
            <v>all ctmr</v>
          </cell>
          <cell r="F139" t="str">
            <v>Cmpnt</v>
          </cell>
          <cell r="G139" t="str">
            <v>TMB</v>
          </cell>
          <cell r="H139">
            <v>25000</v>
          </cell>
        </row>
        <row r="140">
          <cell r="A140">
            <v>39448</v>
          </cell>
          <cell r="B140" t="str">
            <v>AM</v>
          </cell>
          <cell r="C140" t="str">
            <v>TC</v>
          </cell>
          <cell r="D140" t="str">
            <v>TC</v>
          </cell>
          <cell r="E140" t="str">
            <v>Various Op</v>
          </cell>
          <cell r="G140" t="str">
            <v>Repair</v>
          </cell>
          <cell r="H140">
            <v>20000</v>
          </cell>
        </row>
        <row r="141">
          <cell r="A141">
            <v>39448</v>
          </cell>
          <cell r="B141" t="str">
            <v>MP</v>
          </cell>
          <cell r="C141" t="str">
            <v>TC</v>
          </cell>
          <cell r="D141" t="str">
            <v>TC</v>
          </cell>
          <cell r="E141" t="str">
            <v xml:space="preserve">Biman </v>
          </cell>
          <cell r="F141" t="str">
            <v>DC-10/F-28</v>
          </cell>
          <cell r="G141" t="str">
            <v>Comp.Repair</v>
          </cell>
          <cell r="H141">
            <v>16666.666666666668</v>
          </cell>
        </row>
        <row r="142">
          <cell r="A142">
            <v>39448</v>
          </cell>
          <cell r="B142" t="str">
            <v>MP</v>
          </cell>
          <cell r="C142" t="str">
            <v>TC</v>
          </cell>
          <cell r="D142" t="str">
            <v>TC</v>
          </cell>
          <cell r="E142" t="str">
            <v>Air Niugini</v>
          </cell>
          <cell r="F142" t="str">
            <v>F-28/F-100</v>
          </cell>
          <cell r="G142" t="str">
            <v>Comp.Repair</v>
          </cell>
          <cell r="H142">
            <v>16666.666666666668</v>
          </cell>
        </row>
        <row r="143">
          <cell r="A143">
            <v>39448</v>
          </cell>
          <cell r="B143" t="str">
            <v>JO</v>
          </cell>
          <cell r="C143" t="str">
            <v>TC</v>
          </cell>
          <cell r="D143" t="str">
            <v>TC</v>
          </cell>
          <cell r="E143" t="str">
            <v>Mahan Air</v>
          </cell>
          <cell r="F143" t="str">
            <v>A300</v>
          </cell>
          <cell r="G143" t="str">
            <v>COMPONENT</v>
          </cell>
          <cell r="H143">
            <v>10000</v>
          </cell>
        </row>
        <row r="144">
          <cell r="A144">
            <v>39479</v>
          </cell>
          <cell r="B144" t="str">
            <v>HJ</v>
          </cell>
          <cell r="C144" t="str">
            <v>TC</v>
          </cell>
          <cell r="D144" t="str">
            <v>BP IGTE - TC</v>
          </cell>
          <cell r="E144" t="str">
            <v>Others (Compr., Pump, Steam Turbine)</v>
          </cell>
          <cell r="H144">
            <v>20000</v>
          </cell>
        </row>
        <row r="145">
          <cell r="A145">
            <v>39479</v>
          </cell>
          <cell r="B145" t="str">
            <v>HJ</v>
          </cell>
          <cell r="C145" t="str">
            <v>TC</v>
          </cell>
          <cell r="D145" t="str">
            <v>BP ULD&amp;GSE -TC</v>
          </cell>
          <cell r="E145" t="str">
            <v>GSE Mtc (GA &amp; Others)</v>
          </cell>
          <cell r="G145" t="str">
            <v>GSE Eqp. repair</v>
          </cell>
          <cell r="H145">
            <v>16666.666666666668</v>
          </cell>
        </row>
        <row r="146">
          <cell r="A146">
            <v>39479</v>
          </cell>
          <cell r="B146" t="str">
            <v>MN</v>
          </cell>
          <cell r="C146" t="str">
            <v>TC</v>
          </cell>
          <cell r="D146" t="str">
            <v>TC</v>
          </cell>
          <cell r="E146" t="str">
            <v>COMPONENT REPAIRS</v>
          </cell>
          <cell r="F146" t="str">
            <v>VARIOUS</v>
          </cell>
          <cell r="H146">
            <v>10000</v>
          </cell>
        </row>
        <row r="147">
          <cell r="A147">
            <v>39479</v>
          </cell>
          <cell r="B147" t="str">
            <v>BS</v>
          </cell>
          <cell r="C147" t="str">
            <v>TC</v>
          </cell>
          <cell r="D147" t="str">
            <v>TC</v>
          </cell>
          <cell r="E147" t="str">
            <v>all ctmr</v>
          </cell>
          <cell r="F147" t="str">
            <v>Cmpnt</v>
          </cell>
          <cell r="G147" t="str">
            <v>TMB</v>
          </cell>
          <cell r="H147">
            <v>25000</v>
          </cell>
        </row>
        <row r="148">
          <cell r="A148">
            <v>39479</v>
          </cell>
          <cell r="B148" t="str">
            <v>AM</v>
          </cell>
          <cell r="C148" t="str">
            <v>TC</v>
          </cell>
          <cell r="D148" t="str">
            <v>TC</v>
          </cell>
          <cell r="E148" t="str">
            <v>Various Op</v>
          </cell>
          <cell r="G148" t="str">
            <v>Repair</v>
          </cell>
          <cell r="H148">
            <v>20000</v>
          </cell>
        </row>
        <row r="149">
          <cell r="A149">
            <v>39479</v>
          </cell>
          <cell r="B149" t="str">
            <v>MP</v>
          </cell>
          <cell r="C149" t="str">
            <v>TC</v>
          </cell>
          <cell r="D149" t="str">
            <v>TC</v>
          </cell>
          <cell r="E149" t="str">
            <v xml:space="preserve">Biman </v>
          </cell>
          <cell r="F149" t="str">
            <v>DC-10/F-28</v>
          </cell>
          <cell r="G149" t="str">
            <v>Comp.Repair</v>
          </cell>
          <cell r="H149">
            <v>16666.666666666668</v>
          </cell>
        </row>
        <row r="150">
          <cell r="A150">
            <v>39479</v>
          </cell>
          <cell r="B150" t="str">
            <v>MP</v>
          </cell>
          <cell r="C150" t="str">
            <v>TC</v>
          </cell>
          <cell r="D150" t="str">
            <v>TC</v>
          </cell>
          <cell r="E150" t="str">
            <v>Air Niugini</v>
          </cell>
          <cell r="F150" t="str">
            <v>F-28/F-100</v>
          </cell>
          <cell r="G150" t="str">
            <v>Comp.Repair</v>
          </cell>
          <cell r="H150">
            <v>16666.666666666668</v>
          </cell>
        </row>
        <row r="151">
          <cell r="A151">
            <v>39479</v>
          </cell>
          <cell r="B151" t="str">
            <v>JO</v>
          </cell>
          <cell r="C151" t="str">
            <v>TC</v>
          </cell>
          <cell r="D151" t="str">
            <v>TC</v>
          </cell>
          <cell r="E151" t="str">
            <v>AQUARIUS</v>
          </cell>
          <cell r="F151" t="str">
            <v>F-28</v>
          </cell>
          <cell r="G151" t="str">
            <v>COMPONENT</v>
          </cell>
          <cell r="H151">
            <v>10000</v>
          </cell>
        </row>
        <row r="152">
          <cell r="A152">
            <v>39479</v>
          </cell>
          <cell r="B152" t="str">
            <v>JO</v>
          </cell>
          <cell r="C152" t="str">
            <v>TC</v>
          </cell>
          <cell r="D152" t="str">
            <v>TC</v>
          </cell>
          <cell r="E152" t="str">
            <v>KHORS AIR</v>
          </cell>
          <cell r="F152" t="str">
            <v>MD-82</v>
          </cell>
          <cell r="G152" t="str">
            <v>COMPONENT</v>
          </cell>
          <cell r="H152">
            <v>5000</v>
          </cell>
        </row>
        <row r="153">
          <cell r="A153">
            <v>39508</v>
          </cell>
          <cell r="B153" t="str">
            <v>HJ</v>
          </cell>
          <cell r="C153" t="str">
            <v>TC</v>
          </cell>
          <cell r="D153" t="str">
            <v>BP IGTE - TC</v>
          </cell>
          <cell r="E153" t="str">
            <v>Others (Compr., Pump, Steam Turbine)</v>
          </cell>
          <cell r="H153">
            <v>17000</v>
          </cell>
        </row>
        <row r="154">
          <cell r="A154">
            <v>39508</v>
          </cell>
          <cell r="B154" t="str">
            <v>HJ</v>
          </cell>
          <cell r="C154" t="str">
            <v>TC</v>
          </cell>
          <cell r="D154" t="str">
            <v>BP ULD&amp;GSE -TC</v>
          </cell>
          <cell r="E154" t="str">
            <v>GSE Mtc (GA &amp; Others)</v>
          </cell>
          <cell r="G154" t="str">
            <v>GSE Eqp. repair</v>
          </cell>
          <cell r="H154">
            <v>16666.666666666668</v>
          </cell>
        </row>
        <row r="155">
          <cell r="A155">
            <v>39508</v>
          </cell>
          <cell r="B155" t="str">
            <v>MN</v>
          </cell>
          <cell r="C155" t="str">
            <v>TC</v>
          </cell>
          <cell r="D155" t="str">
            <v>TC</v>
          </cell>
          <cell r="E155" t="str">
            <v>COMPONENT REPAIRS</v>
          </cell>
          <cell r="F155" t="str">
            <v>VARIOUS</v>
          </cell>
          <cell r="H155">
            <v>10000</v>
          </cell>
        </row>
        <row r="156">
          <cell r="A156">
            <v>39508</v>
          </cell>
          <cell r="B156" t="str">
            <v>BS</v>
          </cell>
          <cell r="C156" t="str">
            <v>TC</v>
          </cell>
          <cell r="D156" t="str">
            <v>TC</v>
          </cell>
          <cell r="E156" t="str">
            <v>all ctmr</v>
          </cell>
          <cell r="F156" t="str">
            <v>Cmpnt</v>
          </cell>
          <cell r="G156" t="str">
            <v>TMB</v>
          </cell>
          <cell r="H156">
            <v>25000</v>
          </cell>
        </row>
        <row r="157">
          <cell r="A157">
            <v>39508</v>
          </cell>
          <cell r="B157" t="str">
            <v>AM</v>
          </cell>
          <cell r="C157" t="str">
            <v>TC</v>
          </cell>
          <cell r="D157" t="str">
            <v>TC</v>
          </cell>
          <cell r="E157" t="str">
            <v>Various Op</v>
          </cell>
          <cell r="G157" t="str">
            <v>Repair</v>
          </cell>
          <cell r="H157">
            <v>20000</v>
          </cell>
        </row>
        <row r="158">
          <cell r="A158">
            <v>39508</v>
          </cell>
          <cell r="B158" t="str">
            <v>MP</v>
          </cell>
          <cell r="C158" t="str">
            <v>TC</v>
          </cell>
          <cell r="D158" t="str">
            <v>TC</v>
          </cell>
          <cell r="E158" t="str">
            <v xml:space="preserve">Biman </v>
          </cell>
          <cell r="F158" t="str">
            <v>DC-10/F-28</v>
          </cell>
          <cell r="G158" t="str">
            <v>Comp.Repair</v>
          </cell>
          <cell r="H158">
            <v>16666.666666666668</v>
          </cell>
        </row>
        <row r="159">
          <cell r="A159">
            <v>39508</v>
          </cell>
          <cell r="B159" t="str">
            <v>MP</v>
          </cell>
          <cell r="C159" t="str">
            <v>TC</v>
          </cell>
          <cell r="D159" t="str">
            <v>TC</v>
          </cell>
          <cell r="E159" t="str">
            <v>Air Niugini</v>
          </cell>
          <cell r="F159" t="str">
            <v>F-28/F-100</v>
          </cell>
          <cell r="G159" t="str">
            <v>Comp.Repair</v>
          </cell>
          <cell r="H159">
            <v>16666.666666666668</v>
          </cell>
        </row>
        <row r="160">
          <cell r="A160">
            <v>39508</v>
          </cell>
          <cell r="B160" t="str">
            <v>JO</v>
          </cell>
          <cell r="C160" t="str">
            <v>TC</v>
          </cell>
          <cell r="D160" t="str">
            <v>TC</v>
          </cell>
          <cell r="E160" t="str">
            <v>BLUE  AIR</v>
          </cell>
          <cell r="F160" t="str">
            <v>747-400</v>
          </cell>
          <cell r="G160" t="str">
            <v>COMPONENT</v>
          </cell>
          <cell r="H160">
            <v>10000</v>
          </cell>
        </row>
        <row r="161">
          <cell r="A161">
            <v>39508</v>
          </cell>
          <cell r="B161" t="str">
            <v>JO</v>
          </cell>
          <cell r="C161" t="str">
            <v>TC</v>
          </cell>
          <cell r="D161" t="str">
            <v>TC</v>
          </cell>
          <cell r="E161" t="str">
            <v>JET LINK</v>
          </cell>
          <cell r="F161" t="str">
            <v>F-28</v>
          </cell>
          <cell r="G161" t="str">
            <v>COMPONENT</v>
          </cell>
          <cell r="H161">
            <v>10000</v>
          </cell>
        </row>
        <row r="162">
          <cell r="A162">
            <v>39539</v>
          </cell>
          <cell r="B162" t="str">
            <v>HJ</v>
          </cell>
          <cell r="C162" t="str">
            <v>TC</v>
          </cell>
          <cell r="D162" t="str">
            <v>BP IGTE - TC</v>
          </cell>
          <cell r="E162" t="str">
            <v>CNOOC</v>
          </cell>
          <cell r="G162" t="str">
            <v>Solar GT-Saturn</v>
          </cell>
          <cell r="H162">
            <v>160000</v>
          </cell>
        </row>
        <row r="163">
          <cell r="A163">
            <v>39539</v>
          </cell>
          <cell r="B163" t="str">
            <v>HJ</v>
          </cell>
          <cell r="C163" t="str">
            <v>TC</v>
          </cell>
          <cell r="D163" t="str">
            <v>BP IGTE - TC</v>
          </cell>
          <cell r="E163" t="str">
            <v>Others (Compr., Pump, Steam Turbine)</v>
          </cell>
          <cell r="H163">
            <v>17000</v>
          </cell>
        </row>
        <row r="164">
          <cell r="A164">
            <v>39539</v>
          </cell>
          <cell r="B164" t="str">
            <v>HJ</v>
          </cell>
          <cell r="C164" t="str">
            <v>TC</v>
          </cell>
          <cell r="D164" t="str">
            <v>BP ULD&amp;GSE -TC</v>
          </cell>
          <cell r="E164" t="str">
            <v>GSE Mtc (GA &amp; Others)</v>
          </cell>
          <cell r="G164" t="str">
            <v>GSE Eqp. repair</v>
          </cell>
          <cell r="H164">
            <v>16666.666666666668</v>
          </cell>
        </row>
        <row r="165">
          <cell r="A165">
            <v>39539</v>
          </cell>
          <cell r="B165" t="str">
            <v>MN</v>
          </cell>
          <cell r="C165" t="str">
            <v>TC</v>
          </cell>
          <cell r="D165" t="str">
            <v>TC</v>
          </cell>
          <cell r="E165" t="str">
            <v>COMPONENT REPAIRS</v>
          </cell>
          <cell r="F165" t="str">
            <v>VARIOUS</v>
          </cell>
          <cell r="H165">
            <v>10000</v>
          </cell>
        </row>
        <row r="166">
          <cell r="A166">
            <v>39539</v>
          </cell>
          <cell r="B166" t="str">
            <v>BS</v>
          </cell>
          <cell r="C166" t="str">
            <v>TC</v>
          </cell>
          <cell r="D166" t="str">
            <v>TC</v>
          </cell>
          <cell r="E166" t="str">
            <v>all ctmr</v>
          </cell>
          <cell r="F166" t="str">
            <v>Cmpnt</v>
          </cell>
          <cell r="G166" t="str">
            <v>TMB</v>
          </cell>
          <cell r="H166">
            <v>25000</v>
          </cell>
        </row>
        <row r="167">
          <cell r="A167">
            <v>39539</v>
          </cell>
          <cell r="B167" t="str">
            <v>AM</v>
          </cell>
          <cell r="C167" t="str">
            <v>TC</v>
          </cell>
          <cell r="D167" t="str">
            <v>TC</v>
          </cell>
          <cell r="E167" t="str">
            <v>Various Op</v>
          </cell>
          <cell r="G167" t="str">
            <v>Repair</v>
          </cell>
          <cell r="H167">
            <v>20000</v>
          </cell>
        </row>
        <row r="168">
          <cell r="A168">
            <v>39539</v>
          </cell>
          <cell r="B168" t="str">
            <v>MP</v>
          </cell>
          <cell r="C168" t="str">
            <v>TC</v>
          </cell>
          <cell r="D168" t="str">
            <v>TC</v>
          </cell>
          <cell r="E168" t="str">
            <v xml:space="preserve">Biman </v>
          </cell>
          <cell r="F168" t="str">
            <v>DC-10/F-28</v>
          </cell>
          <cell r="G168" t="str">
            <v>Comp.Repair</v>
          </cell>
          <cell r="H168">
            <v>16666.666666666668</v>
          </cell>
        </row>
        <row r="169">
          <cell r="A169">
            <v>39539</v>
          </cell>
          <cell r="B169" t="str">
            <v>MP</v>
          </cell>
          <cell r="C169" t="str">
            <v>TC</v>
          </cell>
          <cell r="D169" t="str">
            <v>TC</v>
          </cell>
          <cell r="E169" t="str">
            <v>Air Niugini</v>
          </cell>
          <cell r="F169" t="str">
            <v>F-28/F-100</v>
          </cell>
          <cell r="G169" t="str">
            <v>Comp.Repair</v>
          </cell>
          <cell r="H169">
            <v>16666.666666666668</v>
          </cell>
        </row>
        <row r="170">
          <cell r="A170">
            <v>39539</v>
          </cell>
          <cell r="B170" t="str">
            <v>JO</v>
          </cell>
          <cell r="C170" t="str">
            <v>TC</v>
          </cell>
          <cell r="D170" t="str">
            <v>TC</v>
          </cell>
          <cell r="E170" t="str">
            <v>AQUARIUS</v>
          </cell>
          <cell r="F170" t="str">
            <v>F-28</v>
          </cell>
          <cell r="G170" t="str">
            <v>COMPONENT</v>
          </cell>
          <cell r="H170">
            <v>10000</v>
          </cell>
        </row>
        <row r="171">
          <cell r="A171">
            <v>39539</v>
          </cell>
          <cell r="B171" t="str">
            <v>JO</v>
          </cell>
          <cell r="C171" t="str">
            <v>TC</v>
          </cell>
          <cell r="D171" t="str">
            <v>TC</v>
          </cell>
          <cell r="E171" t="str">
            <v>KHORS AIR</v>
          </cell>
          <cell r="F171" t="str">
            <v>MD-82</v>
          </cell>
          <cell r="G171" t="str">
            <v>COMPONENT</v>
          </cell>
          <cell r="H171">
            <v>5000</v>
          </cell>
        </row>
        <row r="172">
          <cell r="A172">
            <v>39569</v>
          </cell>
          <cell r="B172" t="str">
            <v>HJ</v>
          </cell>
          <cell r="C172" t="str">
            <v>TC</v>
          </cell>
          <cell r="D172" t="str">
            <v>BP IGTE - TC</v>
          </cell>
          <cell r="E172" t="str">
            <v>Capital Turbine</v>
          </cell>
          <cell r="G172" t="str">
            <v>COMPONENT</v>
          </cell>
          <cell r="H172">
            <v>360000</v>
          </cell>
        </row>
        <row r="173">
          <cell r="A173">
            <v>39569</v>
          </cell>
          <cell r="B173" t="str">
            <v>HJ</v>
          </cell>
          <cell r="C173" t="str">
            <v>TC</v>
          </cell>
          <cell r="D173" t="str">
            <v>BP IGTE - TC</v>
          </cell>
          <cell r="E173" t="str">
            <v>Others (Compr., Pump, Steam Turbine)</v>
          </cell>
          <cell r="H173">
            <v>17000</v>
          </cell>
        </row>
        <row r="174">
          <cell r="A174">
            <v>39569</v>
          </cell>
          <cell r="B174" t="str">
            <v>HJ</v>
          </cell>
          <cell r="C174" t="str">
            <v>TC</v>
          </cell>
          <cell r="D174" t="str">
            <v>BP ULD&amp;GSE -TC</v>
          </cell>
          <cell r="E174" t="str">
            <v>GSE Mtc (GA &amp; Others)</v>
          </cell>
          <cell r="G174" t="str">
            <v>GSE Eqp. repair</v>
          </cell>
          <cell r="H174">
            <v>16666.666666666668</v>
          </cell>
        </row>
        <row r="175">
          <cell r="A175">
            <v>39569</v>
          </cell>
          <cell r="B175" t="str">
            <v>MN</v>
          </cell>
          <cell r="C175" t="str">
            <v>TC</v>
          </cell>
          <cell r="D175" t="str">
            <v>TC</v>
          </cell>
          <cell r="E175" t="str">
            <v>COMPONENT REPAIRS</v>
          </cell>
          <cell r="F175" t="str">
            <v>VARIOUS</v>
          </cell>
          <cell r="H175">
            <v>10000</v>
          </cell>
        </row>
        <row r="176">
          <cell r="A176">
            <v>39569</v>
          </cell>
          <cell r="B176" t="str">
            <v>BS</v>
          </cell>
          <cell r="C176" t="str">
            <v>TC</v>
          </cell>
          <cell r="D176" t="str">
            <v>TC</v>
          </cell>
          <cell r="E176" t="str">
            <v>all ctmr</v>
          </cell>
          <cell r="F176" t="str">
            <v>Cmpnt</v>
          </cell>
          <cell r="G176" t="str">
            <v>TMB</v>
          </cell>
          <cell r="H176">
            <v>25000</v>
          </cell>
        </row>
        <row r="177">
          <cell r="A177">
            <v>39569</v>
          </cell>
          <cell r="B177" t="str">
            <v>AM</v>
          </cell>
          <cell r="C177" t="str">
            <v>TC</v>
          </cell>
          <cell r="D177" t="str">
            <v>TC</v>
          </cell>
          <cell r="E177" t="str">
            <v>Various Op</v>
          </cell>
          <cell r="G177" t="str">
            <v>Repair</v>
          </cell>
          <cell r="H177">
            <v>20000</v>
          </cell>
        </row>
        <row r="178">
          <cell r="A178">
            <v>39569</v>
          </cell>
          <cell r="B178" t="str">
            <v>MP</v>
          </cell>
          <cell r="C178" t="str">
            <v>TC</v>
          </cell>
          <cell r="D178" t="str">
            <v>TC</v>
          </cell>
          <cell r="E178" t="str">
            <v xml:space="preserve">Biman </v>
          </cell>
          <cell r="F178" t="str">
            <v>DC-10/F-28</v>
          </cell>
          <cell r="G178" t="str">
            <v>Comp.Repair</v>
          </cell>
          <cell r="H178">
            <v>16666.666666666668</v>
          </cell>
        </row>
        <row r="179">
          <cell r="A179">
            <v>39569</v>
          </cell>
          <cell r="B179" t="str">
            <v>MP</v>
          </cell>
          <cell r="C179" t="str">
            <v>TC</v>
          </cell>
          <cell r="D179" t="str">
            <v>TC</v>
          </cell>
          <cell r="E179" t="str">
            <v>Air Niugini</v>
          </cell>
          <cell r="F179" t="str">
            <v>F-28/F-100</v>
          </cell>
          <cell r="G179" t="str">
            <v>Comp.Repair</v>
          </cell>
          <cell r="H179">
            <v>16666.666666666668</v>
          </cell>
        </row>
        <row r="180">
          <cell r="A180">
            <v>39569</v>
          </cell>
          <cell r="B180" t="str">
            <v>MP</v>
          </cell>
          <cell r="C180" t="str">
            <v>TC</v>
          </cell>
          <cell r="D180" t="str">
            <v>TC</v>
          </cell>
          <cell r="E180" t="str">
            <v>Various Op</v>
          </cell>
          <cell r="G180" t="str">
            <v>Comp.Repair</v>
          </cell>
          <cell r="H180">
            <v>500000</v>
          </cell>
        </row>
        <row r="181">
          <cell r="A181">
            <v>39569</v>
          </cell>
          <cell r="B181" t="str">
            <v>JO</v>
          </cell>
          <cell r="C181" t="str">
            <v>TC</v>
          </cell>
          <cell r="D181" t="str">
            <v>TC</v>
          </cell>
          <cell r="E181" t="str">
            <v>Mahan Air</v>
          </cell>
          <cell r="F181" t="str">
            <v>A300</v>
          </cell>
          <cell r="G181" t="str">
            <v>COMPONENT</v>
          </cell>
          <cell r="H181">
            <v>10000</v>
          </cell>
        </row>
        <row r="182">
          <cell r="A182">
            <v>39600</v>
          </cell>
          <cell r="B182" t="str">
            <v>HJ</v>
          </cell>
          <cell r="C182" t="str">
            <v>TC</v>
          </cell>
          <cell r="D182" t="str">
            <v>BP IGTE - TC</v>
          </cell>
          <cell r="E182" t="str">
            <v>Others (Compr., Pump, Steam Turbine)</v>
          </cell>
          <cell r="H182">
            <v>17000</v>
          </cell>
        </row>
        <row r="183">
          <cell r="A183">
            <v>39600</v>
          </cell>
          <cell r="B183" t="str">
            <v>HJ</v>
          </cell>
          <cell r="C183" t="str">
            <v>TC</v>
          </cell>
          <cell r="D183" t="str">
            <v>BP ULD&amp;GSE -TC</v>
          </cell>
          <cell r="E183" t="str">
            <v>GSE Mtc (GA &amp; Others)</v>
          </cell>
          <cell r="G183" t="str">
            <v>GSE Eqp. repair</v>
          </cell>
          <cell r="H183">
            <v>16666.666666666668</v>
          </cell>
        </row>
        <row r="184">
          <cell r="A184">
            <v>39600</v>
          </cell>
          <cell r="B184" t="str">
            <v>MN</v>
          </cell>
          <cell r="C184" t="str">
            <v>TC</v>
          </cell>
          <cell r="D184" t="str">
            <v>TC</v>
          </cell>
          <cell r="E184" t="str">
            <v>COMPONENT REPAIRS</v>
          </cell>
          <cell r="F184" t="str">
            <v>VARIOUS</v>
          </cell>
          <cell r="H184">
            <v>10000</v>
          </cell>
        </row>
        <row r="185">
          <cell r="A185">
            <v>39600</v>
          </cell>
          <cell r="B185" t="str">
            <v>BS</v>
          </cell>
          <cell r="C185" t="str">
            <v>TC</v>
          </cell>
          <cell r="D185" t="str">
            <v>TC</v>
          </cell>
          <cell r="E185" t="str">
            <v>all ctmr</v>
          </cell>
          <cell r="F185" t="str">
            <v>Cmpnt</v>
          </cell>
          <cell r="G185" t="str">
            <v>TMB</v>
          </cell>
          <cell r="H185">
            <v>25000</v>
          </cell>
        </row>
        <row r="186">
          <cell r="A186">
            <v>39600</v>
          </cell>
          <cell r="B186" t="str">
            <v>AM</v>
          </cell>
          <cell r="C186" t="str">
            <v>TC</v>
          </cell>
          <cell r="D186" t="str">
            <v>TC</v>
          </cell>
          <cell r="E186" t="str">
            <v>Various Op</v>
          </cell>
          <cell r="G186" t="str">
            <v>Repair</v>
          </cell>
          <cell r="H186">
            <v>20000</v>
          </cell>
        </row>
        <row r="187">
          <cell r="A187">
            <v>39600</v>
          </cell>
          <cell r="B187" t="str">
            <v>MP</v>
          </cell>
          <cell r="C187" t="str">
            <v>TC</v>
          </cell>
          <cell r="D187" t="str">
            <v>TC</v>
          </cell>
          <cell r="E187" t="str">
            <v xml:space="preserve">Biman </v>
          </cell>
          <cell r="F187" t="str">
            <v>DC-10/F-28</v>
          </cell>
          <cell r="G187" t="str">
            <v>Comp.Repair</v>
          </cell>
          <cell r="H187">
            <v>16666.666666666668</v>
          </cell>
        </row>
        <row r="188">
          <cell r="A188">
            <v>39600</v>
          </cell>
          <cell r="B188" t="str">
            <v>MP</v>
          </cell>
          <cell r="C188" t="str">
            <v>TC</v>
          </cell>
          <cell r="D188" t="str">
            <v>TC</v>
          </cell>
          <cell r="E188" t="str">
            <v>Air Niugini</v>
          </cell>
          <cell r="F188" t="str">
            <v>F-28/F-100</v>
          </cell>
          <cell r="G188" t="str">
            <v>Comp.Repair</v>
          </cell>
          <cell r="H188">
            <v>16666.666666666668</v>
          </cell>
        </row>
        <row r="189">
          <cell r="A189">
            <v>39600</v>
          </cell>
          <cell r="B189" t="str">
            <v>JO</v>
          </cell>
          <cell r="C189" t="str">
            <v>TC</v>
          </cell>
          <cell r="D189" t="str">
            <v>TC</v>
          </cell>
          <cell r="E189" t="str">
            <v>BLUE  AIR</v>
          </cell>
          <cell r="F189" t="str">
            <v>747-400</v>
          </cell>
          <cell r="G189" t="str">
            <v>COMPONENT</v>
          </cell>
          <cell r="H189">
            <v>10000</v>
          </cell>
        </row>
        <row r="190">
          <cell r="A190">
            <v>39600</v>
          </cell>
          <cell r="B190" t="str">
            <v>JO</v>
          </cell>
          <cell r="C190" t="str">
            <v>TC</v>
          </cell>
          <cell r="D190" t="str">
            <v>TC</v>
          </cell>
          <cell r="E190" t="str">
            <v>AQUARIUS</v>
          </cell>
          <cell r="F190" t="str">
            <v>F-28</v>
          </cell>
          <cell r="G190" t="str">
            <v>COMPONENT</v>
          </cell>
          <cell r="H190">
            <v>10000</v>
          </cell>
        </row>
        <row r="191">
          <cell r="A191">
            <v>39600</v>
          </cell>
          <cell r="B191" t="str">
            <v>JO</v>
          </cell>
          <cell r="C191" t="str">
            <v>TC</v>
          </cell>
          <cell r="D191" t="str">
            <v>TC</v>
          </cell>
          <cell r="E191" t="str">
            <v>EASAX</v>
          </cell>
          <cell r="F191" t="str">
            <v>F-28</v>
          </cell>
          <cell r="G191" t="str">
            <v>COMPONENT</v>
          </cell>
          <cell r="H191">
            <v>10000</v>
          </cell>
        </row>
        <row r="192">
          <cell r="A192">
            <v>39600</v>
          </cell>
          <cell r="B192" t="str">
            <v>JO</v>
          </cell>
          <cell r="C192" t="str">
            <v>TC</v>
          </cell>
          <cell r="D192" t="str">
            <v>TC</v>
          </cell>
          <cell r="E192" t="str">
            <v>KHORS AIR</v>
          </cell>
          <cell r="F192" t="str">
            <v>MD-82</v>
          </cell>
          <cell r="G192" t="str">
            <v>COMPONENT</v>
          </cell>
          <cell r="H192">
            <v>5000</v>
          </cell>
        </row>
        <row r="193">
          <cell r="A193">
            <v>39630</v>
          </cell>
          <cell r="B193" t="str">
            <v>HJ</v>
          </cell>
          <cell r="C193" t="str">
            <v>TC</v>
          </cell>
          <cell r="D193" t="str">
            <v>BP IGTE - TC</v>
          </cell>
          <cell r="E193" t="str">
            <v>Kondur Petroleum</v>
          </cell>
          <cell r="G193" t="str">
            <v>Solar GT-Centaur 40</v>
          </cell>
          <cell r="H193">
            <v>160000</v>
          </cell>
        </row>
        <row r="194">
          <cell r="A194">
            <v>39630</v>
          </cell>
          <cell r="B194" t="str">
            <v>HJ</v>
          </cell>
          <cell r="C194" t="str">
            <v>TC</v>
          </cell>
          <cell r="D194" t="str">
            <v>BP IGTE - TC</v>
          </cell>
          <cell r="E194" t="str">
            <v>Others (Compr., Pump, Steam Turbine)</v>
          </cell>
          <cell r="H194">
            <v>17000</v>
          </cell>
        </row>
        <row r="195">
          <cell r="A195">
            <v>39630</v>
          </cell>
          <cell r="B195" t="str">
            <v>HJ</v>
          </cell>
          <cell r="C195" t="str">
            <v>TC</v>
          </cell>
          <cell r="D195" t="str">
            <v>BP ULD&amp;GSE -TC</v>
          </cell>
          <cell r="E195" t="str">
            <v>GSE Mtc (GA &amp; Others)</v>
          </cell>
          <cell r="G195" t="str">
            <v>GSE Eqp. repair</v>
          </cell>
          <cell r="H195">
            <v>16666.666666666668</v>
          </cell>
        </row>
        <row r="196">
          <cell r="A196">
            <v>39630</v>
          </cell>
          <cell r="B196" t="str">
            <v>MN</v>
          </cell>
          <cell r="C196" t="str">
            <v>TC</v>
          </cell>
          <cell r="D196" t="str">
            <v>TC</v>
          </cell>
          <cell r="E196" t="str">
            <v>COMPONENT REPAIRS</v>
          </cell>
          <cell r="F196" t="str">
            <v>VARIOUS</v>
          </cell>
          <cell r="H196">
            <v>10000</v>
          </cell>
        </row>
        <row r="197">
          <cell r="A197">
            <v>39630</v>
          </cell>
          <cell r="B197" t="str">
            <v>BS</v>
          </cell>
          <cell r="C197" t="str">
            <v>TC</v>
          </cell>
          <cell r="D197" t="str">
            <v>TC</v>
          </cell>
          <cell r="E197" t="str">
            <v>all ctmr</v>
          </cell>
          <cell r="F197" t="str">
            <v>Cmpnt</v>
          </cell>
          <cell r="G197" t="str">
            <v>TMB</v>
          </cell>
          <cell r="H197">
            <v>25000</v>
          </cell>
        </row>
        <row r="198">
          <cell r="A198">
            <v>39630</v>
          </cell>
          <cell r="B198" t="str">
            <v>AM</v>
          </cell>
          <cell r="C198" t="str">
            <v>TC</v>
          </cell>
          <cell r="D198" t="str">
            <v>TC</v>
          </cell>
          <cell r="E198" t="str">
            <v>Various Op</v>
          </cell>
          <cell r="G198" t="str">
            <v>Repair</v>
          </cell>
          <cell r="H198">
            <v>20000</v>
          </cell>
        </row>
        <row r="199">
          <cell r="A199">
            <v>39630</v>
          </cell>
          <cell r="B199" t="str">
            <v>MP</v>
          </cell>
          <cell r="C199" t="str">
            <v>TC</v>
          </cell>
          <cell r="D199" t="str">
            <v>TC</v>
          </cell>
          <cell r="E199" t="str">
            <v xml:space="preserve">Biman </v>
          </cell>
          <cell r="F199" t="str">
            <v>DC-10/F-28</v>
          </cell>
          <cell r="G199" t="str">
            <v>Comp.Repair</v>
          </cell>
          <cell r="H199">
            <v>16666.666666666668</v>
          </cell>
        </row>
        <row r="200">
          <cell r="A200">
            <v>39630</v>
          </cell>
          <cell r="B200" t="str">
            <v>MP</v>
          </cell>
          <cell r="C200" t="str">
            <v>TC</v>
          </cell>
          <cell r="D200" t="str">
            <v>TC</v>
          </cell>
          <cell r="E200" t="str">
            <v>Air Niugini</v>
          </cell>
          <cell r="F200" t="str">
            <v>F-28/F-100</v>
          </cell>
          <cell r="G200" t="str">
            <v>Comp.Repair</v>
          </cell>
          <cell r="H200">
            <v>16666.666666666668</v>
          </cell>
        </row>
        <row r="201">
          <cell r="A201">
            <v>39630</v>
          </cell>
          <cell r="B201" t="str">
            <v>JO</v>
          </cell>
          <cell r="C201" t="str">
            <v>TC</v>
          </cell>
          <cell r="D201" t="str">
            <v>TC</v>
          </cell>
          <cell r="E201" t="str">
            <v>JET LINK</v>
          </cell>
          <cell r="F201" t="str">
            <v>F-28</v>
          </cell>
          <cell r="G201" t="str">
            <v>COMPONENT</v>
          </cell>
          <cell r="H201">
            <v>10000</v>
          </cell>
        </row>
        <row r="202">
          <cell r="A202">
            <v>39661</v>
          </cell>
          <cell r="B202" t="str">
            <v>HJ</v>
          </cell>
          <cell r="C202" t="str">
            <v>TC</v>
          </cell>
          <cell r="D202" t="str">
            <v>BP IGTE - TC</v>
          </cell>
          <cell r="E202" t="str">
            <v>Others (Compr., Pump, Steam Turbine)</v>
          </cell>
          <cell r="H202">
            <v>17000</v>
          </cell>
        </row>
        <row r="203">
          <cell r="A203">
            <v>39661</v>
          </cell>
          <cell r="B203" t="str">
            <v>HJ</v>
          </cell>
          <cell r="C203" t="str">
            <v>TC</v>
          </cell>
          <cell r="D203" t="str">
            <v>BP ULD&amp;GSE -TC</v>
          </cell>
          <cell r="E203" t="str">
            <v>GSE Mtc (GA &amp; Others)</v>
          </cell>
          <cell r="G203" t="str">
            <v>GSE Eqp. repair</v>
          </cell>
          <cell r="H203">
            <v>16666.666666666668</v>
          </cell>
        </row>
        <row r="204">
          <cell r="A204">
            <v>39661</v>
          </cell>
          <cell r="B204" t="str">
            <v>MN</v>
          </cell>
          <cell r="C204" t="str">
            <v>TC</v>
          </cell>
          <cell r="D204" t="str">
            <v>TC</v>
          </cell>
          <cell r="E204" t="str">
            <v>COMPONENT REPAIRS</v>
          </cell>
          <cell r="F204" t="str">
            <v>VARIOUS</v>
          </cell>
          <cell r="H204">
            <v>10000</v>
          </cell>
        </row>
        <row r="205">
          <cell r="A205">
            <v>39661</v>
          </cell>
          <cell r="B205" t="str">
            <v>BS</v>
          </cell>
          <cell r="C205" t="str">
            <v>TC</v>
          </cell>
          <cell r="D205" t="str">
            <v>TC</v>
          </cell>
          <cell r="E205" t="str">
            <v>all ctmr</v>
          </cell>
          <cell r="F205" t="str">
            <v>Cmpnt</v>
          </cell>
          <cell r="G205" t="str">
            <v>TMB</v>
          </cell>
          <cell r="H205">
            <v>25000</v>
          </cell>
        </row>
        <row r="206">
          <cell r="A206">
            <v>39661</v>
          </cell>
          <cell r="B206" t="str">
            <v>AM</v>
          </cell>
          <cell r="C206" t="str">
            <v>TC</v>
          </cell>
          <cell r="D206" t="str">
            <v>TC</v>
          </cell>
          <cell r="E206" t="str">
            <v>Various Op</v>
          </cell>
          <cell r="G206" t="str">
            <v>Repair</v>
          </cell>
          <cell r="H206">
            <v>20000</v>
          </cell>
        </row>
        <row r="207">
          <cell r="A207">
            <v>39661</v>
          </cell>
          <cell r="B207" t="str">
            <v>MP</v>
          </cell>
          <cell r="C207" t="str">
            <v>TC</v>
          </cell>
          <cell r="D207" t="str">
            <v>TC</v>
          </cell>
          <cell r="E207" t="str">
            <v xml:space="preserve">Biman </v>
          </cell>
          <cell r="F207" t="str">
            <v>DC-10/F-28</v>
          </cell>
          <cell r="G207" t="str">
            <v>Comp.Repair</v>
          </cell>
          <cell r="H207">
            <v>16666.666666666668</v>
          </cell>
        </row>
        <row r="208">
          <cell r="A208">
            <v>39661</v>
          </cell>
          <cell r="B208" t="str">
            <v>MP</v>
          </cell>
          <cell r="C208" t="str">
            <v>TC</v>
          </cell>
          <cell r="D208" t="str">
            <v>TC</v>
          </cell>
          <cell r="E208" t="str">
            <v>Air Niugini</v>
          </cell>
          <cell r="F208" t="str">
            <v>F-28/F-100</v>
          </cell>
          <cell r="G208" t="str">
            <v>Comp.Repair</v>
          </cell>
          <cell r="H208">
            <v>16666.666666666668</v>
          </cell>
        </row>
        <row r="209">
          <cell r="A209">
            <v>39692</v>
          </cell>
          <cell r="B209" t="str">
            <v>HJ</v>
          </cell>
          <cell r="C209" t="str">
            <v>TC</v>
          </cell>
          <cell r="D209" t="str">
            <v>BP IGTE - TC</v>
          </cell>
          <cell r="E209" t="str">
            <v>Petrochina KMT</v>
          </cell>
          <cell r="G209" t="str">
            <v>Solar GT-Saturn</v>
          </cell>
          <cell r="H209">
            <v>160000</v>
          </cell>
        </row>
        <row r="210">
          <cell r="A210">
            <v>39692</v>
          </cell>
          <cell r="B210" t="str">
            <v>HJ</v>
          </cell>
          <cell r="C210" t="str">
            <v>TC</v>
          </cell>
          <cell r="D210" t="str">
            <v>BP IGTE - TC</v>
          </cell>
          <cell r="E210" t="str">
            <v>Others (Compr., Pump, Steam Turbine)</v>
          </cell>
          <cell r="H210">
            <v>17000</v>
          </cell>
        </row>
        <row r="211">
          <cell r="A211">
            <v>39692</v>
          </cell>
          <cell r="B211" t="str">
            <v>HJ</v>
          </cell>
          <cell r="C211" t="str">
            <v>TC</v>
          </cell>
          <cell r="D211" t="str">
            <v>BP ULD&amp;GSE -TC</v>
          </cell>
          <cell r="E211" t="str">
            <v>GSE Mtc (GA &amp; Others)</v>
          </cell>
          <cell r="G211" t="str">
            <v>GSE Eqp. repair</v>
          </cell>
          <cell r="H211">
            <v>16666.666666666668</v>
          </cell>
        </row>
        <row r="212">
          <cell r="A212">
            <v>39692</v>
          </cell>
          <cell r="B212" t="str">
            <v>MN</v>
          </cell>
          <cell r="C212" t="str">
            <v>TC</v>
          </cell>
          <cell r="D212" t="str">
            <v>TC</v>
          </cell>
          <cell r="E212" t="str">
            <v>COMPONENT REPAIRS</v>
          </cell>
          <cell r="F212" t="str">
            <v>VARIOUS</v>
          </cell>
          <cell r="H212">
            <v>10000</v>
          </cell>
        </row>
        <row r="213">
          <cell r="A213">
            <v>39692</v>
          </cell>
          <cell r="B213" t="str">
            <v>BS</v>
          </cell>
          <cell r="C213" t="str">
            <v>TC</v>
          </cell>
          <cell r="D213" t="str">
            <v>TC</v>
          </cell>
          <cell r="E213" t="str">
            <v>all ctmr</v>
          </cell>
          <cell r="F213" t="str">
            <v>Cmpnt</v>
          </cell>
          <cell r="G213" t="str">
            <v>TMB</v>
          </cell>
          <cell r="H213">
            <v>25000</v>
          </cell>
        </row>
        <row r="214">
          <cell r="A214">
            <v>39692</v>
          </cell>
          <cell r="B214" t="str">
            <v>AM</v>
          </cell>
          <cell r="C214" t="str">
            <v>TC</v>
          </cell>
          <cell r="D214" t="str">
            <v>TC</v>
          </cell>
          <cell r="E214" t="str">
            <v>Various Op</v>
          </cell>
          <cell r="G214" t="str">
            <v>Repair</v>
          </cell>
          <cell r="H214">
            <v>20000</v>
          </cell>
        </row>
        <row r="215">
          <cell r="A215">
            <v>39692</v>
          </cell>
          <cell r="B215" t="str">
            <v>MP</v>
          </cell>
          <cell r="C215" t="str">
            <v>TC</v>
          </cell>
          <cell r="D215" t="str">
            <v>TC</v>
          </cell>
          <cell r="E215" t="str">
            <v xml:space="preserve">Biman </v>
          </cell>
          <cell r="F215" t="str">
            <v>DC-10/F-28</v>
          </cell>
          <cell r="G215" t="str">
            <v>Comp.Repair</v>
          </cell>
          <cell r="H215">
            <v>16666.666666666668</v>
          </cell>
        </row>
        <row r="216">
          <cell r="A216">
            <v>39692</v>
          </cell>
          <cell r="B216" t="str">
            <v>MP</v>
          </cell>
          <cell r="C216" t="str">
            <v>TC</v>
          </cell>
          <cell r="D216" t="str">
            <v>TC</v>
          </cell>
          <cell r="E216" t="str">
            <v>Air Niugini</v>
          </cell>
          <cell r="F216" t="str">
            <v>F-28/F-100</v>
          </cell>
          <cell r="G216" t="str">
            <v>Comp.Repair</v>
          </cell>
          <cell r="H216">
            <v>16666.666666666668</v>
          </cell>
        </row>
        <row r="217">
          <cell r="A217">
            <v>39692</v>
          </cell>
          <cell r="B217" t="str">
            <v>JO</v>
          </cell>
          <cell r="C217" t="str">
            <v>TC</v>
          </cell>
          <cell r="D217" t="str">
            <v>TC</v>
          </cell>
          <cell r="E217" t="str">
            <v>BLUE  AIR</v>
          </cell>
          <cell r="F217" t="str">
            <v>747-400</v>
          </cell>
          <cell r="G217" t="str">
            <v>COMPONENT</v>
          </cell>
          <cell r="H217">
            <v>10000</v>
          </cell>
        </row>
        <row r="218">
          <cell r="A218">
            <v>39692</v>
          </cell>
          <cell r="B218" t="str">
            <v>JO</v>
          </cell>
          <cell r="C218" t="str">
            <v>TC</v>
          </cell>
          <cell r="D218" t="str">
            <v>TC</v>
          </cell>
          <cell r="E218" t="str">
            <v>AQUARIUS</v>
          </cell>
          <cell r="F218" t="str">
            <v>F-28</v>
          </cell>
          <cell r="G218" t="str">
            <v>COMPONENT</v>
          </cell>
          <cell r="H218">
            <v>10000</v>
          </cell>
        </row>
        <row r="219">
          <cell r="A219">
            <v>39692</v>
          </cell>
          <cell r="B219" t="str">
            <v>JO</v>
          </cell>
          <cell r="C219" t="str">
            <v>TC</v>
          </cell>
          <cell r="D219" t="str">
            <v>TC</v>
          </cell>
          <cell r="E219" t="str">
            <v>Mahan Air</v>
          </cell>
          <cell r="F219" t="str">
            <v>A300</v>
          </cell>
          <cell r="G219" t="str">
            <v>COMPONENT</v>
          </cell>
          <cell r="H219">
            <v>10000</v>
          </cell>
        </row>
        <row r="220">
          <cell r="A220">
            <v>39692</v>
          </cell>
          <cell r="B220" t="str">
            <v>JO</v>
          </cell>
          <cell r="C220" t="str">
            <v>TC</v>
          </cell>
          <cell r="D220" t="str">
            <v>TC</v>
          </cell>
          <cell r="E220" t="str">
            <v>KHORS AIR</v>
          </cell>
          <cell r="F220" t="str">
            <v>MD-82</v>
          </cell>
          <cell r="G220" t="str">
            <v>COMPONENT</v>
          </cell>
          <cell r="H220">
            <v>5000</v>
          </cell>
        </row>
        <row r="221">
          <cell r="A221">
            <v>39722</v>
          </cell>
          <cell r="B221" t="str">
            <v>HJ</v>
          </cell>
          <cell r="C221" t="str">
            <v>TC</v>
          </cell>
          <cell r="D221" t="str">
            <v>BP IGTE - TC</v>
          </cell>
          <cell r="E221" t="str">
            <v>Others (Compr., Pump, Steam Turbine)</v>
          </cell>
          <cell r="H221">
            <v>17000</v>
          </cell>
        </row>
        <row r="222">
          <cell r="A222">
            <v>39722</v>
          </cell>
          <cell r="B222" t="str">
            <v>HJ</v>
          </cell>
          <cell r="C222" t="str">
            <v>TC</v>
          </cell>
          <cell r="D222" t="str">
            <v>BP ULD&amp;GSE -TC</v>
          </cell>
          <cell r="E222" t="str">
            <v>GSE Mtc (GA &amp; Others)</v>
          </cell>
          <cell r="G222" t="str">
            <v>GSE Eqp. repair</v>
          </cell>
          <cell r="H222">
            <v>16666.666666666668</v>
          </cell>
        </row>
        <row r="223">
          <cell r="A223">
            <v>39722</v>
          </cell>
          <cell r="B223" t="str">
            <v>MN</v>
          </cell>
          <cell r="C223" t="str">
            <v>TC</v>
          </cell>
          <cell r="D223" t="str">
            <v>TC</v>
          </cell>
          <cell r="E223" t="str">
            <v>COMPONENT REPAIRS</v>
          </cell>
          <cell r="F223" t="str">
            <v>VARIOUS</v>
          </cell>
          <cell r="H223">
            <v>10000</v>
          </cell>
        </row>
        <row r="224">
          <cell r="A224">
            <v>39722</v>
          </cell>
          <cell r="B224" t="str">
            <v>BS</v>
          </cell>
          <cell r="C224" t="str">
            <v>TC</v>
          </cell>
          <cell r="D224" t="str">
            <v>TC</v>
          </cell>
          <cell r="E224" t="str">
            <v>all ctmr</v>
          </cell>
          <cell r="F224" t="str">
            <v>Cmpnt</v>
          </cell>
          <cell r="G224" t="str">
            <v>TMB</v>
          </cell>
          <cell r="H224">
            <v>25000</v>
          </cell>
        </row>
        <row r="225">
          <cell r="A225">
            <v>39722</v>
          </cell>
          <cell r="B225" t="str">
            <v>AM</v>
          </cell>
          <cell r="C225" t="str">
            <v>TC</v>
          </cell>
          <cell r="D225" t="str">
            <v>TC</v>
          </cell>
          <cell r="E225" t="str">
            <v>Various Op</v>
          </cell>
          <cell r="G225" t="str">
            <v>Repair</v>
          </cell>
          <cell r="H225">
            <v>20000</v>
          </cell>
        </row>
        <row r="226">
          <cell r="A226">
            <v>39722</v>
          </cell>
          <cell r="B226" t="str">
            <v>MP</v>
          </cell>
          <cell r="C226" t="str">
            <v>TC</v>
          </cell>
          <cell r="D226" t="str">
            <v>TC</v>
          </cell>
          <cell r="E226" t="str">
            <v xml:space="preserve">Biman </v>
          </cell>
          <cell r="F226" t="str">
            <v>DC-10/F-28</v>
          </cell>
          <cell r="G226" t="str">
            <v>Comp.Repair</v>
          </cell>
          <cell r="H226">
            <v>16666.666666666668</v>
          </cell>
        </row>
        <row r="227">
          <cell r="A227">
            <v>39722</v>
          </cell>
          <cell r="B227" t="str">
            <v>MP</v>
          </cell>
          <cell r="C227" t="str">
            <v>TC</v>
          </cell>
          <cell r="D227" t="str">
            <v>TC</v>
          </cell>
          <cell r="E227" t="str">
            <v>Air Niugini</v>
          </cell>
          <cell r="F227" t="str">
            <v>F-28/F-100</v>
          </cell>
          <cell r="G227" t="str">
            <v>Comp.Repair</v>
          </cell>
          <cell r="H227">
            <v>16666.666666666668</v>
          </cell>
        </row>
        <row r="228">
          <cell r="A228">
            <v>39753</v>
          </cell>
          <cell r="B228" t="str">
            <v>HJ</v>
          </cell>
          <cell r="C228" t="str">
            <v>TC</v>
          </cell>
          <cell r="D228" t="str">
            <v>BP IGTE - TC</v>
          </cell>
          <cell r="E228" t="str">
            <v>Conoco</v>
          </cell>
          <cell r="G228" t="e">
            <v>#REF!</v>
          </cell>
          <cell r="H228">
            <v>360000</v>
          </cell>
        </row>
        <row r="229">
          <cell r="A229">
            <v>39753</v>
          </cell>
          <cell r="B229" t="str">
            <v>HJ</v>
          </cell>
          <cell r="C229" t="str">
            <v>TC</v>
          </cell>
          <cell r="D229" t="str">
            <v>BP IGTE - TC</v>
          </cell>
          <cell r="E229" t="str">
            <v>Others (Compr., Pump, Steam Turbine)</v>
          </cell>
          <cell r="H229">
            <v>17000</v>
          </cell>
        </row>
        <row r="230">
          <cell r="A230">
            <v>39753</v>
          </cell>
          <cell r="B230" t="str">
            <v>HJ</v>
          </cell>
          <cell r="C230" t="str">
            <v>TC</v>
          </cell>
          <cell r="D230" t="str">
            <v>BP ULD&amp;GSE -TC</v>
          </cell>
          <cell r="E230" t="str">
            <v>GSE Mtc (GA &amp; Others)</v>
          </cell>
          <cell r="G230" t="str">
            <v>GSE Eqp. repair</v>
          </cell>
          <cell r="H230">
            <v>16666.666666666668</v>
          </cell>
        </row>
        <row r="231">
          <cell r="A231">
            <v>39753</v>
          </cell>
          <cell r="B231" t="str">
            <v>MN</v>
          </cell>
          <cell r="C231" t="str">
            <v>TC</v>
          </cell>
          <cell r="D231" t="str">
            <v>TC</v>
          </cell>
          <cell r="E231" t="str">
            <v>COMPONENT REPAIRS</v>
          </cell>
          <cell r="F231" t="str">
            <v>VARIOUS</v>
          </cell>
          <cell r="H231">
            <v>10000</v>
          </cell>
        </row>
        <row r="232">
          <cell r="A232">
            <v>39753</v>
          </cell>
          <cell r="B232" t="str">
            <v>BS</v>
          </cell>
          <cell r="C232" t="str">
            <v>TC</v>
          </cell>
          <cell r="D232" t="str">
            <v>TC</v>
          </cell>
          <cell r="E232" t="str">
            <v>all ctmr</v>
          </cell>
          <cell r="F232" t="str">
            <v>Cmpnt</v>
          </cell>
          <cell r="G232" t="str">
            <v>TMB</v>
          </cell>
          <cell r="H232">
            <v>25000</v>
          </cell>
        </row>
        <row r="233">
          <cell r="A233">
            <v>39753</v>
          </cell>
          <cell r="B233" t="str">
            <v>AM</v>
          </cell>
          <cell r="C233" t="str">
            <v>TC</v>
          </cell>
          <cell r="D233" t="str">
            <v>TC</v>
          </cell>
          <cell r="E233" t="str">
            <v>Various Op</v>
          </cell>
          <cell r="G233" t="str">
            <v>Repair</v>
          </cell>
          <cell r="H233">
            <v>20000</v>
          </cell>
        </row>
        <row r="234">
          <cell r="A234">
            <v>39753</v>
          </cell>
          <cell r="B234" t="str">
            <v>MP</v>
          </cell>
          <cell r="C234" t="str">
            <v>TC</v>
          </cell>
          <cell r="D234" t="str">
            <v>TC</v>
          </cell>
          <cell r="E234" t="str">
            <v xml:space="preserve">Biman </v>
          </cell>
          <cell r="F234" t="str">
            <v>DC-10/F-28</v>
          </cell>
          <cell r="G234" t="str">
            <v>Comp.Repair</v>
          </cell>
          <cell r="H234">
            <v>16666.666666666668</v>
          </cell>
        </row>
        <row r="235">
          <cell r="A235">
            <v>39753</v>
          </cell>
          <cell r="B235" t="str">
            <v>MP</v>
          </cell>
          <cell r="C235" t="str">
            <v>TC</v>
          </cell>
          <cell r="D235" t="str">
            <v>TC</v>
          </cell>
          <cell r="E235" t="str">
            <v>Air Niugini</v>
          </cell>
          <cell r="F235" t="str">
            <v>F-28/F-100</v>
          </cell>
          <cell r="G235" t="str">
            <v>Comp.Repair</v>
          </cell>
          <cell r="H235">
            <v>16666.666666666668</v>
          </cell>
        </row>
        <row r="236">
          <cell r="A236">
            <v>39753</v>
          </cell>
          <cell r="B236" t="str">
            <v>JO</v>
          </cell>
          <cell r="C236" t="str">
            <v>TC</v>
          </cell>
          <cell r="D236" t="str">
            <v>TC</v>
          </cell>
          <cell r="E236" t="str">
            <v>AQUARIUS</v>
          </cell>
          <cell r="F236" t="str">
            <v>F-28</v>
          </cell>
          <cell r="G236" t="str">
            <v>COMPONENT</v>
          </cell>
          <cell r="H236">
            <v>10000</v>
          </cell>
        </row>
        <row r="237">
          <cell r="A237">
            <v>39753</v>
          </cell>
          <cell r="B237" t="str">
            <v>JO</v>
          </cell>
          <cell r="C237" t="str">
            <v>TC</v>
          </cell>
          <cell r="D237" t="str">
            <v>TC</v>
          </cell>
          <cell r="E237" t="str">
            <v>JET LINK</v>
          </cell>
          <cell r="F237" t="str">
            <v>F-28</v>
          </cell>
          <cell r="G237" t="str">
            <v>COMPONENT</v>
          </cell>
          <cell r="H237">
            <v>10000</v>
          </cell>
        </row>
        <row r="238">
          <cell r="A238">
            <v>39783</v>
          </cell>
          <cell r="B238" t="str">
            <v>HJ</v>
          </cell>
          <cell r="C238" t="str">
            <v>TC</v>
          </cell>
          <cell r="D238" t="str">
            <v>BP IGTE - TC</v>
          </cell>
          <cell r="E238" t="str">
            <v>Others (Compr., Pump, Steam Turbine)</v>
          </cell>
          <cell r="H238">
            <v>17000</v>
          </cell>
        </row>
        <row r="239">
          <cell r="A239">
            <v>39783</v>
          </cell>
          <cell r="B239" t="str">
            <v>HJ</v>
          </cell>
          <cell r="C239" t="str">
            <v>TC</v>
          </cell>
          <cell r="D239" t="str">
            <v>BP ULD&amp;GSE -TC</v>
          </cell>
          <cell r="E239" t="str">
            <v>GSE Mtc (GA &amp; Others)</v>
          </cell>
          <cell r="G239" t="str">
            <v>GSE Eqp. repair</v>
          </cell>
          <cell r="H239">
            <v>16666.666666666668</v>
          </cell>
        </row>
        <row r="240">
          <cell r="A240">
            <v>39783</v>
          </cell>
          <cell r="B240" t="str">
            <v>MN</v>
          </cell>
          <cell r="C240" t="str">
            <v>TC</v>
          </cell>
          <cell r="D240" t="str">
            <v>TC</v>
          </cell>
          <cell r="E240" t="str">
            <v>COMPONENT REPAIRS</v>
          </cell>
          <cell r="F240" t="str">
            <v>VARIOUS</v>
          </cell>
          <cell r="H240">
            <v>10000</v>
          </cell>
        </row>
        <row r="241">
          <cell r="A241">
            <v>39783</v>
          </cell>
          <cell r="B241" t="str">
            <v>BS</v>
          </cell>
          <cell r="C241" t="str">
            <v>TC</v>
          </cell>
          <cell r="D241" t="str">
            <v>TC</v>
          </cell>
          <cell r="E241" t="str">
            <v>all ctmr</v>
          </cell>
          <cell r="F241" t="str">
            <v>Cmpnt</v>
          </cell>
          <cell r="G241" t="str">
            <v>TMB</v>
          </cell>
          <cell r="H241">
            <v>25000</v>
          </cell>
        </row>
        <row r="242">
          <cell r="A242">
            <v>39783</v>
          </cell>
          <cell r="B242" t="str">
            <v>AM</v>
          </cell>
          <cell r="C242" t="str">
            <v>TC</v>
          </cell>
          <cell r="D242" t="str">
            <v>TC</v>
          </cell>
          <cell r="E242" t="str">
            <v>Various Op</v>
          </cell>
          <cell r="G242" t="str">
            <v>Repair</v>
          </cell>
          <cell r="H242">
            <v>20000</v>
          </cell>
        </row>
        <row r="243">
          <cell r="A243">
            <v>39783</v>
          </cell>
          <cell r="B243" t="str">
            <v>MP</v>
          </cell>
          <cell r="C243" t="str">
            <v>TC</v>
          </cell>
          <cell r="D243" t="str">
            <v>TC</v>
          </cell>
          <cell r="E243" t="str">
            <v xml:space="preserve">Biman </v>
          </cell>
          <cell r="F243" t="str">
            <v>DC-10/F-28</v>
          </cell>
          <cell r="G243" t="str">
            <v>Comp.Repair</v>
          </cell>
          <cell r="H243">
            <v>16666.666666666668</v>
          </cell>
        </row>
        <row r="244">
          <cell r="A244">
            <v>39783</v>
          </cell>
          <cell r="B244" t="str">
            <v>MP</v>
          </cell>
          <cell r="C244" t="str">
            <v>TC</v>
          </cell>
          <cell r="D244" t="str">
            <v>TC</v>
          </cell>
          <cell r="E244" t="str">
            <v>Air Niugini</v>
          </cell>
          <cell r="F244" t="str">
            <v>F-28/F-100</v>
          </cell>
          <cell r="G244" t="str">
            <v>Comp.Repair</v>
          </cell>
          <cell r="H244">
            <v>16666.666666666668</v>
          </cell>
        </row>
        <row r="245">
          <cell r="A245">
            <v>39783</v>
          </cell>
          <cell r="B245" t="str">
            <v>JO</v>
          </cell>
          <cell r="C245" t="str">
            <v>TC</v>
          </cell>
          <cell r="D245" t="str">
            <v>TC</v>
          </cell>
          <cell r="E245" t="str">
            <v>BLUE  AIR</v>
          </cell>
          <cell r="F245" t="str">
            <v>747-400</v>
          </cell>
          <cell r="G245" t="str">
            <v>COMPONENT</v>
          </cell>
          <cell r="H245">
            <v>10000</v>
          </cell>
        </row>
        <row r="246">
          <cell r="A246">
            <v>39783</v>
          </cell>
          <cell r="B246" t="str">
            <v>JO</v>
          </cell>
          <cell r="C246" t="str">
            <v>TC</v>
          </cell>
          <cell r="D246" t="str">
            <v>TC</v>
          </cell>
          <cell r="E246" t="str">
            <v>EASAX</v>
          </cell>
          <cell r="F246" t="str">
            <v>F-28</v>
          </cell>
          <cell r="G246" t="str">
            <v>COMPONENT</v>
          </cell>
          <cell r="H246">
            <v>10000</v>
          </cell>
        </row>
        <row r="247">
          <cell r="A247">
            <v>39783</v>
          </cell>
          <cell r="B247" t="str">
            <v>JO</v>
          </cell>
          <cell r="C247" t="str">
            <v>TC</v>
          </cell>
          <cell r="D247" t="str">
            <v>TC</v>
          </cell>
          <cell r="E247" t="str">
            <v>KHORS AIR</v>
          </cell>
          <cell r="F247" t="str">
            <v>MD-82</v>
          </cell>
          <cell r="G247" t="str">
            <v>COMPONENT</v>
          </cell>
          <cell r="H247">
            <v>5000</v>
          </cell>
        </row>
        <row r="248">
          <cell r="C248" t="str">
            <v>TC Total</v>
          </cell>
          <cell r="H248">
            <v>3354999.9999999977</v>
          </cell>
        </row>
        <row r="249">
          <cell r="A249">
            <v>39448</v>
          </cell>
          <cell r="B249" t="str">
            <v>JO</v>
          </cell>
          <cell r="C249" t="str">
            <v>TE</v>
          </cell>
          <cell r="D249" t="str">
            <v>TE</v>
          </cell>
          <cell r="E249" t="str">
            <v>BLUE  AIR</v>
          </cell>
          <cell r="F249" t="str">
            <v>747-400</v>
          </cell>
          <cell r="G249" t="str">
            <v>ENGINEERING</v>
          </cell>
          <cell r="H249">
            <v>40000</v>
          </cell>
        </row>
        <row r="250">
          <cell r="A250">
            <v>39448</v>
          </cell>
          <cell r="B250" t="str">
            <v>JO</v>
          </cell>
          <cell r="C250" t="str">
            <v>TE</v>
          </cell>
          <cell r="D250" t="str">
            <v>TE</v>
          </cell>
          <cell r="E250" t="str">
            <v>GALAXY</v>
          </cell>
          <cell r="F250" t="str">
            <v>MD-82</v>
          </cell>
          <cell r="G250" t="str">
            <v>ENGINEERING</v>
          </cell>
          <cell r="H250">
            <v>20000</v>
          </cell>
        </row>
        <row r="251">
          <cell r="A251">
            <v>39479</v>
          </cell>
          <cell r="B251" t="str">
            <v>SS</v>
          </cell>
          <cell r="C251" t="str">
            <v>TE</v>
          </cell>
          <cell r="D251" t="str">
            <v>TE</v>
          </cell>
          <cell r="E251" t="str">
            <v>PUKET AIR</v>
          </cell>
          <cell r="F251" t="str">
            <v>B747-2/3</v>
          </cell>
          <cell r="G251" t="str">
            <v>EGPWS</v>
          </cell>
          <cell r="H251">
            <v>150000</v>
          </cell>
        </row>
        <row r="252">
          <cell r="A252">
            <v>39479</v>
          </cell>
          <cell r="B252" t="str">
            <v>JO</v>
          </cell>
          <cell r="C252" t="str">
            <v>TE</v>
          </cell>
          <cell r="D252" t="str">
            <v>TE</v>
          </cell>
          <cell r="E252" t="str">
            <v>BLUE  AIR</v>
          </cell>
          <cell r="F252" t="str">
            <v>747-400</v>
          </cell>
          <cell r="G252" t="str">
            <v>ENGINEERING</v>
          </cell>
          <cell r="H252">
            <v>40000</v>
          </cell>
        </row>
        <row r="253">
          <cell r="A253">
            <v>39479</v>
          </cell>
          <cell r="B253" t="str">
            <v>JO</v>
          </cell>
          <cell r="C253" t="str">
            <v>TE</v>
          </cell>
          <cell r="D253" t="str">
            <v>TE</v>
          </cell>
          <cell r="E253" t="str">
            <v>GALAXY</v>
          </cell>
          <cell r="F253" t="str">
            <v>MD-82</v>
          </cell>
          <cell r="G253" t="str">
            <v>ENGINEERING</v>
          </cell>
          <cell r="H253">
            <v>20000</v>
          </cell>
        </row>
        <row r="254">
          <cell r="A254">
            <v>39508</v>
          </cell>
          <cell r="B254" t="str">
            <v>JO</v>
          </cell>
          <cell r="C254" t="str">
            <v>TE</v>
          </cell>
          <cell r="D254" t="str">
            <v>TE</v>
          </cell>
          <cell r="E254" t="str">
            <v>BLUE  AIR</v>
          </cell>
          <cell r="F254" t="str">
            <v>747-400</v>
          </cell>
          <cell r="G254" t="str">
            <v>ENGINEERING</v>
          </cell>
          <cell r="H254">
            <v>40000</v>
          </cell>
        </row>
        <row r="255">
          <cell r="A255">
            <v>39508</v>
          </cell>
          <cell r="B255" t="str">
            <v>JO</v>
          </cell>
          <cell r="C255" t="str">
            <v>TE</v>
          </cell>
          <cell r="D255" t="str">
            <v>TE</v>
          </cell>
          <cell r="E255" t="str">
            <v>GALAXY</v>
          </cell>
          <cell r="F255" t="str">
            <v>MD-82</v>
          </cell>
          <cell r="G255" t="str">
            <v>ENGINEERING</v>
          </cell>
          <cell r="H255">
            <v>20000</v>
          </cell>
        </row>
        <row r="256">
          <cell r="A256">
            <v>39539</v>
          </cell>
          <cell r="B256" t="str">
            <v>JO</v>
          </cell>
          <cell r="C256" t="str">
            <v>TE</v>
          </cell>
          <cell r="D256" t="str">
            <v>TE</v>
          </cell>
          <cell r="E256" t="str">
            <v>BLUE  AIR</v>
          </cell>
          <cell r="F256" t="str">
            <v>747-400</v>
          </cell>
          <cell r="G256" t="str">
            <v>ENGINEERING</v>
          </cell>
          <cell r="H256">
            <v>40000</v>
          </cell>
        </row>
        <row r="257">
          <cell r="A257">
            <v>39539</v>
          </cell>
          <cell r="B257" t="str">
            <v>JO</v>
          </cell>
          <cell r="C257" t="str">
            <v>TE</v>
          </cell>
          <cell r="D257" t="str">
            <v>TE</v>
          </cell>
          <cell r="E257" t="str">
            <v>GALAXY</v>
          </cell>
          <cell r="F257" t="str">
            <v>MD-82</v>
          </cell>
          <cell r="G257" t="str">
            <v>ENGINEERING</v>
          </cell>
          <cell r="H257">
            <v>20000</v>
          </cell>
        </row>
        <row r="258">
          <cell r="A258">
            <v>39569</v>
          </cell>
          <cell r="B258" t="str">
            <v>SS</v>
          </cell>
          <cell r="C258" t="str">
            <v>TE</v>
          </cell>
          <cell r="D258" t="str">
            <v>TE</v>
          </cell>
          <cell r="E258" t="str">
            <v>PUKET AIR</v>
          </cell>
          <cell r="F258" t="str">
            <v>B747-2/3</v>
          </cell>
          <cell r="G258" t="str">
            <v>EGPWS</v>
          </cell>
          <cell r="H258">
            <v>150000</v>
          </cell>
        </row>
        <row r="259">
          <cell r="A259">
            <v>39569</v>
          </cell>
          <cell r="B259" t="str">
            <v>JO</v>
          </cell>
          <cell r="C259" t="str">
            <v>TE</v>
          </cell>
          <cell r="D259" t="str">
            <v>TE</v>
          </cell>
          <cell r="E259" t="str">
            <v>BLUE  AIR</v>
          </cell>
          <cell r="F259" t="str">
            <v>747-400</v>
          </cell>
          <cell r="G259" t="str">
            <v>ENGINEERING</v>
          </cell>
          <cell r="H259">
            <v>40000</v>
          </cell>
        </row>
        <row r="260">
          <cell r="A260">
            <v>39569</v>
          </cell>
          <cell r="B260" t="str">
            <v>JO</v>
          </cell>
          <cell r="C260" t="str">
            <v>TE</v>
          </cell>
          <cell r="D260" t="str">
            <v>TE</v>
          </cell>
          <cell r="E260" t="str">
            <v>GALAXY</v>
          </cell>
          <cell r="F260" t="str">
            <v>MD-82</v>
          </cell>
          <cell r="G260" t="str">
            <v>ENGINEERING</v>
          </cell>
          <cell r="H260">
            <v>20000</v>
          </cell>
        </row>
        <row r="261">
          <cell r="A261">
            <v>39600</v>
          </cell>
          <cell r="B261" t="str">
            <v>JO</v>
          </cell>
          <cell r="C261" t="str">
            <v>TE</v>
          </cell>
          <cell r="D261" t="str">
            <v>TE</v>
          </cell>
          <cell r="E261" t="str">
            <v>BLUE  AIR</v>
          </cell>
          <cell r="F261" t="str">
            <v>747-400</v>
          </cell>
          <cell r="G261" t="str">
            <v>ENGINEERING</v>
          </cell>
          <cell r="H261">
            <v>40000</v>
          </cell>
        </row>
        <row r="262">
          <cell r="A262">
            <v>39600</v>
          </cell>
          <cell r="B262" t="str">
            <v>JO</v>
          </cell>
          <cell r="C262" t="str">
            <v>TE</v>
          </cell>
          <cell r="D262" t="str">
            <v>TE</v>
          </cell>
          <cell r="E262" t="str">
            <v>GALAXY</v>
          </cell>
          <cell r="F262" t="str">
            <v>MD-82</v>
          </cell>
          <cell r="G262" t="str">
            <v>ENGINEERING</v>
          </cell>
          <cell r="H262">
            <v>20000</v>
          </cell>
        </row>
        <row r="263">
          <cell r="A263">
            <v>39630</v>
          </cell>
          <cell r="B263" t="str">
            <v>SS</v>
          </cell>
          <cell r="C263" t="str">
            <v>TE</v>
          </cell>
          <cell r="D263" t="str">
            <v>TE</v>
          </cell>
          <cell r="E263" t="str">
            <v>PUKET AIR</v>
          </cell>
          <cell r="F263" t="str">
            <v>B747-2/3</v>
          </cell>
          <cell r="G263" t="str">
            <v>EGPWS</v>
          </cell>
          <cell r="H263">
            <v>150000</v>
          </cell>
        </row>
        <row r="264">
          <cell r="A264">
            <v>39630</v>
          </cell>
          <cell r="B264" t="str">
            <v>JO</v>
          </cell>
          <cell r="C264" t="str">
            <v>TE</v>
          </cell>
          <cell r="D264" t="str">
            <v>TE</v>
          </cell>
          <cell r="E264" t="str">
            <v>BLUE  AIR</v>
          </cell>
          <cell r="F264" t="str">
            <v>747-400</v>
          </cell>
          <cell r="G264" t="str">
            <v>ENGINEERING</v>
          </cell>
          <cell r="H264">
            <v>40000</v>
          </cell>
        </row>
        <row r="265">
          <cell r="A265">
            <v>39630</v>
          </cell>
          <cell r="B265" t="str">
            <v>JO</v>
          </cell>
          <cell r="C265" t="str">
            <v>TE</v>
          </cell>
          <cell r="D265" t="str">
            <v>TE</v>
          </cell>
          <cell r="E265" t="str">
            <v>GALAXY</v>
          </cell>
          <cell r="F265" t="str">
            <v>MD-82</v>
          </cell>
          <cell r="G265" t="str">
            <v>ENGINEERING</v>
          </cell>
          <cell r="H265">
            <v>20000</v>
          </cell>
        </row>
        <row r="266">
          <cell r="A266">
            <v>39661</v>
          </cell>
          <cell r="B266" t="str">
            <v>JO</v>
          </cell>
          <cell r="C266" t="str">
            <v>TE</v>
          </cell>
          <cell r="D266" t="str">
            <v>TE</v>
          </cell>
          <cell r="E266" t="str">
            <v>BLUE  AIR</v>
          </cell>
          <cell r="F266" t="str">
            <v>747-400</v>
          </cell>
          <cell r="G266" t="str">
            <v>ENGINEERING</v>
          </cell>
          <cell r="H266">
            <v>40000</v>
          </cell>
        </row>
        <row r="267">
          <cell r="A267">
            <v>39661</v>
          </cell>
          <cell r="B267" t="str">
            <v>JO</v>
          </cell>
          <cell r="C267" t="str">
            <v>TE</v>
          </cell>
          <cell r="D267" t="str">
            <v>TE</v>
          </cell>
          <cell r="E267" t="str">
            <v>GALAXY</v>
          </cell>
          <cell r="F267" t="str">
            <v>MD-82</v>
          </cell>
          <cell r="G267" t="str">
            <v>ENGINEERING</v>
          </cell>
          <cell r="H267">
            <v>20000</v>
          </cell>
        </row>
        <row r="268">
          <cell r="A268">
            <v>39692</v>
          </cell>
          <cell r="B268" t="str">
            <v>JO</v>
          </cell>
          <cell r="C268" t="str">
            <v>TE</v>
          </cell>
          <cell r="D268" t="str">
            <v>TE</v>
          </cell>
          <cell r="E268" t="str">
            <v>BLUE  AIR</v>
          </cell>
          <cell r="F268" t="str">
            <v>747-400</v>
          </cell>
          <cell r="G268" t="str">
            <v>ENGINEERING</v>
          </cell>
          <cell r="H268">
            <v>40000</v>
          </cell>
        </row>
        <row r="269">
          <cell r="A269">
            <v>39692</v>
          </cell>
          <cell r="B269" t="str">
            <v>JO</v>
          </cell>
          <cell r="C269" t="str">
            <v>TE</v>
          </cell>
          <cell r="D269" t="str">
            <v>TE</v>
          </cell>
          <cell r="E269" t="str">
            <v>GALAXY</v>
          </cell>
          <cell r="F269" t="str">
            <v>MD-82</v>
          </cell>
          <cell r="G269" t="str">
            <v>ENGINEERING</v>
          </cell>
          <cell r="H269">
            <v>20000</v>
          </cell>
        </row>
        <row r="270">
          <cell r="A270">
            <v>39722</v>
          </cell>
          <cell r="B270" t="str">
            <v>JO</v>
          </cell>
          <cell r="C270" t="str">
            <v>TE</v>
          </cell>
          <cell r="D270" t="str">
            <v>TE</v>
          </cell>
          <cell r="E270" t="str">
            <v>BLUE  AIR</v>
          </cell>
          <cell r="F270" t="str">
            <v>747-400</v>
          </cell>
          <cell r="G270" t="str">
            <v>ENGINEERING</v>
          </cell>
          <cell r="H270">
            <v>40000</v>
          </cell>
        </row>
        <row r="271">
          <cell r="A271">
            <v>39722</v>
          </cell>
          <cell r="B271" t="str">
            <v>JO</v>
          </cell>
          <cell r="C271" t="str">
            <v>TE</v>
          </cell>
          <cell r="D271" t="str">
            <v>TE</v>
          </cell>
          <cell r="E271" t="str">
            <v>GALAXY</v>
          </cell>
          <cell r="F271" t="str">
            <v>MD-82</v>
          </cell>
          <cell r="G271" t="str">
            <v>ENGINEERING</v>
          </cell>
          <cell r="H271">
            <v>20000</v>
          </cell>
        </row>
        <row r="272">
          <cell r="A272">
            <v>39753</v>
          </cell>
          <cell r="B272" t="str">
            <v>JO</v>
          </cell>
          <cell r="C272" t="str">
            <v>TE</v>
          </cell>
          <cell r="D272" t="str">
            <v>TE</v>
          </cell>
          <cell r="E272" t="str">
            <v>BLUE  AIR</v>
          </cell>
          <cell r="F272" t="str">
            <v>747-400</v>
          </cell>
          <cell r="G272" t="str">
            <v>ENGINEERING</v>
          </cell>
          <cell r="H272">
            <v>40000</v>
          </cell>
        </row>
        <row r="273">
          <cell r="A273">
            <v>39753</v>
          </cell>
          <cell r="B273" t="str">
            <v>JO</v>
          </cell>
          <cell r="C273" t="str">
            <v>TE</v>
          </cell>
          <cell r="D273" t="str">
            <v>TE</v>
          </cell>
          <cell r="E273" t="str">
            <v>GALAXY</v>
          </cell>
          <cell r="F273" t="str">
            <v>MD-82</v>
          </cell>
          <cell r="G273" t="str">
            <v>ENGINEERING</v>
          </cell>
          <cell r="H273">
            <v>20000</v>
          </cell>
        </row>
        <row r="274">
          <cell r="A274">
            <v>39783</v>
          </cell>
          <cell r="B274" t="str">
            <v>JO</v>
          </cell>
          <cell r="C274" t="str">
            <v>TE</v>
          </cell>
          <cell r="D274" t="str">
            <v>TE</v>
          </cell>
          <cell r="E274" t="str">
            <v>BLUE  AIR</v>
          </cell>
          <cell r="F274" t="str">
            <v>747-400</v>
          </cell>
          <cell r="G274" t="str">
            <v>ENGINEERING</v>
          </cell>
          <cell r="H274">
            <v>40000</v>
          </cell>
        </row>
        <row r="275">
          <cell r="A275">
            <v>39783</v>
          </cell>
          <cell r="B275" t="str">
            <v>JO</v>
          </cell>
          <cell r="C275" t="str">
            <v>TE</v>
          </cell>
          <cell r="D275" t="str">
            <v>TE</v>
          </cell>
          <cell r="E275" t="str">
            <v>GALAXY</v>
          </cell>
          <cell r="F275" t="str">
            <v>MD-82</v>
          </cell>
          <cell r="G275" t="str">
            <v>ENGINEERING</v>
          </cell>
          <cell r="H275">
            <v>20000</v>
          </cell>
        </row>
        <row r="276">
          <cell r="C276" t="str">
            <v>TE Total</v>
          </cell>
          <cell r="H276">
            <v>1170000</v>
          </cell>
        </row>
        <row r="277">
          <cell r="A277">
            <v>39448</v>
          </cell>
          <cell r="B277" t="str">
            <v>MN</v>
          </cell>
          <cell r="C277" t="str">
            <v>TL</v>
          </cell>
          <cell r="D277" t="str">
            <v>TL</v>
          </cell>
          <cell r="E277" t="str">
            <v>A/C CHARTER HAJJ  SERV</v>
          </cell>
          <cell r="F277" t="str">
            <v>B747 &amp; A330</v>
          </cell>
          <cell r="G277" t="str">
            <v>VARIOUS</v>
          </cell>
          <cell r="H277">
            <v>48500</v>
          </cell>
        </row>
        <row r="278">
          <cell r="A278">
            <v>39448</v>
          </cell>
          <cell r="B278" t="str">
            <v>MN</v>
          </cell>
          <cell r="C278" t="str">
            <v>TL</v>
          </cell>
          <cell r="D278" t="str">
            <v>TL</v>
          </cell>
          <cell r="E278" t="str">
            <v>CHINA AIRLINES</v>
          </cell>
          <cell r="F278" t="str">
            <v>B747-3/4</v>
          </cell>
          <cell r="G278" t="str">
            <v>L/M</v>
          </cell>
          <cell r="H278">
            <v>34500</v>
          </cell>
        </row>
        <row r="279">
          <cell r="A279">
            <v>39448</v>
          </cell>
          <cell r="B279" t="str">
            <v>MN</v>
          </cell>
          <cell r="C279" t="str">
            <v>TL</v>
          </cell>
          <cell r="D279" t="str">
            <v>TL</v>
          </cell>
          <cell r="E279" t="str">
            <v>JAPAN AIRLINES / GPR</v>
          </cell>
          <cell r="F279" t="str">
            <v>B747-4</v>
          </cell>
          <cell r="G279" t="str">
            <v>L/M</v>
          </cell>
          <cell r="H279">
            <v>17400</v>
          </cell>
        </row>
        <row r="280">
          <cell r="A280">
            <v>39448</v>
          </cell>
          <cell r="B280" t="str">
            <v>MN</v>
          </cell>
          <cell r="C280" t="str">
            <v>TL</v>
          </cell>
          <cell r="D280" t="str">
            <v>TL</v>
          </cell>
          <cell r="E280" t="str">
            <v>MALAYSIA AIRLINES</v>
          </cell>
          <cell r="F280" t="str">
            <v>B737-4</v>
          </cell>
          <cell r="G280" t="str">
            <v>L/M</v>
          </cell>
          <cell r="H280">
            <v>17000</v>
          </cell>
        </row>
        <row r="281">
          <cell r="A281">
            <v>39448</v>
          </cell>
          <cell r="B281" t="str">
            <v>MN</v>
          </cell>
          <cell r="C281" t="str">
            <v>TL</v>
          </cell>
          <cell r="D281" t="str">
            <v>TL</v>
          </cell>
          <cell r="E281" t="str">
            <v>KOREAN AIRLINES / GPR</v>
          </cell>
          <cell r="F281" t="str">
            <v>B747-4</v>
          </cell>
          <cell r="G281" t="str">
            <v>L/M</v>
          </cell>
          <cell r="H281">
            <v>13800</v>
          </cell>
        </row>
        <row r="282">
          <cell r="A282">
            <v>39448</v>
          </cell>
          <cell r="B282" t="str">
            <v>MN</v>
          </cell>
          <cell r="C282" t="str">
            <v>TL</v>
          </cell>
          <cell r="D282" t="str">
            <v>TL</v>
          </cell>
          <cell r="E282" t="str">
            <v>CHINA SOUTHERN / GPR</v>
          </cell>
          <cell r="F282" t="str">
            <v>A319/320</v>
          </cell>
          <cell r="G282" t="str">
            <v>L/M</v>
          </cell>
          <cell r="H282">
            <v>4200</v>
          </cell>
        </row>
        <row r="283">
          <cell r="A283">
            <v>39448</v>
          </cell>
          <cell r="B283" t="str">
            <v>MN</v>
          </cell>
          <cell r="C283" t="str">
            <v>TL</v>
          </cell>
          <cell r="D283" t="str">
            <v>TL</v>
          </cell>
          <cell r="E283" t="str">
            <v>AIR CHINA AIRLINES</v>
          </cell>
          <cell r="F283" t="str">
            <v>B737-8</v>
          </cell>
          <cell r="G283" t="str">
            <v>L/M</v>
          </cell>
          <cell r="H283">
            <v>3000</v>
          </cell>
        </row>
        <row r="284">
          <cell r="A284">
            <v>39448</v>
          </cell>
          <cell r="B284" t="str">
            <v>MN</v>
          </cell>
          <cell r="C284" t="str">
            <v>TL</v>
          </cell>
          <cell r="D284" t="str">
            <v>TL</v>
          </cell>
          <cell r="E284" t="str">
            <v>YEMEN AIRLINES</v>
          </cell>
          <cell r="F284" t="str">
            <v>A330</v>
          </cell>
          <cell r="G284" t="str">
            <v>L/M</v>
          </cell>
          <cell r="H284">
            <v>3000</v>
          </cell>
        </row>
        <row r="285">
          <cell r="A285">
            <v>39448</v>
          </cell>
          <cell r="B285" t="str">
            <v>MN</v>
          </cell>
          <cell r="C285" t="str">
            <v>TL</v>
          </cell>
          <cell r="D285" t="str">
            <v>TL</v>
          </cell>
          <cell r="E285" t="str">
            <v>THAI AIRLINES</v>
          </cell>
          <cell r="F285" t="str">
            <v>A330</v>
          </cell>
          <cell r="G285" t="str">
            <v>L/M</v>
          </cell>
          <cell r="H285">
            <v>3000</v>
          </cell>
        </row>
        <row r="286">
          <cell r="A286">
            <v>39448</v>
          </cell>
          <cell r="B286" t="str">
            <v>MN</v>
          </cell>
          <cell r="C286" t="str">
            <v>TL</v>
          </cell>
          <cell r="D286" t="str">
            <v>TL</v>
          </cell>
          <cell r="E286" t="str">
            <v>AIRASIA INDONESIA</v>
          </cell>
          <cell r="F286" t="str">
            <v>B737-3</v>
          </cell>
          <cell r="G286" t="str">
            <v>L/M</v>
          </cell>
          <cell r="H286">
            <v>2500</v>
          </cell>
        </row>
        <row r="287">
          <cell r="A287">
            <v>39448</v>
          </cell>
          <cell r="B287" t="str">
            <v>MN</v>
          </cell>
          <cell r="C287" t="str">
            <v>TL</v>
          </cell>
          <cell r="D287" t="str">
            <v>TL</v>
          </cell>
          <cell r="E287" t="str">
            <v>AIRASIA MALAYSIA</v>
          </cell>
          <cell r="F287" t="str">
            <v>B737-3</v>
          </cell>
          <cell r="G287" t="str">
            <v>L/M</v>
          </cell>
          <cell r="H287">
            <v>2000</v>
          </cell>
        </row>
        <row r="288">
          <cell r="A288">
            <v>39448</v>
          </cell>
          <cell r="B288" t="str">
            <v>MN</v>
          </cell>
          <cell r="C288" t="str">
            <v>TL</v>
          </cell>
          <cell r="D288" t="str">
            <v>TL</v>
          </cell>
          <cell r="E288" t="str">
            <v>CONTINENTAL AIRLINES</v>
          </cell>
          <cell r="F288" t="str">
            <v>B737-8</v>
          </cell>
          <cell r="G288" t="str">
            <v>L/M</v>
          </cell>
          <cell r="H288">
            <v>1200</v>
          </cell>
        </row>
        <row r="289">
          <cell r="A289">
            <v>39479</v>
          </cell>
          <cell r="B289" t="str">
            <v>MN</v>
          </cell>
          <cell r="C289" t="str">
            <v>TL</v>
          </cell>
          <cell r="D289" t="str">
            <v>TL</v>
          </cell>
          <cell r="E289" t="str">
            <v>CHINA AIRLINES</v>
          </cell>
          <cell r="F289" t="str">
            <v>B747-3/4</v>
          </cell>
          <cell r="G289" t="str">
            <v>L/M</v>
          </cell>
          <cell r="H289">
            <v>34500</v>
          </cell>
        </row>
        <row r="290">
          <cell r="A290">
            <v>39479</v>
          </cell>
          <cell r="B290" t="str">
            <v>MN</v>
          </cell>
          <cell r="C290" t="str">
            <v>TL</v>
          </cell>
          <cell r="D290" t="str">
            <v>TL</v>
          </cell>
          <cell r="E290" t="str">
            <v>JAPAN AIRLINES / GPR</v>
          </cell>
          <cell r="F290" t="str">
            <v>B747-4</v>
          </cell>
          <cell r="G290" t="str">
            <v>L/M</v>
          </cell>
          <cell r="H290">
            <v>17400</v>
          </cell>
        </row>
        <row r="291">
          <cell r="A291">
            <v>39479</v>
          </cell>
          <cell r="B291" t="str">
            <v>MN</v>
          </cell>
          <cell r="C291" t="str">
            <v>TL</v>
          </cell>
          <cell r="D291" t="str">
            <v>TL</v>
          </cell>
          <cell r="E291" t="str">
            <v>MALAYSIA AIRLINES</v>
          </cell>
          <cell r="F291" t="str">
            <v>B737-4</v>
          </cell>
          <cell r="G291" t="str">
            <v>L/M</v>
          </cell>
          <cell r="H291">
            <v>17000</v>
          </cell>
        </row>
        <row r="292">
          <cell r="A292">
            <v>39479</v>
          </cell>
          <cell r="B292" t="str">
            <v>MN</v>
          </cell>
          <cell r="C292" t="str">
            <v>TL</v>
          </cell>
          <cell r="D292" t="str">
            <v>TL</v>
          </cell>
          <cell r="E292" t="str">
            <v>KOREAN AIRLINES / GPR</v>
          </cell>
          <cell r="F292" t="str">
            <v>B747-4</v>
          </cell>
          <cell r="G292" t="str">
            <v>L/M</v>
          </cell>
          <cell r="H292">
            <v>13800</v>
          </cell>
        </row>
        <row r="293">
          <cell r="A293">
            <v>39479</v>
          </cell>
          <cell r="B293" t="str">
            <v>MN</v>
          </cell>
          <cell r="C293" t="str">
            <v>TL</v>
          </cell>
          <cell r="D293" t="str">
            <v>TL</v>
          </cell>
          <cell r="E293" t="str">
            <v>CHINA SOUTHERN / GPR</v>
          </cell>
          <cell r="F293" t="str">
            <v>A319/320</v>
          </cell>
          <cell r="G293" t="str">
            <v>L/M</v>
          </cell>
          <cell r="H293">
            <v>4200</v>
          </cell>
        </row>
        <row r="294">
          <cell r="A294">
            <v>39479</v>
          </cell>
          <cell r="B294" t="str">
            <v>MN</v>
          </cell>
          <cell r="C294" t="str">
            <v>TL</v>
          </cell>
          <cell r="D294" t="str">
            <v>TL</v>
          </cell>
          <cell r="E294" t="str">
            <v>AIR CHINA AIRLINES</v>
          </cell>
          <cell r="F294" t="str">
            <v>B737-8</v>
          </cell>
          <cell r="G294" t="str">
            <v>L/M</v>
          </cell>
          <cell r="H294">
            <v>3000</v>
          </cell>
        </row>
        <row r="295">
          <cell r="A295">
            <v>39479</v>
          </cell>
          <cell r="B295" t="str">
            <v>MN</v>
          </cell>
          <cell r="C295" t="str">
            <v>TL</v>
          </cell>
          <cell r="D295" t="str">
            <v>TL</v>
          </cell>
          <cell r="E295" t="str">
            <v>YEMEN AIRLINES</v>
          </cell>
          <cell r="F295" t="str">
            <v>A330</v>
          </cell>
          <cell r="G295" t="str">
            <v>L/M</v>
          </cell>
          <cell r="H295">
            <v>3000</v>
          </cell>
        </row>
        <row r="296">
          <cell r="A296">
            <v>39479</v>
          </cell>
          <cell r="B296" t="str">
            <v>MN</v>
          </cell>
          <cell r="C296" t="str">
            <v>TL</v>
          </cell>
          <cell r="D296" t="str">
            <v>TL</v>
          </cell>
          <cell r="E296" t="str">
            <v>THAI AIRLINES</v>
          </cell>
          <cell r="F296" t="str">
            <v>A330</v>
          </cell>
          <cell r="G296" t="str">
            <v>L/M</v>
          </cell>
          <cell r="H296">
            <v>3000</v>
          </cell>
        </row>
        <row r="297">
          <cell r="A297">
            <v>39479</v>
          </cell>
          <cell r="B297" t="str">
            <v>MN</v>
          </cell>
          <cell r="C297" t="str">
            <v>TL</v>
          </cell>
          <cell r="D297" t="str">
            <v>TL</v>
          </cell>
          <cell r="E297" t="str">
            <v>AIRASIA INDONESIA</v>
          </cell>
          <cell r="F297" t="str">
            <v>B737-3</v>
          </cell>
          <cell r="G297" t="str">
            <v>L/M</v>
          </cell>
          <cell r="H297">
            <v>2500</v>
          </cell>
        </row>
        <row r="298">
          <cell r="A298">
            <v>39479</v>
          </cell>
          <cell r="B298" t="str">
            <v>MN</v>
          </cell>
          <cell r="C298" t="str">
            <v>TL</v>
          </cell>
          <cell r="D298" t="str">
            <v>TL</v>
          </cell>
          <cell r="E298" t="str">
            <v>AIRASIA MALAYSIA</v>
          </cell>
          <cell r="F298" t="str">
            <v>B737-3</v>
          </cell>
          <cell r="G298" t="str">
            <v>L/M</v>
          </cell>
          <cell r="H298">
            <v>2000</v>
          </cell>
        </row>
        <row r="299">
          <cell r="A299">
            <v>39479</v>
          </cell>
          <cell r="B299" t="str">
            <v>MN</v>
          </cell>
          <cell r="C299" t="str">
            <v>TL</v>
          </cell>
          <cell r="D299" t="str">
            <v>TL</v>
          </cell>
          <cell r="E299" t="str">
            <v>CONTINENTAL AIRLINES</v>
          </cell>
          <cell r="F299" t="str">
            <v>B737-8</v>
          </cell>
          <cell r="G299" t="str">
            <v>L/M</v>
          </cell>
          <cell r="H299">
            <v>1200</v>
          </cell>
        </row>
        <row r="300">
          <cell r="A300">
            <v>39508</v>
          </cell>
          <cell r="B300" t="str">
            <v>MN</v>
          </cell>
          <cell r="C300" t="str">
            <v>TL</v>
          </cell>
          <cell r="D300" t="str">
            <v>TL</v>
          </cell>
          <cell r="E300" t="str">
            <v>CHINA AIRLINES</v>
          </cell>
          <cell r="F300" t="str">
            <v>B747-3/4</v>
          </cell>
          <cell r="G300" t="str">
            <v>L/M</v>
          </cell>
          <cell r="H300">
            <v>34500</v>
          </cell>
        </row>
        <row r="301">
          <cell r="A301">
            <v>39508</v>
          </cell>
          <cell r="B301" t="str">
            <v>MN</v>
          </cell>
          <cell r="C301" t="str">
            <v>TL</v>
          </cell>
          <cell r="D301" t="str">
            <v>TL</v>
          </cell>
          <cell r="E301" t="str">
            <v>JAPAN AIRLINES / GPR</v>
          </cell>
          <cell r="F301" t="str">
            <v>B747-4</v>
          </cell>
          <cell r="G301" t="str">
            <v>L/M</v>
          </cell>
          <cell r="H301">
            <v>17400</v>
          </cell>
        </row>
        <row r="302">
          <cell r="A302">
            <v>39508</v>
          </cell>
          <cell r="B302" t="str">
            <v>MN</v>
          </cell>
          <cell r="C302" t="str">
            <v>TL</v>
          </cell>
          <cell r="D302" t="str">
            <v>TL</v>
          </cell>
          <cell r="E302" t="str">
            <v>MALAYSIA AIRLINES</v>
          </cell>
          <cell r="F302" t="str">
            <v>B737-4</v>
          </cell>
          <cell r="G302" t="str">
            <v>L/M</v>
          </cell>
          <cell r="H302">
            <v>17000</v>
          </cell>
        </row>
        <row r="303">
          <cell r="A303">
            <v>39508</v>
          </cell>
          <cell r="B303" t="str">
            <v>MN</v>
          </cell>
          <cell r="C303" t="str">
            <v>TL</v>
          </cell>
          <cell r="D303" t="str">
            <v>TL</v>
          </cell>
          <cell r="E303" t="str">
            <v>KOREAN AIRLINES / GPR</v>
          </cell>
          <cell r="F303" t="str">
            <v>B747-4</v>
          </cell>
          <cell r="G303" t="str">
            <v>L/M</v>
          </cell>
          <cell r="H303">
            <v>13800</v>
          </cell>
        </row>
        <row r="304">
          <cell r="A304">
            <v>39508</v>
          </cell>
          <cell r="B304" t="str">
            <v>MN</v>
          </cell>
          <cell r="C304" t="str">
            <v>TL</v>
          </cell>
          <cell r="D304" t="str">
            <v>TL</v>
          </cell>
          <cell r="E304" t="str">
            <v>CHINA SOUTHERN / GPR</v>
          </cell>
          <cell r="F304" t="str">
            <v>A319/320</v>
          </cell>
          <cell r="G304" t="str">
            <v>L/M</v>
          </cell>
          <cell r="H304">
            <v>4200</v>
          </cell>
        </row>
        <row r="305">
          <cell r="A305">
            <v>39508</v>
          </cell>
          <cell r="B305" t="str">
            <v>MN</v>
          </cell>
          <cell r="C305" t="str">
            <v>TL</v>
          </cell>
          <cell r="D305" t="str">
            <v>TL</v>
          </cell>
          <cell r="E305" t="str">
            <v>AIR CHINA AIRLINES</v>
          </cell>
          <cell r="F305" t="str">
            <v>B737-8</v>
          </cell>
          <cell r="G305" t="str">
            <v>L/M</v>
          </cell>
          <cell r="H305">
            <v>3000</v>
          </cell>
        </row>
        <row r="306">
          <cell r="A306">
            <v>39508</v>
          </cell>
          <cell r="B306" t="str">
            <v>MN</v>
          </cell>
          <cell r="C306" t="str">
            <v>TL</v>
          </cell>
          <cell r="D306" t="str">
            <v>TL</v>
          </cell>
          <cell r="E306" t="str">
            <v>YEMEN AIRLINES</v>
          </cell>
          <cell r="F306" t="str">
            <v>A330</v>
          </cell>
          <cell r="G306" t="str">
            <v>L/M</v>
          </cell>
          <cell r="H306">
            <v>3000</v>
          </cell>
        </row>
        <row r="307">
          <cell r="A307">
            <v>39508</v>
          </cell>
          <cell r="B307" t="str">
            <v>MN</v>
          </cell>
          <cell r="C307" t="str">
            <v>TL</v>
          </cell>
          <cell r="D307" t="str">
            <v>TL</v>
          </cell>
          <cell r="E307" t="str">
            <v>THAI AIRLINES</v>
          </cell>
          <cell r="F307" t="str">
            <v>A330</v>
          </cell>
          <cell r="G307" t="str">
            <v>L/M</v>
          </cell>
          <cell r="H307">
            <v>3000</v>
          </cell>
        </row>
        <row r="308">
          <cell r="A308">
            <v>39508</v>
          </cell>
          <cell r="B308" t="str">
            <v>MN</v>
          </cell>
          <cell r="C308" t="str">
            <v>TL</v>
          </cell>
          <cell r="D308" t="str">
            <v>TL</v>
          </cell>
          <cell r="E308" t="str">
            <v>AIRASIA INDONESIA</v>
          </cell>
          <cell r="F308" t="str">
            <v>B737-3</v>
          </cell>
          <cell r="G308" t="str">
            <v>L/M</v>
          </cell>
          <cell r="H308">
            <v>2500</v>
          </cell>
        </row>
        <row r="309">
          <cell r="A309">
            <v>39508</v>
          </cell>
          <cell r="B309" t="str">
            <v>MN</v>
          </cell>
          <cell r="C309" t="str">
            <v>TL</v>
          </cell>
          <cell r="D309" t="str">
            <v>TL</v>
          </cell>
          <cell r="E309" t="str">
            <v>AIRASIA MALAYSIA</v>
          </cell>
          <cell r="F309" t="str">
            <v>B737-3</v>
          </cell>
          <cell r="G309" t="str">
            <v>L/M</v>
          </cell>
          <cell r="H309">
            <v>2000</v>
          </cell>
        </row>
        <row r="310">
          <cell r="A310">
            <v>39508</v>
          </cell>
          <cell r="B310" t="str">
            <v>MN</v>
          </cell>
          <cell r="C310" t="str">
            <v>TL</v>
          </cell>
          <cell r="D310" t="str">
            <v>TL</v>
          </cell>
          <cell r="E310" t="str">
            <v>CONTINENTAL AIRLINES</v>
          </cell>
          <cell r="F310" t="str">
            <v>B737-8</v>
          </cell>
          <cell r="G310" t="str">
            <v>L/M</v>
          </cell>
          <cell r="H310">
            <v>1200</v>
          </cell>
        </row>
        <row r="311">
          <cell r="A311">
            <v>39539</v>
          </cell>
          <cell r="B311" t="str">
            <v>MN</v>
          </cell>
          <cell r="C311" t="str">
            <v>TL</v>
          </cell>
          <cell r="D311" t="str">
            <v>TL</v>
          </cell>
          <cell r="E311" t="str">
            <v>CHINA AIRLINES</v>
          </cell>
          <cell r="F311" t="str">
            <v>B747-3/4</v>
          </cell>
          <cell r="G311" t="str">
            <v>L/M</v>
          </cell>
          <cell r="H311">
            <v>34500</v>
          </cell>
        </row>
        <row r="312">
          <cell r="A312">
            <v>39539</v>
          </cell>
          <cell r="B312" t="str">
            <v>MN</v>
          </cell>
          <cell r="C312" t="str">
            <v>TL</v>
          </cell>
          <cell r="D312" t="str">
            <v>TL</v>
          </cell>
          <cell r="E312" t="str">
            <v>JAPAN AIRLINES / GPR</v>
          </cell>
          <cell r="F312" t="str">
            <v>B747-4</v>
          </cell>
          <cell r="G312" t="str">
            <v>L/M</v>
          </cell>
          <cell r="H312">
            <v>17400</v>
          </cell>
        </row>
        <row r="313">
          <cell r="A313">
            <v>39539</v>
          </cell>
          <cell r="B313" t="str">
            <v>MN</v>
          </cell>
          <cell r="C313" t="str">
            <v>TL</v>
          </cell>
          <cell r="D313" t="str">
            <v>TL</v>
          </cell>
          <cell r="E313" t="str">
            <v>MALAYSIA AIRLINES</v>
          </cell>
          <cell r="F313" t="str">
            <v>B737-4</v>
          </cell>
          <cell r="G313" t="str">
            <v>L/M</v>
          </cell>
          <cell r="H313">
            <v>17000</v>
          </cell>
        </row>
        <row r="314">
          <cell r="A314">
            <v>39539</v>
          </cell>
          <cell r="B314" t="str">
            <v>MN</v>
          </cell>
          <cell r="C314" t="str">
            <v>TL</v>
          </cell>
          <cell r="D314" t="str">
            <v>TL</v>
          </cell>
          <cell r="E314" t="str">
            <v>KOREAN AIRLINES / GPR</v>
          </cell>
          <cell r="F314" t="str">
            <v>B747-4</v>
          </cell>
          <cell r="G314" t="str">
            <v>L/M</v>
          </cell>
          <cell r="H314">
            <v>13800</v>
          </cell>
        </row>
        <row r="315">
          <cell r="A315">
            <v>39539</v>
          </cell>
          <cell r="B315" t="str">
            <v>MN</v>
          </cell>
          <cell r="C315" t="str">
            <v>TL</v>
          </cell>
          <cell r="D315" t="str">
            <v>TL</v>
          </cell>
          <cell r="E315" t="str">
            <v>CHINA SOUTHERN / GPR</v>
          </cell>
          <cell r="F315" t="str">
            <v>A319/320</v>
          </cell>
          <cell r="G315" t="str">
            <v>L/M</v>
          </cell>
          <cell r="H315">
            <v>4200</v>
          </cell>
        </row>
        <row r="316">
          <cell r="A316">
            <v>39539</v>
          </cell>
          <cell r="B316" t="str">
            <v>MN</v>
          </cell>
          <cell r="C316" t="str">
            <v>TL</v>
          </cell>
          <cell r="D316" t="str">
            <v>TL</v>
          </cell>
          <cell r="E316" t="str">
            <v>AIR CHINA AIRLINES</v>
          </cell>
          <cell r="F316" t="str">
            <v>B737-8</v>
          </cell>
          <cell r="G316" t="str">
            <v>L/M</v>
          </cell>
          <cell r="H316">
            <v>3000</v>
          </cell>
        </row>
        <row r="317">
          <cell r="A317">
            <v>39539</v>
          </cell>
          <cell r="B317" t="str">
            <v>MN</v>
          </cell>
          <cell r="C317" t="str">
            <v>TL</v>
          </cell>
          <cell r="D317" t="str">
            <v>TL</v>
          </cell>
          <cell r="E317" t="str">
            <v>YEMEN AIRLINES</v>
          </cell>
          <cell r="F317" t="str">
            <v>A330</v>
          </cell>
          <cell r="G317" t="str">
            <v>L/M</v>
          </cell>
          <cell r="H317">
            <v>3000</v>
          </cell>
        </row>
        <row r="318">
          <cell r="A318">
            <v>39539</v>
          </cell>
          <cell r="B318" t="str">
            <v>MN</v>
          </cell>
          <cell r="C318" t="str">
            <v>TL</v>
          </cell>
          <cell r="D318" t="str">
            <v>TL</v>
          </cell>
          <cell r="E318" t="str">
            <v>THAI AIRLINES</v>
          </cell>
          <cell r="F318" t="str">
            <v>A330</v>
          </cell>
          <cell r="G318" t="str">
            <v>L/M</v>
          </cell>
          <cell r="H318">
            <v>3000</v>
          </cell>
        </row>
        <row r="319">
          <cell r="A319">
            <v>39539</v>
          </cell>
          <cell r="B319" t="str">
            <v>MN</v>
          </cell>
          <cell r="C319" t="str">
            <v>TL</v>
          </cell>
          <cell r="D319" t="str">
            <v>TL</v>
          </cell>
          <cell r="E319" t="str">
            <v>AIRASIA INDONESIA</v>
          </cell>
          <cell r="F319" t="str">
            <v>B737-3</v>
          </cell>
          <cell r="G319" t="str">
            <v>L/M</v>
          </cell>
          <cell r="H319">
            <v>2500</v>
          </cell>
        </row>
        <row r="320">
          <cell r="A320">
            <v>39539</v>
          </cell>
          <cell r="B320" t="str">
            <v>MN</v>
          </cell>
          <cell r="C320" t="str">
            <v>TL</v>
          </cell>
          <cell r="D320" t="str">
            <v>TL</v>
          </cell>
          <cell r="E320" t="str">
            <v>AIRASIA MALAYSIA</v>
          </cell>
          <cell r="F320" t="str">
            <v>B737-3</v>
          </cell>
          <cell r="G320" t="str">
            <v>L/M</v>
          </cell>
          <cell r="H320">
            <v>2000</v>
          </cell>
        </row>
        <row r="321">
          <cell r="A321">
            <v>39539</v>
          </cell>
          <cell r="B321" t="str">
            <v>MN</v>
          </cell>
          <cell r="C321" t="str">
            <v>TL</v>
          </cell>
          <cell r="D321" t="str">
            <v>TL</v>
          </cell>
          <cell r="E321" t="str">
            <v>CONTINENTAL AIRLINES</v>
          </cell>
          <cell r="F321" t="str">
            <v>B737-8</v>
          </cell>
          <cell r="G321" t="str">
            <v>L/M</v>
          </cell>
          <cell r="H321">
            <v>1200</v>
          </cell>
        </row>
        <row r="322">
          <cell r="A322">
            <v>39569</v>
          </cell>
          <cell r="B322" t="str">
            <v>MN</v>
          </cell>
          <cell r="C322" t="str">
            <v>TL</v>
          </cell>
          <cell r="D322" t="str">
            <v>TL</v>
          </cell>
          <cell r="E322" t="str">
            <v>CHINA AIRLINES</v>
          </cell>
          <cell r="F322" t="str">
            <v>B747-3/4</v>
          </cell>
          <cell r="G322" t="str">
            <v>L/M</v>
          </cell>
          <cell r="H322">
            <v>34500</v>
          </cell>
        </row>
        <row r="323">
          <cell r="A323">
            <v>39569</v>
          </cell>
          <cell r="B323" t="str">
            <v>MN</v>
          </cell>
          <cell r="C323" t="str">
            <v>TL</v>
          </cell>
          <cell r="D323" t="str">
            <v>TL</v>
          </cell>
          <cell r="E323" t="str">
            <v>JAPAN AIRLINES / GPR</v>
          </cell>
          <cell r="F323" t="str">
            <v>B747-4</v>
          </cell>
          <cell r="G323" t="str">
            <v>L/M</v>
          </cell>
          <cell r="H323">
            <v>17400</v>
          </cell>
        </row>
        <row r="324">
          <cell r="A324">
            <v>39569</v>
          </cell>
          <cell r="B324" t="str">
            <v>MN</v>
          </cell>
          <cell r="C324" t="str">
            <v>TL</v>
          </cell>
          <cell r="D324" t="str">
            <v>TL</v>
          </cell>
          <cell r="E324" t="str">
            <v>MALAYSIA AIRLINES</v>
          </cell>
          <cell r="F324" t="str">
            <v>B737-4</v>
          </cell>
          <cell r="G324" t="str">
            <v>L/M</v>
          </cell>
          <cell r="H324">
            <v>17000</v>
          </cell>
        </row>
        <row r="325">
          <cell r="A325">
            <v>39569</v>
          </cell>
          <cell r="B325" t="str">
            <v>MN</v>
          </cell>
          <cell r="C325" t="str">
            <v>TL</v>
          </cell>
          <cell r="D325" t="str">
            <v>TL</v>
          </cell>
          <cell r="E325" t="str">
            <v>KOREAN AIRLINES / GPR</v>
          </cell>
          <cell r="F325" t="str">
            <v>B747-4</v>
          </cell>
          <cell r="G325" t="str">
            <v>L/M</v>
          </cell>
          <cell r="H325">
            <v>13800</v>
          </cell>
        </row>
        <row r="326">
          <cell r="A326">
            <v>39569</v>
          </cell>
          <cell r="B326" t="str">
            <v>MN</v>
          </cell>
          <cell r="C326" t="str">
            <v>TL</v>
          </cell>
          <cell r="D326" t="str">
            <v>TL</v>
          </cell>
          <cell r="E326" t="str">
            <v>CHINA SOUTHERN / GPR</v>
          </cell>
          <cell r="F326" t="str">
            <v>A319/320</v>
          </cell>
          <cell r="G326" t="str">
            <v>L/M</v>
          </cell>
          <cell r="H326">
            <v>4200</v>
          </cell>
        </row>
        <row r="327">
          <cell r="A327">
            <v>39569</v>
          </cell>
          <cell r="B327" t="str">
            <v>MN</v>
          </cell>
          <cell r="C327" t="str">
            <v>TL</v>
          </cell>
          <cell r="D327" t="str">
            <v>TL</v>
          </cell>
          <cell r="E327" t="str">
            <v>AIR CHINA AIRLINES</v>
          </cell>
          <cell r="F327" t="str">
            <v>B737-8</v>
          </cell>
          <cell r="G327" t="str">
            <v>L/M</v>
          </cell>
          <cell r="H327">
            <v>3000</v>
          </cell>
        </row>
        <row r="328">
          <cell r="A328">
            <v>39569</v>
          </cell>
          <cell r="B328" t="str">
            <v>MN</v>
          </cell>
          <cell r="C328" t="str">
            <v>TL</v>
          </cell>
          <cell r="D328" t="str">
            <v>TL</v>
          </cell>
          <cell r="E328" t="str">
            <v>YEMEN AIRLINES</v>
          </cell>
          <cell r="F328" t="str">
            <v>A330</v>
          </cell>
          <cell r="G328" t="str">
            <v>L/M</v>
          </cell>
          <cell r="H328">
            <v>3000</v>
          </cell>
        </row>
        <row r="329">
          <cell r="A329">
            <v>39569</v>
          </cell>
          <cell r="B329" t="str">
            <v>MN</v>
          </cell>
          <cell r="C329" t="str">
            <v>TL</v>
          </cell>
          <cell r="D329" t="str">
            <v>TL</v>
          </cell>
          <cell r="E329" t="str">
            <v>THAI AIRLINES</v>
          </cell>
          <cell r="F329" t="str">
            <v>A330</v>
          </cell>
          <cell r="G329" t="str">
            <v>L/M</v>
          </cell>
          <cell r="H329">
            <v>3000</v>
          </cell>
        </row>
        <row r="330">
          <cell r="A330">
            <v>39569</v>
          </cell>
          <cell r="B330" t="str">
            <v>MN</v>
          </cell>
          <cell r="C330" t="str">
            <v>TL</v>
          </cell>
          <cell r="D330" t="str">
            <v>TL</v>
          </cell>
          <cell r="E330" t="str">
            <v>AIRASIA INDONESIA</v>
          </cell>
          <cell r="F330" t="str">
            <v>B737-3</v>
          </cell>
          <cell r="G330" t="str">
            <v>L/M</v>
          </cell>
          <cell r="H330">
            <v>2500</v>
          </cell>
        </row>
        <row r="331">
          <cell r="A331">
            <v>39569</v>
          </cell>
          <cell r="B331" t="str">
            <v>MN</v>
          </cell>
          <cell r="C331" t="str">
            <v>TL</v>
          </cell>
          <cell r="D331" t="str">
            <v>TL</v>
          </cell>
          <cell r="E331" t="str">
            <v>AIRASIA MALAYSIA</v>
          </cell>
          <cell r="F331" t="str">
            <v>B737-3</v>
          </cell>
          <cell r="G331" t="str">
            <v>L/M</v>
          </cell>
          <cell r="H331">
            <v>2000</v>
          </cell>
        </row>
        <row r="332">
          <cell r="A332">
            <v>39569</v>
          </cell>
          <cell r="B332" t="str">
            <v>MN</v>
          </cell>
          <cell r="C332" t="str">
            <v>TL</v>
          </cell>
          <cell r="D332" t="str">
            <v>TL</v>
          </cell>
          <cell r="E332" t="str">
            <v>CONTINENTAL AIRLINES</v>
          </cell>
          <cell r="F332" t="str">
            <v>B737-8</v>
          </cell>
          <cell r="G332" t="str">
            <v>L/M</v>
          </cell>
          <cell r="H332">
            <v>1200</v>
          </cell>
        </row>
        <row r="333">
          <cell r="A333">
            <v>39600</v>
          </cell>
          <cell r="B333" t="str">
            <v>MN</v>
          </cell>
          <cell r="C333" t="str">
            <v>TL</v>
          </cell>
          <cell r="D333" t="str">
            <v>TL</v>
          </cell>
          <cell r="E333" t="str">
            <v>CHINA AIRLINES</v>
          </cell>
          <cell r="F333" t="str">
            <v>B747-3/4</v>
          </cell>
          <cell r="G333" t="str">
            <v>L/M</v>
          </cell>
          <cell r="H333">
            <v>34500</v>
          </cell>
        </row>
        <row r="334">
          <cell r="A334">
            <v>39600</v>
          </cell>
          <cell r="B334" t="str">
            <v>MN</v>
          </cell>
          <cell r="C334" t="str">
            <v>TL</v>
          </cell>
          <cell r="D334" t="str">
            <v>TL</v>
          </cell>
          <cell r="E334" t="str">
            <v>JAPAN AIRLINES / GPR</v>
          </cell>
          <cell r="F334" t="str">
            <v>B747-4</v>
          </cell>
          <cell r="G334" t="str">
            <v>L/M</v>
          </cell>
          <cell r="H334">
            <v>17400</v>
          </cell>
        </row>
        <row r="335">
          <cell r="A335">
            <v>39600</v>
          </cell>
          <cell r="B335" t="str">
            <v>MN</v>
          </cell>
          <cell r="C335" t="str">
            <v>TL</v>
          </cell>
          <cell r="D335" t="str">
            <v>TL</v>
          </cell>
          <cell r="E335" t="str">
            <v>MALAYSIA AIRLINES</v>
          </cell>
          <cell r="F335" t="str">
            <v>B737-4</v>
          </cell>
          <cell r="G335" t="str">
            <v>L/M</v>
          </cell>
          <cell r="H335">
            <v>17000</v>
          </cell>
        </row>
        <row r="336">
          <cell r="A336">
            <v>39600</v>
          </cell>
          <cell r="B336" t="str">
            <v>MN</v>
          </cell>
          <cell r="C336" t="str">
            <v>TL</v>
          </cell>
          <cell r="D336" t="str">
            <v>TL</v>
          </cell>
          <cell r="E336" t="str">
            <v>KOREAN AIRLINES / GPR</v>
          </cell>
          <cell r="F336" t="str">
            <v>B747-4</v>
          </cell>
          <cell r="G336" t="str">
            <v>L/M</v>
          </cell>
          <cell r="H336">
            <v>13800</v>
          </cell>
        </row>
        <row r="337">
          <cell r="A337">
            <v>39600</v>
          </cell>
          <cell r="B337" t="str">
            <v>MN</v>
          </cell>
          <cell r="C337" t="str">
            <v>TL</v>
          </cell>
          <cell r="D337" t="str">
            <v>TL</v>
          </cell>
          <cell r="E337" t="str">
            <v>CHINA SOUTHERN / GPR</v>
          </cell>
          <cell r="F337" t="str">
            <v>A319/320</v>
          </cell>
          <cell r="G337" t="str">
            <v>L/M</v>
          </cell>
          <cell r="H337">
            <v>4200</v>
          </cell>
        </row>
        <row r="338">
          <cell r="A338">
            <v>39600</v>
          </cell>
          <cell r="B338" t="str">
            <v>MN</v>
          </cell>
          <cell r="C338" t="str">
            <v>TL</v>
          </cell>
          <cell r="D338" t="str">
            <v>TL</v>
          </cell>
          <cell r="E338" t="str">
            <v>AIR CHINA AIRLINES</v>
          </cell>
          <cell r="F338" t="str">
            <v>B737-8</v>
          </cell>
          <cell r="G338" t="str">
            <v>L/M</v>
          </cell>
          <cell r="H338">
            <v>3000</v>
          </cell>
        </row>
        <row r="339">
          <cell r="A339">
            <v>39600</v>
          </cell>
          <cell r="B339" t="str">
            <v>MN</v>
          </cell>
          <cell r="C339" t="str">
            <v>TL</v>
          </cell>
          <cell r="D339" t="str">
            <v>TL</v>
          </cell>
          <cell r="E339" t="str">
            <v>YEMEN AIRLINES</v>
          </cell>
          <cell r="F339" t="str">
            <v>A330</v>
          </cell>
          <cell r="G339" t="str">
            <v>L/M</v>
          </cell>
          <cell r="H339">
            <v>3000</v>
          </cell>
        </row>
        <row r="340">
          <cell r="A340">
            <v>39600</v>
          </cell>
          <cell r="B340" t="str">
            <v>MN</v>
          </cell>
          <cell r="C340" t="str">
            <v>TL</v>
          </cell>
          <cell r="D340" t="str">
            <v>TL</v>
          </cell>
          <cell r="E340" t="str">
            <v>THAI AIRLINES</v>
          </cell>
          <cell r="F340" t="str">
            <v>A330</v>
          </cell>
          <cell r="G340" t="str">
            <v>L/M</v>
          </cell>
          <cell r="H340">
            <v>3000</v>
          </cell>
        </row>
        <row r="341">
          <cell r="A341">
            <v>39600</v>
          </cell>
          <cell r="B341" t="str">
            <v>MN</v>
          </cell>
          <cell r="C341" t="str">
            <v>TL</v>
          </cell>
          <cell r="D341" t="str">
            <v>TL</v>
          </cell>
          <cell r="E341" t="str">
            <v>AIRASIA INDONESIA</v>
          </cell>
          <cell r="F341" t="str">
            <v>B737-3</v>
          </cell>
          <cell r="G341" t="str">
            <v>L/M</v>
          </cell>
          <cell r="H341">
            <v>2500</v>
          </cell>
        </row>
        <row r="342">
          <cell r="A342">
            <v>39600</v>
          </cell>
          <cell r="B342" t="str">
            <v>MN</v>
          </cell>
          <cell r="C342" t="str">
            <v>TL</v>
          </cell>
          <cell r="D342" t="str">
            <v>TL</v>
          </cell>
          <cell r="E342" t="str">
            <v>AIRASIA MALAYSIA</v>
          </cell>
          <cell r="F342" t="str">
            <v>B737-3</v>
          </cell>
          <cell r="G342" t="str">
            <v>L/M</v>
          </cell>
          <cell r="H342">
            <v>2000</v>
          </cell>
        </row>
        <row r="343">
          <cell r="A343">
            <v>39600</v>
          </cell>
          <cell r="B343" t="str">
            <v>MN</v>
          </cell>
          <cell r="C343" t="str">
            <v>TL</v>
          </cell>
          <cell r="D343" t="str">
            <v>TL</v>
          </cell>
          <cell r="E343" t="str">
            <v>CONTINENTAL AIRLINES</v>
          </cell>
          <cell r="F343" t="str">
            <v>B737-8</v>
          </cell>
          <cell r="G343" t="str">
            <v>L/M</v>
          </cell>
          <cell r="H343">
            <v>1200</v>
          </cell>
        </row>
        <row r="344">
          <cell r="A344">
            <v>39630</v>
          </cell>
          <cell r="B344" t="str">
            <v>MN</v>
          </cell>
          <cell r="C344" t="str">
            <v>TL</v>
          </cell>
          <cell r="D344" t="str">
            <v>TL</v>
          </cell>
          <cell r="E344" t="str">
            <v>CHINA AIRLINES</v>
          </cell>
          <cell r="F344" t="str">
            <v>B747-3/4</v>
          </cell>
          <cell r="G344" t="str">
            <v>L/M</v>
          </cell>
          <cell r="H344">
            <v>34500</v>
          </cell>
        </row>
        <row r="345">
          <cell r="A345">
            <v>39630</v>
          </cell>
          <cell r="B345" t="str">
            <v>MN</v>
          </cell>
          <cell r="C345" t="str">
            <v>TL</v>
          </cell>
          <cell r="D345" t="str">
            <v>TL</v>
          </cell>
          <cell r="E345" t="str">
            <v>JAPAN AIRLINES / GPR</v>
          </cell>
          <cell r="F345" t="str">
            <v>B747-4</v>
          </cell>
          <cell r="G345" t="str">
            <v>L/M</v>
          </cell>
          <cell r="H345">
            <v>17400</v>
          </cell>
        </row>
        <row r="346">
          <cell r="A346">
            <v>39630</v>
          </cell>
          <cell r="B346" t="str">
            <v>MN</v>
          </cell>
          <cell r="C346" t="str">
            <v>TL</v>
          </cell>
          <cell r="D346" t="str">
            <v>TL</v>
          </cell>
          <cell r="E346" t="str">
            <v>MALAYSIA AIRLINES</v>
          </cell>
          <cell r="F346" t="str">
            <v>B737-4</v>
          </cell>
          <cell r="G346" t="str">
            <v>L/M</v>
          </cell>
          <cell r="H346">
            <v>17000</v>
          </cell>
        </row>
        <row r="347">
          <cell r="A347">
            <v>39630</v>
          </cell>
          <cell r="B347" t="str">
            <v>MN</v>
          </cell>
          <cell r="C347" t="str">
            <v>TL</v>
          </cell>
          <cell r="D347" t="str">
            <v>TL</v>
          </cell>
          <cell r="E347" t="str">
            <v>KOREAN AIRLINES / GPR</v>
          </cell>
          <cell r="F347" t="str">
            <v>B747-4</v>
          </cell>
          <cell r="G347" t="str">
            <v>L/M</v>
          </cell>
          <cell r="H347">
            <v>13800</v>
          </cell>
        </row>
        <row r="348">
          <cell r="A348">
            <v>39630</v>
          </cell>
          <cell r="B348" t="str">
            <v>MN</v>
          </cell>
          <cell r="C348" t="str">
            <v>TL</v>
          </cell>
          <cell r="D348" t="str">
            <v>TL</v>
          </cell>
          <cell r="E348" t="str">
            <v>CHINA SOUTHERN / GPR</v>
          </cell>
          <cell r="F348" t="str">
            <v>A319/320</v>
          </cell>
          <cell r="G348" t="str">
            <v>L/M</v>
          </cell>
          <cell r="H348">
            <v>4200</v>
          </cell>
        </row>
        <row r="349">
          <cell r="A349">
            <v>39630</v>
          </cell>
          <cell r="B349" t="str">
            <v>MN</v>
          </cell>
          <cell r="C349" t="str">
            <v>TL</v>
          </cell>
          <cell r="D349" t="str">
            <v>TL</v>
          </cell>
          <cell r="E349" t="str">
            <v>AIR CHINA AIRLINES</v>
          </cell>
          <cell r="F349" t="str">
            <v>B737-8</v>
          </cell>
          <cell r="G349" t="str">
            <v>L/M</v>
          </cell>
          <cell r="H349">
            <v>3000</v>
          </cell>
        </row>
        <row r="350">
          <cell r="A350">
            <v>39630</v>
          </cell>
          <cell r="B350" t="str">
            <v>MN</v>
          </cell>
          <cell r="C350" t="str">
            <v>TL</v>
          </cell>
          <cell r="D350" t="str">
            <v>TL</v>
          </cell>
          <cell r="E350" t="str">
            <v>YEMEN AIRLINES</v>
          </cell>
          <cell r="F350" t="str">
            <v>A330</v>
          </cell>
          <cell r="G350" t="str">
            <v>L/M</v>
          </cell>
          <cell r="H350">
            <v>3000</v>
          </cell>
        </row>
        <row r="351">
          <cell r="A351">
            <v>39630</v>
          </cell>
          <cell r="B351" t="str">
            <v>MN</v>
          </cell>
          <cell r="C351" t="str">
            <v>TL</v>
          </cell>
          <cell r="D351" t="str">
            <v>TL</v>
          </cell>
          <cell r="E351" t="str">
            <v>THAI AIRLINES</v>
          </cell>
          <cell r="F351" t="str">
            <v>A330</v>
          </cell>
          <cell r="G351" t="str">
            <v>L/M</v>
          </cell>
          <cell r="H351">
            <v>3000</v>
          </cell>
        </row>
        <row r="352">
          <cell r="A352">
            <v>39630</v>
          </cell>
          <cell r="B352" t="str">
            <v>MN</v>
          </cell>
          <cell r="C352" t="str">
            <v>TL</v>
          </cell>
          <cell r="D352" t="str">
            <v>TL</v>
          </cell>
          <cell r="E352" t="str">
            <v>AIRASIA INDONESIA</v>
          </cell>
          <cell r="F352" t="str">
            <v>B737-3</v>
          </cell>
          <cell r="G352" t="str">
            <v>L/M</v>
          </cell>
          <cell r="H352">
            <v>2500</v>
          </cell>
        </row>
        <row r="353">
          <cell r="A353">
            <v>39630</v>
          </cell>
          <cell r="B353" t="str">
            <v>MN</v>
          </cell>
          <cell r="C353" t="str">
            <v>TL</v>
          </cell>
          <cell r="D353" t="str">
            <v>TL</v>
          </cell>
          <cell r="E353" t="str">
            <v>AIRASIA MALAYSIA</v>
          </cell>
          <cell r="F353" t="str">
            <v>B737-3</v>
          </cell>
          <cell r="G353" t="str">
            <v>L/M</v>
          </cell>
          <cell r="H353">
            <v>2000</v>
          </cell>
        </row>
        <row r="354">
          <cell r="A354">
            <v>39630</v>
          </cell>
          <cell r="B354" t="str">
            <v>MN</v>
          </cell>
          <cell r="C354" t="str">
            <v>TL</v>
          </cell>
          <cell r="D354" t="str">
            <v>TL</v>
          </cell>
          <cell r="E354" t="str">
            <v>CONTINENTAL AIRLINES</v>
          </cell>
          <cell r="F354" t="str">
            <v>B737-8</v>
          </cell>
          <cell r="G354" t="str">
            <v>L/M</v>
          </cell>
          <cell r="H354">
            <v>1200</v>
          </cell>
        </row>
        <row r="355">
          <cell r="A355">
            <v>39661</v>
          </cell>
          <cell r="B355" t="str">
            <v>MN</v>
          </cell>
          <cell r="C355" t="str">
            <v>TL</v>
          </cell>
          <cell r="D355" t="str">
            <v>TL</v>
          </cell>
          <cell r="E355" t="str">
            <v>CHINA AIRLINES</v>
          </cell>
          <cell r="F355" t="str">
            <v>B747-3/4</v>
          </cell>
          <cell r="G355" t="str">
            <v>L/M</v>
          </cell>
          <cell r="H355">
            <v>34500</v>
          </cell>
        </row>
        <row r="356">
          <cell r="A356">
            <v>39661</v>
          </cell>
          <cell r="B356" t="str">
            <v>MN</v>
          </cell>
          <cell r="C356" t="str">
            <v>TL</v>
          </cell>
          <cell r="D356" t="str">
            <v>TL</v>
          </cell>
          <cell r="E356" t="str">
            <v>JAPAN AIRLINES / GPR</v>
          </cell>
          <cell r="F356" t="str">
            <v>B747-4</v>
          </cell>
          <cell r="G356" t="str">
            <v>L/M</v>
          </cell>
          <cell r="H356">
            <v>17400</v>
          </cell>
        </row>
        <row r="357">
          <cell r="A357">
            <v>39661</v>
          </cell>
          <cell r="B357" t="str">
            <v>MN</v>
          </cell>
          <cell r="C357" t="str">
            <v>TL</v>
          </cell>
          <cell r="D357" t="str">
            <v>TL</v>
          </cell>
          <cell r="E357" t="str">
            <v>MALAYSIA AIRLINES</v>
          </cell>
          <cell r="F357" t="str">
            <v>B737-4</v>
          </cell>
          <cell r="G357" t="str">
            <v>L/M</v>
          </cell>
          <cell r="H357">
            <v>17000</v>
          </cell>
        </row>
        <row r="358">
          <cell r="A358">
            <v>39661</v>
          </cell>
          <cell r="B358" t="str">
            <v>MN</v>
          </cell>
          <cell r="C358" t="str">
            <v>TL</v>
          </cell>
          <cell r="D358" t="str">
            <v>TL</v>
          </cell>
          <cell r="E358" t="str">
            <v>KOREAN AIRLINES / GPR</v>
          </cell>
          <cell r="F358" t="str">
            <v>B747-4</v>
          </cell>
          <cell r="G358" t="str">
            <v>L/M</v>
          </cell>
          <cell r="H358">
            <v>13800</v>
          </cell>
        </row>
        <row r="359">
          <cell r="A359">
            <v>39661</v>
          </cell>
          <cell r="B359" t="str">
            <v>MN</v>
          </cell>
          <cell r="C359" t="str">
            <v>TL</v>
          </cell>
          <cell r="D359" t="str">
            <v>TL</v>
          </cell>
          <cell r="E359" t="str">
            <v>CHINA SOUTHERN / GPR</v>
          </cell>
          <cell r="F359" t="str">
            <v>A319/320</v>
          </cell>
          <cell r="G359" t="str">
            <v>L/M</v>
          </cell>
          <cell r="H359">
            <v>4200</v>
          </cell>
        </row>
        <row r="360">
          <cell r="A360">
            <v>39661</v>
          </cell>
          <cell r="B360" t="str">
            <v>MN</v>
          </cell>
          <cell r="C360" t="str">
            <v>TL</v>
          </cell>
          <cell r="D360" t="str">
            <v>TL</v>
          </cell>
          <cell r="E360" t="str">
            <v>AIR CHINA AIRLINES</v>
          </cell>
          <cell r="F360" t="str">
            <v>B737-8</v>
          </cell>
          <cell r="G360" t="str">
            <v>L/M</v>
          </cell>
          <cell r="H360">
            <v>3000</v>
          </cell>
        </row>
        <row r="361">
          <cell r="A361">
            <v>39661</v>
          </cell>
          <cell r="B361" t="str">
            <v>MN</v>
          </cell>
          <cell r="C361" t="str">
            <v>TL</v>
          </cell>
          <cell r="D361" t="str">
            <v>TL</v>
          </cell>
          <cell r="E361" t="str">
            <v>YEMEN AIRLINES</v>
          </cell>
          <cell r="F361" t="str">
            <v>A330</v>
          </cell>
          <cell r="G361" t="str">
            <v>L/M</v>
          </cell>
          <cell r="H361">
            <v>3000</v>
          </cell>
        </row>
        <row r="362">
          <cell r="A362">
            <v>39661</v>
          </cell>
          <cell r="B362" t="str">
            <v>MN</v>
          </cell>
          <cell r="C362" t="str">
            <v>TL</v>
          </cell>
          <cell r="D362" t="str">
            <v>TL</v>
          </cell>
          <cell r="E362" t="str">
            <v>THAI AIRLINES</v>
          </cell>
          <cell r="F362" t="str">
            <v>A330</v>
          </cell>
          <cell r="G362" t="str">
            <v>L/M</v>
          </cell>
          <cell r="H362">
            <v>3000</v>
          </cell>
        </row>
        <row r="363">
          <cell r="A363">
            <v>39661</v>
          </cell>
          <cell r="B363" t="str">
            <v>MN</v>
          </cell>
          <cell r="C363" t="str">
            <v>TL</v>
          </cell>
          <cell r="D363" t="str">
            <v>TL</v>
          </cell>
          <cell r="E363" t="str">
            <v>AIRASIA INDONESIA</v>
          </cell>
          <cell r="F363" t="str">
            <v>B737-3</v>
          </cell>
          <cell r="G363" t="str">
            <v>L/M</v>
          </cell>
          <cell r="H363">
            <v>2500</v>
          </cell>
        </row>
        <row r="364">
          <cell r="A364">
            <v>39661</v>
          </cell>
          <cell r="B364" t="str">
            <v>MN</v>
          </cell>
          <cell r="C364" t="str">
            <v>TL</v>
          </cell>
          <cell r="D364" t="str">
            <v>TL</v>
          </cell>
          <cell r="E364" t="str">
            <v>AIRASIA MALAYSIA</v>
          </cell>
          <cell r="F364" t="str">
            <v>B737-3</v>
          </cell>
          <cell r="G364" t="str">
            <v>L/M</v>
          </cell>
          <cell r="H364">
            <v>2000</v>
          </cell>
        </row>
        <row r="365">
          <cell r="A365">
            <v>39661</v>
          </cell>
          <cell r="B365" t="str">
            <v>MN</v>
          </cell>
          <cell r="C365" t="str">
            <v>TL</v>
          </cell>
          <cell r="D365" t="str">
            <v>TL</v>
          </cell>
          <cell r="E365" t="str">
            <v>CONTINENTAL AIRLINES</v>
          </cell>
          <cell r="F365" t="str">
            <v>B737-8</v>
          </cell>
          <cell r="G365" t="str">
            <v>L/M</v>
          </cell>
          <cell r="H365">
            <v>1200</v>
          </cell>
        </row>
        <row r="366">
          <cell r="A366">
            <v>39692</v>
          </cell>
          <cell r="B366" t="str">
            <v>MN</v>
          </cell>
          <cell r="C366" t="str">
            <v>TL</v>
          </cell>
          <cell r="D366" t="str">
            <v>TL</v>
          </cell>
          <cell r="E366" t="str">
            <v>CHINA AIRLINES</v>
          </cell>
          <cell r="F366" t="str">
            <v>B747-3/4</v>
          </cell>
          <cell r="G366" t="str">
            <v>L/M</v>
          </cell>
          <cell r="H366">
            <v>34500</v>
          </cell>
        </row>
        <row r="367">
          <cell r="A367">
            <v>39692</v>
          </cell>
          <cell r="B367" t="str">
            <v>MN</v>
          </cell>
          <cell r="C367" t="str">
            <v>TL</v>
          </cell>
          <cell r="D367" t="str">
            <v>TL</v>
          </cell>
          <cell r="E367" t="str">
            <v>JAPAN AIRLINES / GPR</v>
          </cell>
          <cell r="F367" t="str">
            <v>B747-4</v>
          </cell>
          <cell r="G367" t="str">
            <v>L/M</v>
          </cell>
          <cell r="H367">
            <v>17400</v>
          </cell>
        </row>
        <row r="368">
          <cell r="A368">
            <v>39692</v>
          </cell>
          <cell r="B368" t="str">
            <v>MN</v>
          </cell>
          <cell r="C368" t="str">
            <v>TL</v>
          </cell>
          <cell r="D368" t="str">
            <v>TL</v>
          </cell>
          <cell r="E368" t="str">
            <v>MALAYSIA AIRLINES</v>
          </cell>
          <cell r="F368" t="str">
            <v>B737-4</v>
          </cell>
          <cell r="G368" t="str">
            <v>L/M</v>
          </cell>
          <cell r="H368">
            <v>17000</v>
          </cell>
        </row>
        <row r="369">
          <cell r="A369">
            <v>39692</v>
          </cell>
          <cell r="B369" t="str">
            <v>MN</v>
          </cell>
          <cell r="C369" t="str">
            <v>TL</v>
          </cell>
          <cell r="D369" t="str">
            <v>TL</v>
          </cell>
          <cell r="E369" t="str">
            <v>KOREAN AIRLINES / GPR</v>
          </cell>
          <cell r="F369" t="str">
            <v>B747-4</v>
          </cell>
          <cell r="G369" t="str">
            <v>L/M</v>
          </cell>
          <cell r="H369">
            <v>13800</v>
          </cell>
        </row>
        <row r="370">
          <cell r="A370">
            <v>39692</v>
          </cell>
          <cell r="B370" t="str">
            <v>MN</v>
          </cell>
          <cell r="C370" t="str">
            <v>TL</v>
          </cell>
          <cell r="D370" t="str">
            <v>TL</v>
          </cell>
          <cell r="E370" t="str">
            <v>CHINA SOUTHERN / GPR</v>
          </cell>
          <cell r="F370" t="str">
            <v>A319/320</v>
          </cell>
          <cell r="G370" t="str">
            <v>L/M</v>
          </cell>
          <cell r="H370">
            <v>4200</v>
          </cell>
        </row>
        <row r="371">
          <cell r="A371">
            <v>39692</v>
          </cell>
          <cell r="B371" t="str">
            <v>MN</v>
          </cell>
          <cell r="C371" t="str">
            <v>TL</v>
          </cell>
          <cell r="D371" t="str">
            <v>TL</v>
          </cell>
          <cell r="E371" t="str">
            <v>AIR CHINA AIRLINES</v>
          </cell>
          <cell r="F371" t="str">
            <v>B737-8</v>
          </cell>
          <cell r="G371" t="str">
            <v>L/M</v>
          </cell>
          <cell r="H371">
            <v>3000</v>
          </cell>
        </row>
        <row r="372">
          <cell r="A372">
            <v>39692</v>
          </cell>
          <cell r="B372" t="str">
            <v>MN</v>
          </cell>
          <cell r="C372" t="str">
            <v>TL</v>
          </cell>
          <cell r="D372" t="str">
            <v>TL</v>
          </cell>
          <cell r="E372" t="str">
            <v>YEMEN AIRLINES</v>
          </cell>
          <cell r="F372" t="str">
            <v>A330</v>
          </cell>
          <cell r="G372" t="str">
            <v>L/M</v>
          </cell>
          <cell r="H372">
            <v>3000</v>
          </cell>
        </row>
        <row r="373">
          <cell r="A373">
            <v>39692</v>
          </cell>
          <cell r="B373" t="str">
            <v>MN</v>
          </cell>
          <cell r="C373" t="str">
            <v>TL</v>
          </cell>
          <cell r="D373" t="str">
            <v>TL</v>
          </cell>
          <cell r="E373" t="str">
            <v>THAI AIRLINES</v>
          </cell>
          <cell r="F373" t="str">
            <v>A330</v>
          </cell>
          <cell r="G373" t="str">
            <v>L/M</v>
          </cell>
          <cell r="H373">
            <v>3000</v>
          </cell>
        </row>
        <row r="374">
          <cell r="A374">
            <v>39692</v>
          </cell>
          <cell r="B374" t="str">
            <v>MN</v>
          </cell>
          <cell r="C374" t="str">
            <v>TL</v>
          </cell>
          <cell r="D374" t="str">
            <v>TL</v>
          </cell>
          <cell r="E374" t="str">
            <v>AIRASIA INDONESIA</v>
          </cell>
          <cell r="F374" t="str">
            <v>B737-3</v>
          </cell>
          <cell r="G374" t="str">
            <v>L/M</v>
          </cell>
          <cell r="H374">
            <v>2500</v>
          </cell>
        </row>
        <row r="375">
          <cell r="A375">
            <v>39692</v>
          </cell>
          <cell r="B375" t="str">
            <v>MN</v>
          </cell>
          <cell r="C375" t="str">
            <v>TL</v>
          </cell>
          <cell r="D375" t="str">
            <v>TL</v>
          </cell>
          <cell r="E375" t="str">
            <v>AIRASIA MALAYSIA</v>
          </cell>
          <cell r="F375" t="str">
            <v>B737-3</v>
          </cell>
          <cell r="G375" t="str">
            <v>L/M</v>
          </cell>
          <cell r="H375">
            <v>2000</v>
          </cell>
        </row>
        <row r="376">
          <cell r="A376">
            <v>39692</v>
          </cell>
          <cell r="B376" t="str">
            <v>MN</v>
          </cell>
          <cell r="C376" t="str">
            <v>TL</v>
          </cell>
          <cell r="D376" t="str">
            <v>TL</v>
          </cell>
          <cell r="E376" t="str">
            <v>CONTINENTAL AIRLINES</v>
          </cell>
          <cell r="F376" t="str">
            <v>B737-8</v>
          </cell>
          <cell r="G376" t="str">
            <v>L/M</v>
          </cell>
          <cell r="H376">
            <v>1200</v>
          </cell>
        </row>
        <row r="377">
          <cell r="A377">
            <v>39722</v>
          </cell>
          <cell r="B377" t="str">
            <v>MN</v>
          </cell>
          <cell r="C377" t="str">
            <v>TL</v>
          </cell>
          <cell r="D377" t="str">
            <v>TL</v>
          </cell>
          <cell r="E377" t="str">
            <v>CHINA AIRLINES</v>
          </cell>
          <cell r="F377" t="str">
            <v>B747-3/4</v>
          </cell>
          <cell r="G377" t="str">
            <v>L/M</v>
          </cell>
          <cell r="H377">
            <v>34500</v>
          </cell>
        </row>
        <row r="378">
          <cell r="A378">
            <v>39722</v>
          </cell>
          <cell r="B378" t="str">
            <v>MN</v>
          </cell>
          <cell r="C378" t="str">
            <v>TL</v>
          </cell>
          <cell r="D378" t="str">
            <v>TL</v>
          </cell>
          <cell r="E378" t="str">
            <v>JAPAN AIRLINES / GPR</v>
          </cell>
          <cell r="F378" t="str">
            <v>B747-4</v>
          </cell>
          <cell r="G378" t="str">
            <v>L/M</v>
          </cell>
          <cell r="H378">
            <v>17400</v>
          </cell>
        </row>
        <row r="379">
          <cell r="A379">
            <v>39722</v>
          </cell>
          <cell r="B379" t="str">
            <v>MN</v>
          </cell>
          <cell r="C379" t="str">
            <v>TL</v>
          </cell>
          <cell r="D379" t="str">
            <v>TL</v>
          </cell>
          <cell r="E379" t="str">
            <v>MALAYSIA AIRLINES</v>
          </cell>
          <cell r="F379" t="str">
            <v>B737-4</v>
          </cell>
          <cell r="G379" t="str">
            <v>L/M</v>
          </cell>
          <cell r="H379">
            <v>17000</v>
          </cell>
        </row>
        <row r="380">
          <cell r="A380">
            <v>39722</v>
          </cell>
          <cell r="B380" t="str">
            <v>MN</v>
          </cell>
          <cell r="C380" t="str">
            <v>TL</v>
          </cell>
          <cell r="D380" t="str">
            <v>TL</v>
          </cell>
          <cell r="E380" t="str">
            <v>KOREAN AIRLINES / GPR</v>
          </cell>
          <cell r="F380" t="str">
            <v>B747-4</v>
          </cell>
          <cell r="G380" t="str">
            <v>L/M</v>
          </cell>
          <cell r="H380">
            <v>13800</v>
          </cell>
        </row>
        <row r="381">
          <cell r="A381">
            <v>39722</v>
          </cell>
          <cell r="B381" t="str">
            <v>MN</v>
          </cell>
          <cell r="C381" t="str">
            <v>TL</v>
          </cell>
          <cell r="D381" t="str">
            <v>TL</v>
          </cell>
          <cell r="E381" t="str">
            <v>CHINA SOUTHERN / GPR</v>
          </cell>
          <cell r="F381" t="str">
            <v>A319/320</v>
          </cell>
          <cell r="G381" t="str">
            <v>L/M</v>
          </cell>
          <cell r="H381">
            <v>4200</v>
          </cell>
        </row>
        <row r="382">
          <cell r="A382">
            <v>39722</v>
          </cell>
          <cell r="B382" t="str">
            <v>MN</v>
          </cell>
          <cell r="C382" t="str">
            <v>TL</v>
          </cell>
          <cell r="D382" t="str">
            <v>TL</v>
          </cell>
          <cell r="E382" t="str">
            <v>AIR CHINA AIRLINES</v>
          </cell>
          <cell r="F382" t="str">
            <v>B737-8</v>
          </cell>
          <cell r="G382" t="str">
            <v>L/M</v>
          </cell>
          <cell r="H382">
            <v>3000</v>
          </cell>
        </row>
        <row r="383">
          <cell r="A383">
            <v>39722</v>
          </cell>
          <cell r="B383" t="str">
            <v>MN</v>
          </cell>
          <cell r="C383" t="str">
            <v>TL</v>
          </cell>
          <cell r="D383" t="str">
            <v>TL</v>
          </cell>
          <cell r="E383" t="str">
            <v>YEMEN AIRLINES</v>
          </cell>
          <cell r="F383" t="str">
            <v>A330</v>
          </cell>
          <cell r="G383" t="str">
            <v>L/M</v>
          </cell>
          <cell r="H383">
            <v>3000</v>
          </cell>
        </row>
        <row r="384">
          <cell r="A384">
            <v>39722</v>
          </cell>
          <cell r="B384" t="str">
            <v>MN</v>
          </cell>
          <cell r="C384" t="str">
            <v>TL</v>
          </cell>
          <cell r="D384" t="str">
            <v>TL</v>
          </cell>
          <cell r="E384" t="str">
            <v>THAI AIRLINES</v>
          </cell>
          <cell r="F384" t="str">
            <v>A330</v>
          </cell>
          <cell r="G384" t="str">
            <v>L/M</v>
          </cell>
          <cell r="H384">
            <v>3000</v>
          </cell>
        </row>
        <row r="385">
          <cell r="A385">
            <v>39722</v>
          </cell>
          <cell r="B385" t="str">
            <v>MN</v>
          </cell>
          <cell r="C385" t="str">
            <v>TL</v>
          </cell>
          <cell r="D385" t="str">
            <v>TL</v>
          </cell>
          <cell r="E385" t="str">
            <v>AIRASIA INDONESIA</v>
          </cell>
          <cell r="F385" t="str">
            <v>B737-3</v>
          </cell>
          <cell r="G385" t="str">
            <v>L/M</v>
          </cell>
          <cell r="H385">
            <v>2500</v>
          </cell>
        </row>
        <row r="386">
          <cell r="A386">
            <v>39722</v>
          </cell>
          <cell r="B386" t="str">
            <v>MN</v>
          </cell>
          <cell r="C386" t="str">
            <v>TL</v>
          </cell>
          <cell r="D386" t="str">
            <v>TL</v>
          </cell>
          <cell r="E386" t="str">
            <v>AIRASIA MALAYSIA</v>
          </cell>
          <cell r="F386" t="str">
            <v>B737-3</v>
          </cell>
          <cell r="G386" t="str">
            <v>L/M</v>
          </cell>
          <cell r="H386">
            <v>2000</v>
          </cell>
        </row>
        <row r="387">
          <cell r="A387">
            <v>39722</v>
          </cell>
          <cell r="B387" t="str">
            <v>MN</v>
          </cell>
          <cell r="C387" t="str">
            <v>TL</v>
          </cell>
          <cell r="D387" t="str">
            <v>TL</v>
          </cell>
          <cell r="E387" t="str">
            <v>CONTINENTAL AIRLINES</v>
          </cell>
          <cell r="F387" t="str">
            <v>B737-8</v>
          </cell>
          <cell r="G387" t="str">
            <v>L/M</v>
          </cell>
          <cell r="H387">
            <v>1200</v>
          </cell>
        </row>
        <row r="388">
          <cell r="A388">
            <v>39753</v>
          </cell>
          <cell r="B388" t="str">
            <v>MN</v>
          </cell>
          <cell r="C388" t="str">
            <v>TL</v>
          </cell>
          <cell r="D388" t="str">
            <v>TL</v>
          </cell>
          <cell r="E388" t="str">
            <v>CHINA AIRLINES</v>
          </cell>
          <cell r="F388" t="str">
            <v>B747-3/4</v>
          </cell>
          <cell r="G388" t="str">
            <v>L/M</v>
          </cell>
          <cell r="H388">
            <v>34500</v>
          </cell>
        </row>
        <row r="389">
          <cell r="A389">
            <v>39753</v>
          </cell>
          <cell r="B389" t="str">
            <v>MN</v>
          </cell>
          <cell r="C389" t="str">
            <v>TL</v>
          </cell>
          <cell r="D389" t="str">
            <v>TL</v>
          </cell>
          <cell r="E389" t="str">
            <v>JAPAN AIRLINES / GPR</v>
          </cell>
          <cell r="F389" t="str">
            <v>B747-4</v>
          </cell>
          <cell r="G389" t="str">
            <v>L/M</v>
          </cell>
          <cell r="H389">
            <v>17400</v>
          </cell>
        </row>
        <row r="390">
          <cell r="A390">
            <v>39753</v>
          </cell>
          <cell r="B390" t="str">
            <v>MN</v>
          </cell>
          <cell r="C390" t="str">
            <v>TL</v>
          </cell>
          <cell r="D390" t="str">
            <v>TL</v>
          </cell>
          <cell r="E390" t="str">
            <v>MALAYSIA AIRLINES</v>
          </cell>
          <cell r="F390" t="str">
            <v>B737-4</v>
          </cell>
          <cell r="G390" t="str">
            <v>L/M</v>
          </cell>
          <cell r="H390">
            <v>17000</v>
          </cell>
        </row>
        <row r="391">
          <cell r="A391">
            <v>39753</v>
          </cell>
          <cell r="B391" t="str">
            <v>MN</v>
          </cell>
          <cell r="C391" t="str">
            <v>TL</v>
          </cell>
          <cell r="D391" t="str">
            <v>TL</v>
          </cell>
          <cell r="E391" t="str">
            <v>KOREAN AIRLINES / GPR</v>
          </cell>
          <cell r="F391" t="str">
            <v>B747-4</v>
          </cell>
          <cell r="G391" t="str">
            <v>L/M</v>
          </cell>
          <cell r="H391">
            <v>13800</v>
          </cell>
        </row>
        <row r="392">
          <cell r="A392">
            <v>39753</v>
          </cell>
          <cell r="B392" t="str">
            <v>MN</v>
          </cell>
          <cell r="C392" t="str">
            <v>TL</v>
          </cell>
          <cell r="D392" t="str">
            <v>TL</v>
          </cell>
          <cell r="E392" t="str">
            <v>CHINA SOUTHERN / GPR</v>
          </cell>
          <cell r="F392" t="str">
            <v>A319/320</v>
          </cell>
          <cell r="G392" t="str">
            <v>L/M</v>
          </cell>
          <cell r="H392">
            <v>4200</v>
          </cell>
        </row>
        <row r="393">
          <cell r="A393">
            <v>39753</v>
          </cell>
          <cell r="B393" t="str">
            <v>MN</v>
          </cell>
          <cell r="C393" t="str">
            <v>TL</v>
          </cell>
          <cell r="D393" t="str">
            <v>TL</v>
          </cell>
          <cell r="E393" t="str">
            <v>AIR CHINA AIRLINES</v>
          </cell>
          <cell r="F393" t="str">
            <v>B737-8</v>
          </cell>
          <cell r="G393" t="str">
            <v>L/M</v>
          </cell>
          <cell r="H393">
            <v>3000</v>
          </cell>
        </row>
        <row r="394">
          <cell r="A394">
            <v>39753</v>
          </cell>
          <cell r="B394" t="str">
            <v>MN</v>
          </cell>
          <cell r="C394" t="str">
            <v>TL</v>
          </cell>
          <cell r="D394" t="str">
            <v>TL</v>
          </cell>
          <cell r="E394" t="str">
            <v>YEMEN AIRLINES</v>
          </cell>
          <cell r="F394" t="str">
            <v>A330</v>
          </cell>
          <cell r="G394" t="str">
            <v>L/M</v>
          </cell>
          <cell r="H394">
            <v>3000</v>
          </cell>
        </row>
        <row r="395">
          <cell r="A395">
            <v>39753</v>
          </cell>
          <cell r="B395" t="str">
            <v>MN</v>
          </cell>
          <cell r="C395" t="str">
            <v>TL</v>
          </cell>
          <cell r="D395" t="str">
            <v>TL</v>
          </cell>
          <cell r="E395" t="str">
            <v>THAI AIRLINES</v>
          </cell>
          <cell r="F395" t="str">
            <v>A330</v>
          </cell>
          <cell r="G395" t="str">
            <v>L/M</v>
          </cell>
          <cell r="H395">
            <v>3000</v>
          </cell>
        </row>
        <row r="396">
          <cell r="A396">
            <v>39753</v>
          </cell>
          <cell r="B396" t="str">
            <v>MN</v>
          </cell>
          <cell r="C396" t="str">
            <v>TL</v>
          </cell>
          <cell r="D396" t="str">
            <v>TL</v>
          </cell>
          <cell r="E396" t="str">
            <v>AIRASIA INDONESIA</v>
          </cell>
          <cell r="F396" t="str">
            <v>B737-3</v>
          </cell>
          <cell r="G396" t="str">
            <v>L/M</v>
          </cell>
          <cell r="H396">
            <v>2500</v>
          </cell>
        </row>
        <row r="397">
          <cell r="A397">
            <v>39753</v>
          </cell>
          <cell r="B397" t="str">
            <v>MN</v>
          </cell>
          <cell r="C397" t="str">
            <v>TL</v>
          </cell>
          <cell r="D397" t="str">
            <v>TL</v>
          </cell>
          <cell r="E397" t="str">
            <v>AIRASIA MALAYSIA</v>
          </cell>
          <cell r="F397" t="str">
            <v>B737-3</v>
          </cell>
          <cell r="G397" t="str">
            <v>L/M</v>
          </cell>
          <cell r="H397">
            <v>2000</v>
          </cell>
        </row>
        <row r="398">
          <cell r="A398">
            <v>39753</v>
          </cell>
          <cell r="B398" t="str">
            <v>MN</v>
          </cell>
          <cell r="C398" t="str">
            <v>TL</v>
          </cell>
          <cell r="D398" t="str">
            <v>TL</v>
          </cell>
          <cell r="E398" t="str">
            <v>CONTINENTAL AIRLINES</v>
          </cell>
          <cell r="F398" t="str">
            <v>B737-8</v>
          </cell>
          <cell r="G398" t="str">
            <v>L/M</v>
          </cell>
          <cell r="H398">
            <v>1200</v>
          </cell>
        </row>
        <row r="399">
          <cell r="A399">
            <v>39783</v>
          </cell>
          <cell r="B399" t="str">
            <v>MN</v>
          </cell>
          <cell r="C399" t="str">
            <v>TL</v>
          </cell>
          <cell r="D399" t="str">
            <v>TL</v>
          </cell>
          <cell r="E399" t="str">
            <v>A/C CHARTER HAJJ  SERV</v>
          </cell>
          <cell r="F399" t="str">
            <v>B747 &amp; A330</v>
          </cell>
          <cell r="G399" t="str">
            <v>VARIOUS</v>
          </cell>
          <cell r="H399">
            <v>48500</v>
          </cell>
        </row>
        <row r="400">
          <cell r="A400">
            <v>39783</v>
          </cell>
          <cell r="B400" t="str">
            <v>MN</v>
          </cell>
          <cell r="C400" t="str">
            <v>TL</v>
          </cell>
          <cell r="D400" t="str">
            <v>TL</v>
          </cell>
          <cell r="E400" t="str">
            <v>CHINA AIRLINES</v>
          </cell>
          <cell r="F400" t="str">
            <v>B747-3/4</v>
          </cell>
          <cell r="G400" t="str">
            <v>L/M</v>
          </cell>
          <cell r="H400">
            <v>34500</v>
          </cell>
        </row>
        <row r="401">
          <cell r="A401">
            <v>39783</v>
          </cell>
          <cell r="B401" t="str">
            <v>MN</v>
          </cell>
          <cell r="C401" t="str">
            <v>TL</v>
          </cell>
          <cell r="D401" t="str">
            <v>TL</v>
          </cell>
          <cell r="E401" t="str">
            <v>JAPAN AIRLINES / GPR</v>
          </cell>
          <cell r="F401" t="str">
            <v>B747-4</v>
          </cell>
          <cell r="G401" t="str">
            <v>L/M</v>
          </cell>
          <cell r="H401">
            <v>17400</v>
          </cell>
        </row>
        <row r="402">
          <cell r="A402">
            <v>39783</v>
          </cell>
          <cell r="B402" t="str">
            <v>MN</v>
          </cell>
          <cell r="C402" t="str">
            <v>TL</v>
          </cell>
          <cell r="D402" t="str">
            <v>TL</v>
          </cell>
          <cell r="E402" t="str">
            <v>MALAYSIA AIRLINES</v>
          </cell>
          <cell r="F402" t="str">
            <v>B737-4</v>
          </cell>
          <cell r="G402" t="str">
            <v>L/M</v>
          </cell>
          <cell r="H402">
            <v>17000</v>
          </cell>
        </row>
        <row r="403">
          <cell r="A403">
            <v>39783</v>
          </cell>
          <cell r="B403" t="str">
            <v>MN</v>
          </cell>
          <cell r="C403" t="str">
            <v>TL</v>
          </cell>
          <cell r="D403" t="str">
            <v>TL</v>
          </cell>
          <cell r="E403" t="str">
            <v>KOREAN AIRLINES / GPR</v>
          </cell>
          <cell r="F403" t="str">
            <v>B747-4</v>
          </cell>
          <cell r="G403" t="str">
            <v>L/M</v>
          </cell>
          <cell r="H403">
            <v>13800</v>
          </cell>
        </row>
        <row r="404">
          <cell r="A404">
            <v>39783</v>
          </cell>
          <cell r="B404" t="str">
            <v>MN</v>
          </cell>
          <cell r="C404" t="str">
            <v>TL</v>
          </cell>
          <cell r="D404" t="str">
            <v>TL</v>
          </cell>
          <cell r="E404" t="str">
            <v>CHINA SOUTHERN / GPR</v>
          </cell>
          <cell r="F404" t="str">
            <v>A319/320</v>
          </cell>
          <cell r="G404" t="str">
            <v>L/M</v>
          </cell>
          <cell r="H404">
            <v>4200</v>
          </cell>
        </row>
        <row r="405">
          <cell r="A405">
            <v>39783</v>
          </cell>
          <cell r="B405" t="str">
            <v>MN</v>
          </cell>
          <cell r="C405" t="str">
            <v>TL</v>
          </cell>
          <cell r="D405" t="str">
            <v>TL</v>
          </cell>
          <cell r="E405" t="str">
            <v>AIR CHINA AIRLINES</v>
          </cell>
          <cell r="F405" t="str">
            <v>B737-8</v>
          </cell>
          <cell r="G405" t="str">
            <v>L/M</v>
          </cell>
          <cell r="H405">
            <v>3000</v>
          </cell>
        </row>
        <row r="406">
          <cell r="A406">
            <v>39783</v>
          </cell>
          <cell r="B406" t="str">
            <v>MN</v>
          </cell>
          <cell r="C406" t="str">
            <v>TL</v>
          </cell>
          <cell r="D406" t="str">
            <v>TL</v>
          </cell>
          <cell r="E406" t="str">
            <v>YEMEN AIRLINES</v>
          </cell>
          <cell r="F406" t="str">
            <v>A330</v>
          </cell>
          <cell r="G406" t="str">
            <v>L/M</v>
          </cell>
          <cell r="H406">
            <v>3000</v>
          </cell>
        </row>
        <row r="407">
          <cell r="A407">
            <v>39783</v>
          </cell>
          <cell r="B407" t="str">
            <v>MN</v>
          </cell>
          <cell r="C407" t="str">
            <v>TL</v>
          </cell>
          <cell r="D407" t="str">
            <v>TL</v>
          </cell>
          <cell r="E407" t="str">
            <v>THAI AIRLINES</v>
          </cell>
          <cell r="F407" t="str">
            <v>A330</v>
          </cell>
          <cell r="G407" t="str">
            <v>L/M</v>
          </cell>
          <cell r="H407">
            <v>3000</v>
          </cell>
        </row>
        <row r="408">
          <cell r="A408">
            <v>39783</v>
          </cell>
          <cell r="B408" t="str">
            <v>MN</v>
          </cell>
          <cell r="C408" t="str">
            <v>TL</v>
          </cell>
          <cell r="D408" t="str">
            <v>TL</v>
          </cell>
          <cell r="E408" t="str">
            <v>AIRASIA INDONESIA</v>
          </cell>
          <cell r="F408" t="str">
            <v>B737-3</v>
          </cell>
          <cell r="G408" t="str">
            <v>L/M</v>
          </cell>
          <cell r="H408">
            <v>2500</v>
          </cell>
        </row>
        <row r="409">
          <cell r="A409">
            <v>39783</v>
          </cell>
          <cell r="B409" t="str">
            <v>MN</v>
          </cell>
          <cell r="C409" t="str">
            <v>TL</v>
          </cell>
          <cell r="D409" t="str">
            <v>TL</v>
          </cell>
          <cell r="E409" t="str">
            <v>AIRASIA MALAYSIA</v>
          </cell>
          <cell r="F409" t="str">
            <v>B737-3</v>
          </cell>
          <cell r="G409" t="str">
            <v>L/M</v>
          </cell>
          <cell r="H409">
            <v>2000</v>
          </cell>
        </row>
        <row r="410">
          <cell r="A410">
            <v>39783</v>
          </cell>
          <cell r="B410" t="str">
            <v>MN</v>
          </cell>
          <cell r="C410" t="str">
            <v>TL</v>
          </cell>
          <cell r="D410" t="str">
            <v>TL</v>
          </cell>
          <cell r="E410" t="str">
            <v>CONTINENTAL AIRLINES</v>
          </cell>
          <cell r="F410" t="str">
            <v>B737-8</v>
          </cell>
          <cell r="G410" t="str">
            <v>L/M</v>
          </cell>
          <cell r="H410">
            <v>1200</v>
          </cell>
        </row>
        <row r="411">
          <cell r="C411" t="str">
            <v>TL Total</v>
          </cell>
          <cell r="H411">
            <v>1316200</v>
          </cell>
        </row>
        <row r="412">
          <cell r="A412">
            <v>39448</v>
          </cell>
          <cell r="B412" t="str">
            <v>KH</v>
          </cell>
          <cell r="C412" t="str">
            <v>TL/TC/TM</v>
          </cell>
          <cell r="D412" t="str">
            <v>TL/TC/TM</v>
          </cell>
          <cell r="E412" t="str">
            <v>Sriwijaya</v>
          </cell>
          <cell r="F412" t="str">
            <v>737-series</v>
          </cell>
          <cell r="G412" t="str">
            <v>PBTH</v>
          </cell>
          <cell r="H412">
            <v>40000</v>
          </cell>
        </row>
        <row r="413">
          <cell r="A413">
            <v>39479</v>
          </cell>
          <cell r="B413" t="str">
            <v>KH</v>
          </cell>
          <cell r="C413" t="str">
            <v>TL/TC/TM</v>
          </cell>
          <cell r="D413" t="str">
            <v>TL/TC/TM</v>
          </cell>
          <cell r="E413" t="str">
            <v>Sriwijaya</v>
          </cell>
          <cell r="F413" t="str">
            <v>737-series</v>
          </cell>
          <cell r="G413" t="str">
            <v>PBTH</v>
          </cell>
          <cell r="H413">
            <v>40000</v>
          </cell>
        </row>
        <row r="414">
          <cell r="A414">
            <v>39508</v>
          </cell>
          <cell r="B414" t="str">
            <v>KH</v>
          </cell>
          <cell r="C414" t="str">
            <v>TL/TC/TM</v>
          </cell>
          <cell r="D414" t="str">
            <v>TL/TC/TM</v>
          </cell>
          <cell r="E414" t="str">
            <v>Sriwijaya</v>
          </cell>
          <cell r="F414" t="str">
            <v>737-series</v>
          </cell>
          <cell r="G414" t="str">
            <v>PBTH</v>
          </cell>
          <cell r="H414">
            <v>40000</v>
          </cell>
        </row>
        <row r="415">
          <cell r="A415">
            <v>39539</v>
          </cell>
          <cell r="B415" t="str">
            <v>KH</v>
          </cell>
          <cell r="C415" t="str">
            <v>TL/TC/TM</v>
          </cell>
          <cell r="D415" t="str">
            <v>TL/TC/TM</v>
          </cell>
          <cell r="E415" t="str">
            <v>Sriwijaya</v>
          </cell>
          <cell r="F415" t="str">
            <v>737-series</v>
          </cell>
          <cell r="G415" t="str">
            <v>PBTH</v>
          </cell>
          <cell r="H415">
            <v>40000</v>
          </cell>
        </row>
        <row r="416">
          <cell r="A416">
            <v>39569</v>
          </cell>
          <cell r="B416" t="str">
            <v>KH</v>
          </cell>
          <cell r="C416" t="str">
            <v>TL/TC/TM</v>
          </cell>
          <cell r="D416" t="str">
            <v>TL/TC/TM</v>
          </cell>
          <cell r="E416" t="str">
            <v>Sriwijaya</v>
          </cell>
          <cell r="F416" t="str">
            <v>737-series</v>
          </cell>
          <cell r="G416" t="str">
            <v>PBTH</v>
          </cell>
          <cell r="H416">
            <v>40000</v>
          </cell>
        </row>
        <row r="417">
          <cell r="A417">
            <v>39600</v>
          </cell>
          <cell r="B417" t="str">
            <v>KH</v>
          </cell>
          <cell r="C417" t="str">
            <v>TL/TC/TM</v>
          </cell>
          <cell r="D417" t="str">
            <v>TL/TC/TM</v>
          </cell>
          <cell r="E417" t="str">
            <v>Sriwijaya</v>
          </cell>
          <cell r="F417" t="str">
            <v>737-series</v>
          </cell>
          <cell r="G417" t="str">
            <v>PBTH</v>
          </cell>
          <cell r="H417">
            <v>40000</v>
          </cell>
        </row>
        <row r="418">
          <cell r="A418">
            <v>39630</v>
          </cell>
          <cell r="B418" t="str">
            <v>KH</v>
          </cell>
          <cell r="C418" t="str">
            <v>TL/TC/TM</v>
          </cell>
          <cell r="D418" t="str">
            <v>TL/TC/TM</v>
          </cell>
          <cell r="E418" t="str">
            <v>Sriwijaya</v>
          </cell>
          <cell r="F418" t="str">
            <v>737-series</v>
          </cell>
          <cell r="G418" t="str">
            <v>PBTH</v>
          </cell>
          <cell r="H418">
            <v>40000</v>
          </cell>
        </row>
        <row r="419">
          <cell r="A419">
            <v>39661</v>
          </cell>
          <cell r="B419" t="str">
            <v>KH</v>
          </cell>
          <cell r="C419" t="str">
            <v>TL/TC/TM</v>
          </cell>
          <cell r="D419" t="str">
            <v>TL/TC/TM</v>
          </cell>
          <cell r="E419" t="str">
            <v>Sriwijaya</v>
          </cell>
          <cell r="F419" t="str">
            <v>737-series</v>
          </cell>
          <cell r="G419" t="str">
            <v>PBTH</v>
          </cell>
          <cell r="H419">
            <v>40000</v>
          </cell>
        </row>
        <row r="420">
          <cell r="A420">
            <v>39692</v>
          </cell>
          <cell r="B420" t="str">
            <v>KH</v>
          </cell>
          <cell r="C420" t="str">
            <v>TL/TC/TM</v>
          </cell>
          <cell r="D420" t="str">
            <v>TL/TC/TM</v>
          </cell>
          <cell r="E420" t="str">
            <v>Sriwijaya</v>
          </cell>
          <cell r="F420" t="str">
            <v>737-series</v>
          </cell>
          <cell r="G420" t="str">
            <v>PBTH</v>
          </cell>
          <cell r="H420">
            <v>40000</v>
          </cell>
        </row>
        <row r="421">
          <cell r="A421">
            <v>39722</v>
          </cell>
          <cell r="B421" t="str">
            <v>KH</v>
          </cell>
          <cell r="C421" t="str">
            <v>TL/TC/TM</v>
          </cell>
          <cell r="D421" t="str">
            <v>TL/TC/TM</v>
          </cell>
          <cell r="E421" t="str">
            <v>Sriwijaya</v>
          </cell>
          <cell r="F421" t="str">
            <v>737-series</v>
          </cell>
          <cell r="G421" t="str">
            <v>PBTH</v>
          </cell>
          <cell r="H421">
            <v>40000</v>
          </cell>
        </row>
        <row r="422">
          <cell r="A422">
            <v>39753</v>
          </cell>
          <cell r="B422" t="str">
            <v>KH</v>
          </cell>
          <cell r="C422" t="str">
            <v>TL/TC/TM</v>
          </cell>
          <cell r="D422" t="str">
            <v>TL/TC/TM</v>
          </cell>
          <cell r="E422" t="str">
            <v>Sriwijaya</v>
          </cell>
          <cell r="F422" t="str">
            <v>737-series</v>
          </cell>
          <cell r="G422" t="str">
            <v>PBTH</v>
          </cell>
          <cell r="H422">
            <v>40000</v>
          </cell>
        </row>
        <row r="423">
          <cell r="A423">
            <v>39783</v>
          </cell>
          <cell r="B423" t="str">
            <v>KH</v>
          </cell>
          <cell r="C423" t="str">
            <v>TL/TC/TM</v>
          </cell>
          <cell r="D423" t="str">
            <v>TL/TC/TM</v>
          </cell>
          <cell r="E423" t="str">
            <v>Sriwijaya</v>
          </cell>
          <cell r="F423" t="str">
            <v>737-series</v>
          </cell>
          <cell r="G423" t="str">
            <v>PBTH</v>
          </cell>
          <cell r="H423">
            <v>40000</v>
          </cell>
        </row>
        <row r="424">
          <cell r="C424" t="str">
            <v xml:space="preserve"> TL/TC/TM  Total</v>
          </cell>
          <cell r="H424">
            <v>480000</v>
          </cell>
        </row>
        <row r="425">
          <cell r="A425">
            <v>39448</v>
          </cell>
          <cell r="B425" t="str">
            <v>MN</v>
          </cell>
          <cell r="C425" t="str">
            <v>TM</v>
          </cell>
          <cell r="D425" t="str">
            <v>TM</v>
          </cell>
          <cell r="E425" t="str">
            <v xml:space="preserve">CUSTOMS, SHIPPING </v>
          </cell>
          <cell r="F425" t="str">
            <v>VARIOUS</v>
          </cell>
          <cell r="H425">
            <v>17500</v>
          </cell>
        </row>
        <row r="426">
          <cell r="A426">
            <v>39448</v>
          </cell>
          <cell r="B426" t="str">
            <v>MN</v>
          </cell>
          <cell r="C426" t="str">
            <v>TM</v>
          </cell>
          <cell r="D426" t="str">
            <v>TM</v>
          </cell>
          <cell r="E426" t="str">
            <v>AERO INVENTORY</v>
          </cell>
          <cell r="H426">
            <v>4500</v>
          </cell>
        </row>
        <row r="427">
          <cell r="A427">
            <v>39479</v>
          </cell>
          <cell r="B427" t="str">
            <v>MN</v>
          </cell>
          <cell r="C427" t="str">
            <v>TM</v>
          </cell>
          <cell r="D427" t="str">
            <v>TM</v>
          </cell>
          <cell r="E427" t="str">
            <v xml:space="preserve">CUSTOMS, SHIPPING </v>
          </cell>
          <cell r="F427" t="str">
            <v>VARIOUS</v>
          </cell>
          <cell r="H427">
            <v>17500</v>
          </cell>
        </row>
        <row r="428">
          <cell r="A428">
            <v>39479</v>
          </cell>
          <cell r="B428" t="str">
            <v>MN</v>
          </cell>
          <cell r="C428" t="str">
            <v>TM</v>
          </cell>
          <cell r="D428" t="str">
            <v>TM</v>
          </cell>
          <cell r="E428" t="str">
            <v>AERO INVENTORY</v>
          </cell>
          <cell r="H428">
            <v>4500</v>
          </cell>
        </row>
        <row r="429">
          <cell r="A429">
            <v>39508</v>
          </cell>
          <cell r="B429" t="str">
            <v>MN</v>
          </cell>
          <cell r="C429" t="str">
            <v>TM</v>
          </cell>
          <cell r="D429" t="str">
            <v>TM</v>
          </cell>
          <cell r="E429" t="str">
            <v xml:space="preserve">CUSTOMS, SHIPPING </v>
          </cell>
          <cell r="F429" t="str">
            <v>VARIOUS</v>
          </cell>
          <cell r="H429">
            <v>17500</v>
          </cell>
        </row>
        <row r="430">
          <cell r="A430">
            <v>39508</v>
          </cell>
          <cell r="B430" t="str">
            <v>MN</v>
          </cell>
          <cell r="C430" t="str">
            <v>TM</v>
          </cell>
          <cell r="D430" t="str">
            <v>TM</v>
          </cell>
          <cell r="E430" t="str">
            <v>AERO INVENTORY</v>
          </cell>
          <cell r="H430">
            <v>4500</v>
          </cell>
        </row>
        <row r="431">
          <cell r="A431">
            <v>39539</v>
          </cell>
          <cell r="B431" t="str">
            <v>MN</v>
          </cell>
          <cell r="C431" t="str">
            <v>TM</v>
          </cell>
          <cell r="D431" t="str">
            <v>TM</v>
          </cell>
          <cell r="E431" t="str">
            <v xml:space="preserve">CUSTOMS, SHIPPING </v>
          </cell>
          <cell r="F431" t="str">
            <v>VARIOUS</v>
          </cell>
          <cell r="H431">
            <v>17500</v>
          </cell>
        </row>
        <row r="432">
          <cell r="A432">
            <v>39539</v>
          </cell>
          <cell r="B432" t="str">
            <v>MN</v>
          </cell>
          <cell r="C432" t="str">
            <v>TM</v>
          </cell>
          <cell r="D432" t="str">
            <v>TM</v>
          </cell>
          <cell r="E432" t="str">
            <v>AERO INVENTORY</v>
          </cell>
          <cell r="H432">
            <v>4500</v>
          </cell>
        </row>
        <row r="433">
          <cell r="A433">
            <v>39569</v>
          </cell>
          <cell r="B433" t="str">
            <v>MN</v>
          </cell>
          <cell r="C433" t="str">
            <v>TM</v>
          </cell>
          <cell r="D433" t="str">
            <v>TM</v>
          </cell>
          <cell r="E433" t="str">
            <v xml:space="preserve">CUSTOMS, SHIPPING </v>
          </cell>
          <cell r="F433" t="str">
            <v>VARIOUS</v>
          </cell>
          <cell r="H433">
            <v>17500</v>
          </cell>
        </row>
        <row r="434">
          <cell r="A434">
            <v>39569</v>
          </cell>
          <cell r="B434" t="str">
            <v>MN</v>
          </cell>
          <cell r="C434" t="str">
            <v>TM</v>
          </cell>
          <cell r="D434" t="str">
            <v>TM</v>
          </cell>
          <cell r="E434" t="str">
            <v>AERO INVENTORY</v>
          </cell>
          <cell r="H434">
            <v>4500</v>
          </cell>
        </row>
        <row r="435">
          <cell r="A435">
            <v>39600</v>
          </cell>
          <cell r="B435" t="str">
            <v>MN</v>
          </cell>
          <cell r="C435" t="str">
            <v>TM</v>
          </cell>
          <cell r="D435" t="str">
            <v>TM</v>
          </cell>
          <cell r="E435" t="str">
            <v xml:space="preserve">CUSTOMS, SHIPPING </v>
          </cell>
          <cell r="F435" t="str">
            <v>VARIOUS</v>
          </cell>
          <cell r="H435">
            <v>17500</v>
          </cell>
        </row>
        <row r="436">
          <cell r="A436">
            <v>39600</v>
          </cell>
          <cell r="B436" t="str">
            <v>MN</v>
          </cell>
          <cell r="C436" t="str">
            <v>TM</v>
          </cell>
          <cell r="D436" t="str">
            <v>TM</v>
          </cell>
          <cell r="E436" t="str">
            <v>AERO INVENTORY</v>
          </cell>
          <cell r="H436">
            <v>4500</v>
          </cell>
        </row>
        <row r="437">
          <cell r="A437">
            <v>39630</v>
          </cell>
          <cell r="B437" t="str">
            <v>MN</v>
          </cell>
          <cell r="C437" t="str">
            <v>TM</v>
          </cell>
          <cell r="D437" t="str">
            <v>TM</v>
          </cell>
          <cell r="E437" t="str">
            <v xml:space="preserve">CUSTOMS, SHIPPING </v>
          </cell>
          <cell r="F437" t="str">
            <v>VARIOUS</v>
          </cell>
          <cell r="H437">
            <v>17500</v>
          </cell>
        </row>
        <row r="438">
          <cell r="A438">
            <v>39630</v>
          </cell>
          <cell r="B438" t="str">
            <v>MN</v>
          </cell>
          <cell r="C438" t="str">
            <v>TM</v>
          </cell>
          <cell r="D438" t="str">
            <v>TM</v>
          </cell>
          <cell r="E438" t="str">
            <v>AERO INVENTORY</v>
          </cell>
          <cell r="H438">
            <v>4500</v>
          </cell>
        </row>
        <row r="439">
          <cell r="A439">
            <v>39661</v>
          </cell>
          <cell r="B439" t="str">
            <v>MN</v>
          </cell>
          <cell r="C439" t="str">
            <v>TM</v>
          </cell>
          <cell r="D439" t="str">
            <v>TM</v>
          </cell>
          <cell r="E439" t="str">
            <v xml:space="preserve">CUSTOMS, SHIPPING </v>
          </cell>
          <cell r="F439" t="str">
            <v>VARIOUS</v>
          </cell>
          <cell r="H439">
            <v>17500</v>
          </cell>
        </row>
        <row r="440">
          <cell r="A440">
            <v>39661</v>
          </cell>
          <cell r="B440" t="str">
            <v>MN</v>
          </cell>
          <cell r="C440" t="str">
            <v>TM</v>
          </cell>
          <cell r="D440" t="str">
            <v>TM</v>
          </cell>
          <cell r="E440" t="str">
            <v>AERO INVENTORY</v>
          </cell>
          <cell r="H440">
            <v>4500</v>
          </cell>
        </row>
        <row r="441">
          <cell r="A441">
            <v>39692</v>
          </cell>
          <cell r="B441" t="str">
            <v>MN</v>
          </cell>
          <cell r="C441" t="str">
            <v>TM</v>
          </cell>
          <cell r="D441" t="str">
            <v>TM</v>
          </cell>
          <cell r="E441" t="str">
            <v xml:space="preserve">CUSTOMS, SHIPPING </v>
          </cell>
          <cell r="F441" t="str">
            <v>VARIOUS</v>
          </cell>
          <cell r="H441">
            <v>17500</v>
          </cell>
        </row>
        <row r="442">
          <cell r="A442">
            <v>39692</v>
          </cell>
          <cell r="B442" t="str">
            <v>MN</v>
          </cell>
          <cell r="C442" t="str">
            <v>TM</v>
          </cell>
          <cell r="D442" t="str">
            <v>TM</v>
          </cell>
          <cell r="E442" t="str">
            <v>AERO INVENTORY</v>
          </cell>
          <cell r="H442">
            <v>4500</v>
          </cell>
        </row>
        <row r="443">
          <cell r="A443">
            <v>39722</v>
          </cell>
          <cell r="B443" t="str">
            <v>MN</v>
          </cell>
          <cell r="C443" t="str">
            <v>TM</v>
          </cell>
          <cell r="D443" t="str">
            <v>TM</v>
          </cell>
          <cell r="E443" t="str">
            <v xml:space="preserve">CUSTOMS, SHIPPING </v>
          </cell>
          <cell r="F443" t="str">
            <v>VARIOUS</v>
          </cell>
          <cell r="H443">
            <v>17500</v>
          </cell>
        </row>
        <row r="444">
          <cell r="A444">
            <v>39722</v>
          </cell>
          <cell r="B444" t="str">
            <v>MN</v>
          </cell>
          <cell r="C444" t="str">
            <v>TM</v>
          </cell>
          <cell r="D444" t="str">
            <v>TM</v>
          </cell>
          <cell r="E444" t="str">
            <v>AERO INVENTORY</v>
          </cell>
          <cell r="H444">
            <v>4500</v>
          </cell>
        </row>
        <row r="445">
          <cell r="A445">
            <v>39722</v>
          </cell>
          <cell r="B445" t="str">
            <v>JO</v>
          </cell>
          <cell r="C445" t="str">
            <v>TM</v>
          </cell>
          <cell r="D445" t="str">
            <v>TM</v>
          </cell>
          <cell r="E445" t="str">
            <v>ANA TRADING</v>
          </cell>
          <cell r="F445" t="str">
            <v>DART-7</v>
          </cell>
          <cell r="G445" t="str">
            <v>ENGINE</v>
          </cell>
          <cell r="H445">
            <v>600000</v>
          </cell>
        </row>
        <row r="446">
          <cell r="A446">
            <v>39722</v>
          </cell>
          <cell r="B446" t="str">
            <v>JO</v>
          </cell>
          <cell r="C446" t="str">
            <v>TM</v>
          </cell>
          <cell r="D446" t="str">
            <v>TM</v>
          </cell>
          <cell r="E446" t="str">
            <v>ANA TRADING</v>
          </cell>
          <cell r="F446" t="str">
            <v>PT-6</v>
          </cell>
          <cell r="G446" t="str">
            <v>ENGINE</v>
          </cell>
          <cell r="H446">
            <v>600000</v>
          </cell>
        </row>
        <row r="447">
          <cell r="A447">
            <v>39753</v>
          </cell>
          <cell r="B447" t="str">
            <v>MN</v>
          </cell>
          <cell r="C447" t="str">
            <v>TM</v>
          </cell>
          <cell r="D447" t="str">
            <v>TM</v>
          </cell>
          <cell r="E447" t="str">
            <v xml:space="preserve">CUSTOMS, SHIPPING </v>
          </cell>
          <cell r="F447" t="str">
            <v>VARIOUS</v>
          </cell>
          <cell r="H447">
            <v>17500</v>
          </cell>
        </row>
        <row r="448">
          <cell r="A448">
            <v>39753</v>
          </cell>
          <cell r="B448" t="str">
            <v>MN</v>
          </cell>
          <cell r="C448" t="str">
            <v>TM</v>
          </cell>
          <cell r="D448" t="str">
            <v>TM</v>
          </cell>
          <cell r="E448" t="str">
            <v>AERO INVENTORY</v>
          </cell>
          <cell r="H448">
            <v>4500</v>
          </cell>
        </row>
        <row r="449">
          <cell r="A449">
            <v>39783</v>
          </cell>
          <cell r="B449" t="str">
            <v>MN</v>
          </cell>
          <cell r="C449" t="str">
            <v>TM</v>
          </cell>
          <cell r="D449" t="str">
            <v>TM</v>
          </cell>
          <cell r="E449" t="str">
            <v xml:space="preserve">CUSTOMS, SHIPPING </v>
          </cell>
          <cell r="F449" t="str">
            <v>VARIOUS</v>
          </cell>
          <cell r="H449">
            <v>17500</v>
          </cell>
        </row>
        <row r="450">
          <cell r="A450">
            <v>39783</v>
          </cell>
          <cell r="B450" t="str">
            <v>MN</v>
          </cell>
          <cell r="C450" t="str">
            <v>TM</v>
          </cell>
          <cell r="D450" t="str">
            <v>TM</v>
          </cell>
          <cell r="E450" t="str">
            <v>AERO INVENTORY</v>
          </cell>
          <cell r="H450">
            <v>4500</v>
          </cell>
        </row>
        <row r="451">
          <cell r="C451" t="str">
            <v>TM Total</v>
          </cell>
          <cell r="H451">
            <v>1464000</v>
          </cell>
        </row>
        <row r="452">
          <cell r="A452">
            <v>39448</v>
          </cell>
          <cell r="B452" t="str">
            <v>MN</v>
          </cell>
          <cell r="C452" t="str">
            <v>TP</v>
          </cell>
          <cell r="D452" t="str">
            <v>TP</v>
          </cell>
          <cell r="E452" t="str">
            <v>OTHER SERVICES</v>
          </cell>
          <cell r="F452" t="str">
            <v>VARIOUS</v>
          </cell>
          <cell r="H452">
            <v>3000</v>
          </cell>
        </row>
        <row r="453">
          <cell r="A453">
            <v>39479</v>
          </cell>
          <cell r="B453" t="str">
            <v>MN</v>
          </cell>
          <cell r="C453" t="str">
            <v>TP</v>
          </cell>
          <cell r="D453" t="str">
            <v>TP</v>
          </cell>
          <cell r="E453" t="str">
            <v>OTHER SERVICES</v>
          </cell>
          <cell r="F453" t="str">
            <v>VARIOUS</v>
          </cell>
          <cell r="H453">
            <v>3000</v>
          </cell>
        </row>
        <row r="454">
          <cell r="A454">
            <v>39479</v>
          </cell>
          <cell r="B454" t="str">
            <v>SS</v>
          </cell>
          <cell r="C454" t="str">
            <v>TP</v>
          </cell>
          <cell r="D454" t="str">
            <v>TP</v>
          </cell>
          <cell r="E454" t="str">
            <v>IAP</v>
          </cell>
          <cell r="F454" t="str">
            <v>F-28</v>
          </cell>
          <cell r="G454" t="str">
            <v>ENGINE</v>
          </cell>
          <cell r="H454">
            <v>150000</v>
          </cell>
        </row>
        <row r="455">
          <cell r="A455">
            <v>39508</v>
          </cell>
          <cell r="B455" t="str">
            <v>MN</v>
          </cell>
          <cell r="C455" t="str">
            <v>TP</v>
          </cell>
          <cell r="D455" t="str">
            <v>TP</v>
          </cell>
          <cell r="E455" t="str">
            <v>OTHER SERVICES</v>
          </cell>
          <cell r="F455" t="str">
            <v>VARIOUS</v>
          </cell>
          <cell r="H455">
            <v>3000</v>
          </cell>
        </row>
        <row r="456">
          <cell r="A456">
            <v>39539</v>
          </cell>
          <cell r="B456" t="str">
            <v>MN</v>
          </cell>
          <cell r="C456" t="str">
            <v>TP</v>
          </cell>
          <cell r="D456" t="str">
            <v>TP</v>
          </cell>
          <cell r="E456" t="str">
            <v>OTHER SERVICES</v>
          </cell>
          <cell r="F456" t="str">
            <v>VARIOUS</v>
          </cell>
          <cell r="H456">
            <v>3000</v>
          </cell>
        </row>
        <row r="457">
          <cell r="A457">
            <v>39569</v>
          </cell>
          <cell r="B457" t="str">
            <v>MN</v>
          </cell>
          <cell r="C457" t="str">
            <v>TP</v>
          </cell>
          <cell r="D457" t="str">
            <v>TP</v>
          </cell>
          <cell r="E457" t="str">
            <v>OTHER SERVICES</v>
          </cell>
          <cell r="F457" t="str">
            <v>VARIOUS</v>
          </cell>
          <cell r="H457">
            <v>3000</v>
          </cell>
        </row>
        <row r="458">
          <cell r="A458">
            <v>39600</v>
          </cell>
          <cell r="B458" t="str">
            <v>MN</v>
          </cell>
          <cell r="C458" t="str">
            <v>TP</v>
          </cell>
          <cell r="D458" t="str">
            <v>TP</v>
          </cell>
          <cell r="E458" t="str">
            <v>OTHER SERVICES</v>
          </cell>
          <cell r="F458" t="str">
            <v>VARIOUS</v>
          </cell>
          <cell r="H458">
            <v>3000</v>
          </cell>
        </row>
        <row r="459">
          <cell r="A459">
            <v>39630</v>
          </cell>
          <cell r="B459" t="str">
            <v>MN</v>
          </cell>
          <cell r="C459" t="str">
            <v>TP</v>
          </cell>
          <cell r="D459" t="str">
            <v>TP</v>
          </cell>
          <cell r="E459" t="str">
            <v>OTHER SERVICES</v>
          </cell>
          <cell r="F459" t="str">
            <v>VARIOUS</v>
          </cell>
          <cell r="H459">
            <v>3000</v>
          </cell>
        </row>
        <row r="460">
          <cell r="A460">
            <v>39661</v>
          </cell>
          <cell r="B460" t="str">
            <v>MN</v>
          </cell>
          <cell r="C460" t="str">
            <v>TP</v>
          </cell>
          <cell r="D460" t="str">
            <v>TP</v>
          </cell>
          <cell r="E460" t="str">
            <v>OTHER SERVICES</v>
          </cell>
          <cell r="F460" t="str">
            <v>VARIOUS</v>
          </cell>
          <cell r="H460">
            <v>3000</v>
          </cell>
        </row>
        <row r="461">
          <cell r="A461">
            <v>39692</v>
          </cell>
          <cell r="B461" t="str">
            <v>MN</v>
          </cell>
          <cell r="C461" t="str">
            <v>TP</v>
          </cell>
          <cell r="D461" t="str">
            <v>TP</v>
          </cell>
          <cell r="E461" t="str">
            <v>OTHER SERVICES</v>
          </cell>
          <cell r="F461" t="str">
            <v>VARIOUS</v>
          </cell>
          <cell r="H461">
            <v>3000</v>
          </cell>
        </row>
        <row r="462">
          <cell r="A462">
            <v>39722</v>
          </cell>
          <cell r="B462" t="str">
            <v>MN</v>
          </cell>
          <cell r="C462" t="str">
            <v>TP</v>
          </cell>
          <cell r="D462" t="str">
            <v>TP</v>
          </cell>
          <cell r="E462" t="str">
            <v>OTHER SERVICES</v>
          </cell>
          <cell r="F462" t="str">
            <v>VARIOUS</v>
          </cell>
          <cell r="H462">
            <v>3000</v>
          </cell>
        </row>
        <row r="463">
          <cell r="A463">
            <v>39753</v>
          </cell>
          <cell r="B463" t="str">
            <v>MN</v>
          </cell>
          <cell r="C463" t="str">
            <v>TP</v>
          </cell>
          <cell r="D463" t="str">
            <v>TP</v>
          </cell>
          <cell r="E463" t="str">
            <v>OTHER SERVICES</v>
          </cell>
          <cell r="F463" t="str">
            <v>VARIOUS</v>
          </cell>
          <cell r="H463">
            <v>3000</v>
          </cell>
        </row>
        <row r="464">
          <cell r="A464">
            <v>39783</v>
          </cell>
          <cell r="B464" t="str">
            <v>MN</v>
          </cell>
          <cell r="C464" t="str">
            <v>TP</v>
          </cell>
          <cell r="D464" t="str">
            <v>TP</v>
          </cell>
          <cell r="E464" t="str">
            <v>OTHER SERVICES</v>
          </cell>
          <cell r="F464" t="str">
            <v>VARIOUS</v>
          </cell>
          <cell r="H464">
            <v>3000</v>
          </cell>
        </row>
        <row r="465">
          <cell r="C465" t="str">
            <v>TP Total</v>
          </cell>
          <cell r="H465">
            <v>186000</v>
          </cell>
        </row>
        <row r="466">
          <cell r="A466">
            <v>39448</v>
          </cell>
          <cell r="B466" t="str">
            <v>HJ</v>
          </cell>
          <cell r="C466" t="str">
            <v>TR</v>
          </cell>
          <cell r="D466" t="str">
            <v>BDP IGTE -TR</v>
          </cell>
          <cell r="E466" t="str">
            <v>PJB</v>
          </cell>
          <cell r="G466" t="str">
            <v>Comp.Repair</v>
          </cell>
          <cell r="H466">
            <v>25000</v>
          </cell>
        </row>
        <row r="467">
          <cell r="A467">
            <v>39448</v>
          </cell>
          <cell r="B467" t="str">
            <v>HJ</v>
          </cell>
          <cell r="C467" t="str">
            <v>TR</v>
          </cell>
          <cell r="D467" t="str">
            <v>BDP IGTE -TR</v>
          </cell>
          <cell r="E467" t="str">
            <v>IP</v>
          </cell>
          <cell r="G467" t="str">
            <v>Comp.Repair</v>
          </cell>
          <cell r="H467">
            <v>20000</v>
          </cell>
        </row>
        <row r="468">
          <cell r="A468">
            <v>39448</v>
          </cell>
          <cell r="B468" t="str">
            <v>HJ</v>
          </cell>
          <cell r="C468" t="str">
            <v>TR</v>
          </cell>
          <cell r="D468" t="str">
            <v>BDP IGTE -TR</v>
          </cell>
          <cell r="E468" t="str">
            <v>PLN</v>
          </cell>
          <cell r="G468" t="str">
            <v>Comp.Repair</v>
          </cell>
          <cell r="H468">
            <v>5000</v>
          </cell>
        </row>
        <row r="469">
          <cell r="A469">
            <v>39448</v>
          </cell>
          <cell r="B469" t="str">
            <v>HJ</v>
          </cell>
          <cell r="C469" t="str">
            <v>TR</v>
          </cell>
          <cell r="D469" t="str">
            <v>BDP IGTE -TR</v>
          </cell>
          <cell r="E469" t="str">
            <v>IPP &amp; Others</v>
          </cell>
          <cell r="G469" t="str">
            <v>Comp.Repair</v>
          </cell>
          <cell r="H469">
            <v>5000</v>
          </cell>
        </row>
        <row r="470">
          <cell r="A470">
            <v>39448</v>
          </cell>
          <cell r="B470" t="str">
            <v>KH</v>
          </cell>
          <cell r="C470" t="str">
            <v>TR</v>
          </cell>
          <cell r="D470" t="str">
            <v>TR</v>
          </cell>
          <cell r="E470" t="str">
            <v>Adam</v>
          </cell>
          <cell r="F470" t="str">
            <v>GTCP85</v>
          </cell>
          <cell r="G470" t="str">
            <v>Repair</v>
          </cell>
          <cell r="H470">
            <v>20000</v>
          </cell>
        </row>
        <row r="471">
          <cell r="A471">
            <v>39448</v>
          </cell>
          <cell r="B471" t="str">
            <v>JO</v>
          </cell>
          <cell r="C471" t="str">
            <v>TR</v>
          </cell>
          <cell r="D471" t="str">
            <v>TR</v>
          </cell>
          <cell r="E471" t="str">
            <v>Mahan Air</v>
          </cell>
          <cell r="F471" t="str">
            <v>A300</v>
          </cell>
          <cell r="G471" t="str">
            <v>APU TCP 700</v>
          </cell>
          <cell r="H471">
            <v>125000</v>
          </cell>
        </row>
        <row r="472">
          <cell r="A472">
            <v>39479</v>
          </cell>
          <cell r="B472" t="str">
            <v>HJ</v>
          </cell>
          <cell r="C472" t="str">
            <v>TR</v>
          </cell>
          <cell r="D472" t="str">
            <v>BDP IGTE -TR</v>
          </cell>
          <cell r="E472" t="str">
            <v>PJB</v>
          </cell>
          <cell r="G472" t="str">
            <v>Comp.Repair</v>
          </cell>
          <cell r="H472">
            <v>25000</v>
          </cell>
        </row>
        <row r="473">
          <cell r="A473">
            <v>39479</v>
          </cell>
          <cell r="B473" t="str">
            <v>HJ</v>
          </cell>
          <cell r="C473" t="str">
            <v>TR</v>
          </cell>
          <cell r="D473" t="str">
            <v>BDP IGTE -TR</v>
          </cell>
          <cell r="E473" t="str">
            <v>IP</v>
          </cell>
          <cell r="G473" t="str">
            <v>Comp.Repair</v>
          </cell>
          <cell r="H473">
            <v>20000</v>
          </cell>
        </row>
        <row r="474">
          <cell r="A474">
            <v>39479</v>
          </cell>
          <cell r="B474" t="str">
            <v>HJ</v>
          </cell>
          <cell r="C474" t="str">
            <v>TR</v>
          </cell>
          <cell r="D474" t="str">
            <v>BDP IGTE -TR</v>
          </cell>
          <cell r="E474" t="str">
            <v>PLN</v>
          </cell>
          <cell r="G474" t="str">
            <v>Comp.Repair</v>
          </cell>
          <cell r="H474">
            <v>5000</v>
          </cell>
        </row>
        <row r="475">
          <cell r="A475">
            <v>39479</v>
          </cell>
          <cell r="B475" t="str">
            <v>HJ</v>
          </cell>
          <cell r="C475" t="str">
            <v>TR</v>
          </cell>
          <cell r="D475" t="str">
            <v>BDP IGTE -TR</v>
          </cell>
          <cell r="E475" t="str">
            <v>IPP &amp; Others</v>
          </cell>
          <cell r="G475" t="str">
            <v>Comp.Repair</v>
          </cell>
          <cell r="H475">
            <v>5000</v>
          </cell>
        </row>
        <row r="476">
          <cell r="A476">
            <v>39479</v>
          </cell>
          <cell r="B476" t="str">
            <v>KH</v>
          </cell>
          <cell r="C476" t="str">
            <v>TR</v>
          </cell>
          <cell r="D476" t="str">
            <v>TR</v>
          </cell>
          <cell r="E476" t="str">
            <v>Adam</v>
          </cell>
          <cell r="F476" t="str">
            <v>CFM56-3</v>
          </cell>
          <cell r="G476" t="str">
            <v>Repair</v>
          </cell>
          <cell r="H476">
            <v>500000</v>
          </cell>
        </row>
        <row r="477">
          <cell r="A477">
            <v>39479</v>
          </cell>
          <cell r="B477" t="str">
            <v>BS</v>
          </cell>
          <cell r="C477" t="str">
            <v>TR</v>
          </cell>
          <cell r="D477" t="str">
            <v>TR</v>
          </cell>
          <cell r="E477" t="str">
            <v>EWAS</v>
          </cell>
          <cell r="F477" t="str">
            <v>SPEY/4</v>
          </cell>
          <cell r="G477" t="str">
            <v>rpr/mod</v>
          </cell>
          <cell r="H477">
            <v>300000</v>
          </cell>
        </row>
        <row r="478">
          <cell r="A478">
            <v>39479</v>
          </cell>
          <cell r="B478" t="str">
            <v>JS</v>
          </cell>
          <cell r="C478" t="str">
            <v>TR</v>
          </cell>
          <cell r="D478" t="str">
            <v>TR</v>
          </cell>
          <cell r="E478" t="str">
            <v>PT.Kandiyasa D.</v>
          </cell>
          <cell r="F478" t="str">
            <v>APU</v>
          </cell>
          <cell r="G478" t="str">
            <v>Overhaul</v>
          </cell>
          <cell r="H478">
            <v>75000</v>
          </cell>
        </row>
        <row r="479">
          <cell r="A479">
            <v>39479</v>
          </cell>
          <cell r="B479" t="str">
            <v>JO</v>
          </cell>
          <cell r="C479" t="str">
            <v>TR</v>
          </cell>
          <cell r="D479" t="str">
            <v>TR</v>
          </cell>
          <cell r="E479" t="str">
            <v>AQUARIUS</v>
          </cell>
          <cell r="F479" t="str">
            <v>F-28</v>
          </cell>
          <cell r="G479" t="str">
            <v>ENGINE</v>
          </cell>
          <cell r="H479">
            <v>300000</v>
          </cell>
        </row>
        <row r="480">
          <cell r="A480">
            <v>39479</v>
          </cell>
          <cell r="B480" t="str">
            <v>JO</v>
          </cell>
          <cell r="C480" t="str">
            <v>TR</v>
          </cell>
          <cell r="D480" t="str">
            <v>TR</v>
          </cell>
          <cell r="E480" t="str">
            <v>EASAX</v>
          </cell>
          <cell r="F480" t="str">
            <v>F-28</v>
          </cell>
          <cell r="G480" t="str">
            <v>APU</v>
          </cell>
          <cell r="H480">
            <v>50000</v>
          </cell>
        </row>
        <row r="481">
          <cell r="A481">
            <v>39479</v>
          </cell>
          <cell r="B481" t="str">
            <v>JO</v>
          </cell>
          <cell r="C481" t="str">
            <v>TR</v>
          </cell>
          <cell r="D481" t="str">
            <v>TR</v>
          </cell>
          <cell r="E481" t="str">
            <v>GALAXY</v>
          </cell>
          <cell r="F481" t="str">
            <v>MD-82</v>
          </cell>
          <cell r="G481" t="str">
            <v>COMPONENT</v>
          </cell>
          <cell r="H481">
            <v>5000</v>
          </cell>
        </row>
        <row r="482">
          <cell r="A482">
            <v>39508</v>
          </cell>
          <cell r="B482" t="str">
            <v>HJ</v>
          </cell>
          <cell r="C482" t="str">
            <v>TR</v>
          </cell>
          <cell r="D482" t="str">
            <v>BDP IGTE -TR</v>
          </cell>
          <cell r="E482" t="str">
            <v>PJB</v>
          </cell>
          <cell r="G482" t="str">
            <v>Comp.Repair</v>
          </cell>
          <cell r="H482">
            <v>70000</v>
          </cell>
        </row>
        <row r="483">
          <cell r="A483">
            <v>39508</v>
          </cell>
          <cell r="B483" t="str">
            <v>HJ</v>
          </cell>
          <cell r="C483" t="str">
            <v>TR</v>
          </cell>
          <cell r="D483" t="str">
            <v>BDP IGTE -TR</v>
          </cell>
          <cell r="E483" t="str">
            <v>IP</v>
          </cell>
          <cell r="G483" t="str">
            <v>Comp.Repair</v>
          </cell>
          <cell r="H483">
            <v>46000</v>
          </cell>
        </row>
        <row r="484">
          <cell r="A484">
            <v>39508</v>
          </cell>
          <cell r="B484" t="str">
            <v>HJ</v>
          </cell>
          <cell r="C484" t="str">
            <v>TR</v>
          </cell>
          <cell r="D484" t="str">
            <v>BDP IGTE -TR</v>
          </cell>
          <cell r="E484" t="str">
            <v>PLN</v>
          </cell>
          <cell r="G484" t="str">
            <v>Comp.Repair</v>
          </cell>
          <cell r="H484">
            <v>9000</v>
          </cell>
        </row>
        <row r="485">
          <cell r="A485">
            <v>39508</v>
          </cell>
          <cell r="B485" t="str">
            <v>HJ</v>
          </cell>
          <cell r="C485" t="str">
            <v>TR</v>
          </cell>
          <cell r="D485" t="str">
            <v>BDP IGTE -TR</v>
          </cell>
          <cell r="E485" t="str">
            <v>IPP &amp; Others</v>
          </cell>
          <cell r="G485" t="str">
            <v>Comp.Repair</v>
          </cell>
          <cell r="H485">
            <v>9000</v>
          </cell>
        </row>
        <row r="486">
          <cell r="A486">
            <v>39508</v>
          </cell>
          <cell r="B486" t="str">
            <v>BS</v>
          </cell>
          <cell r="C486" t="str">
            <v>TR</v>
          </cell>
          <cell r="D486" t="str">
            <v>TR</v>
          </cell>
          <cell r="E486" t="str">
            <v xml:space="preserve"> PAS</v>
          </cell>
          <cell r="F486" t="str">
            <v>SPEY/1</v>
          </cell>
          <cell r="G486" t="str">
            <v>rpr/mod</v>
          </cell>
          <cell r="H486">
            <v>300000</v>
          </cell>
        </row>
        <row r="487">
          <cell r="A487">
            <v>39508</v>
          </cell>
          <cell r="B487" t="str">
            <v>KH</v>
          </cell>
          <cell r="C487" t="str">
            <v>TR</v>
          </cell>
          <cell r="D487" t="str">
            <v>TR</v>
          </cell>
          <cell r="E487" t="str">
            <v>Adam</v>
          </cell>
          <cell r="F487" t="str">
            <v>GTCP85</v>
          </cell>
          <cell r="G487" t="str">
            <v>Repair</v>
          </cell>
          <cell r="H487">
            <v>20000</v>
          </cell>
        </row>
        <row r="488">
          <cell r="A488">
            <v>39508</v>
          </cell>
          <cell r="B488" t="str">
            <v>JO</v>
          </cell>
          <cell r="C488" t="str">
            <v>TR</v>
          </cell>
          <cell r="D488" t="str">
            <v>TR</v>
          </cell>
          <cell r="E488" t="str">
            <v>EASAX</v>
          </cell>
          <cell r="F488" t="str">
            <v>F-28</v>
          </cell>
          <cell r="G488" t="str">
            <v>ENGINE</v>
          </cell>
          <cell r="H488">
            <v>250000</v>
          </cell>
        </row>
        <row r="489">
          <cell r="A489">
            <v>39508</v>
          </cell>
          <cell r="B489" t="str">
            <v>JO</v>
          </cell>
          <cell r="C489" t="str">
            <v>TR</v>
          </cell>
          <cell r="D489" t="str">
            <v>TR</v>
          </cell>
          <cell r="E489" t="str">
            <v>JET LINK</v>
          </cell>
          <cell r="F489" t="str">
            <v>F-28</v>
          </cell>
          <cell r="G489" t="str">
            <v>ENGINE</v>
          </cell>
          <cell r="H489">
            <v>150000</v>
          </cell>
        </row>
        <row r="490">
          <cell r="A490">
            <v>39539</v>
          </cell>
          <cell r="B490" t="str">
            <v>HJ</v>
          </cell>
          <cell r="C490" t="str">
            <v>TR</v>
          </cell>
          <cell r="D490" t="str">
            <v>BDP IGTE -TR</v>
          </cell>
          <cell r="E490" t="str">
            <v>PJB</v>
          </cell>
          <cell r="G490" t="str">
            <v>Comp.Repair</v>
          </cell>
          <cell r="H490">
            <v>70000</v>
          </cell>
        </row>
        <row r="491">
          <cell r="A491">
            <v>39539</v>
          </cell>
          <cell r="B491" t="str">
            <v>HJ</v>
          </cell>
          <cell r="C491" t="str">
            <v>TR</v>
          </cell>
          <cell r="D491" t="str">
            <v>BDP IGTE -TR</v>
          </cell>
          <cell r="E491" t="str">
            <v>IP</v>
          </cell>
          <cell r="G491" t="str">
            <v>Comp.Repair</v>
          </cell>
          <cell r="H491">
            <v>46000</v>
          </cell>
        </row>
        <row r="492">
          <cell r="A492">
            <v>39539</v>
          </cell>
          <cell r="B492" t="str">
            <v>HJ</v>
          </cell>
          <cell r="C492" t="str">
            <v>TR</v>
          </cell>
          <cell r="D492" t="str">
            <v>BDP IGTE -TR</v>
          </cell>
          <cell r="E492" t="str">
            <v>PLN</v>
          </cell>
          <cell r="G492" t="str">
            <v>Comp.Repair</v>
          </cell>
          <cell r="H492">
            <v>9000</v>
          </cell>
        </row>
        <row r="493">
          <cell r="A493">
            <v>39539</v>
          </cell>
          <cell r="B493" t="str">
            <v>HJ</v>
          </cell>
          <cell r="C493" t="str">
            <v>TR</v>
          </cell>
          <cell r="D493" t="str">
            <v>BDP IGTE -TR</v>
          </cell>
          <cell r="E493" t="str">
            <v>IPP &amp; Others</v>
          </cell>
          <cell r="G493" t="str">
            <v>Comp.Repair</v>
          </cell>
          <cell r="H493">
            <v>9000</v>
          </cell>
        </row>
        <row r="494">
          <cell r="A494">
            <v>39539</v>
          </cell>
          <cell r="B494" t="str">
            <v>KH</v>
          </cell>
          <cell r="C494" t="str">
            <v>TR</v>
          </cell>
          <cell r="D494" t="str">
            <v>TR</v>
          </cell>
          <cell r="E494" t="str">
            <v>Adam</v>
          </cell>
          <cell r="F494" t="str">
            <v>CFM56-3</v>
          </cell>
          <cell r="G494" t="str">
            <v>Repair</v>
          </cell>
          <cell r="H494">
            <v>500000</v>
          </cell>
        </row>
        <row r="495">
          <cell r="A495">
            <v>39539</v>
          </cell>
          <cell r="B495" t="str">
            <v>AM</v>
          </cell>
          <cell r="C495" t="str">
            <v>TR</v>
          </cell>
          <cell r="D495" t="str">
            <v>TR</v>
          </cell>
          <cell r="E495" t="str">
            <v>MDL</v>
          </cell>
          <cell r="F495" t="str">
            <v>GTCP85</v>
          </cell>
          <cell r="G495" t="str">
            <v>Repair</v>
          </cell>
          <cell r="H495">
            <v>30000</v>
          </cell>
        </row>
        <row r="496">
          <cell r="A496">
            <v>39539</v>
          </cell>
          <cell r="B496" t="str">
            <v>MP</v>
          </cell>
          <cell r="C496" t="str">
            <v>TR</v>
          </cell>
          <cell r="D496" t="str">
            <v>TR</v>
          </cell>
          <cell r="E496" t="str">
            <v xml:space="preserve">Biman </v>
          </cell>
          <cell r="F496" t="str">
            <v>eng spey 555</v>
          </cell>
          <cell r="G496" t="str">
            <v>eng repair/overh</v>
          </cell>
          <cell r="H496">
            <v>200000</v>
          </cell>
        </row>
        <row r="497">
          <cell r="A497">
            <v>39539</v>
          </cell>
          <cell r="B497" t="str">
            <v>JO</v>
          </cell>
          <cell r="C497" t="str">
            <v>TR</v>
          </cell>
          <cell r="D497" t="str">
            <v>TR</v>
          </cell>
          <cell r="E497" t="str">
            <v>AQUARIUS</v>
          </cell>
          <cell r="F497" t="str">
            <v>F-28</v>
          </cell>
          <cell r="G497" t="str">
            <v>APU</v>
          </cell>
          <cell r="H497">
            <v>50000</v>
          </cell>
        </row>
        <row r="498">
          <cell r="A498">
            <v>39539</v>
          </cell>
          <cell r="B498" t="str">
            <v>JO</v>
          </cell>
          <cell r="C498" t="str">
            <v>TR</v>
          </cell>
          <cell r="D498" t="str">
            <v>TR</v>
          </cell>
          <cell r="E498" t="str">
            <v>JET LINK</v>
          </cell>
          <cell r="F498" t="str">
            <v>F-28</v>
          </cell>
          <cell r="G498" t="str">
            <v>APU</v>
          </cell>
          <cell r="H498">
            <v>50000</v>
          </cell>
        </row>
        <row r="499">
          <cell r="A499">
            <v>39539</v>
          </cell>
          <cell r="B499" t="str">
            <v>SS</v>
          </cell>
          <cell r="C499" t="str">
            <v>TR</v>
          </cell>
          <cell r="D499" t="str">
            <v>TR</v>
          </cell>
          <cell r="E499" t="str">
            <v>MAX AVIA</v>
          </cell>
          <cell r="F499" t="str">
            <v>B737-200</v>
          </cell>
          <cell r="G499" t="str">
            <v>APU</v>
          </cell>
          <cell r="H499">
            <v>30000</v>
          </cell>
        </row>
        <row r="500">
          <cell r="A500">
            <v>39569</v>
          </cell>
          <cell r="B500" t="str">
            <v>HJ</v>
          </cell>
          <cell r="C500" t="str">
            <v>TR</v>
          </cell>
          <cell r="D500" t="str">
            <v>BDP IGTE -TR</v>
          </cell>
          <cell r="E500" t="str">
            <v>PJB</v>
          </cell>
          <cell r="G500" t="str">
            <v>Comp.Repair</v>
          </cell>
          <cell r="H500">
            <v>70000</v>
          </cell>
        </row>
        <row r="501">
          <cell r="A501">
            <v>39569</v>
          </cell>
          <cell r="B501" t="str">
            <v>HJ</v>
          </cell>
          <cell r="C501" t="str">
            <v>TR</v>
          </cell>
          <cell r="D501" t="str">
            <v>BDP IGTE -TR</v>
          </cell>
          <cell r="E501" t="str">
            <v>IP</v>
          </cell>
          <cell r="G501" t="str">
            <v>Comp.Repair</v>
          </cell>
          <cell r="H501">
            <v>46000</v>
          </cell>
        </row>
        <row r="502">
          <cell r="A502">
            <v>39569</v>
          </cell>
          <cell r="B502" t="str">
            <v>HJ</v>
          </cell>
          <cell r="C502" t="str">
            <v>TR</v>
          </cell>
          <cell r="D502" t="str">
            <v>BDP IGTE -TR</v>
          </cell>
          <cell r="E502" t="str">
            <v>PLN</v>
          </cell>
          <cell r="G502" t="str">
            <v>Comp.Repair</v>
          </cell>
          <cell r="H502">
            <v>9000</v>
          </cell>
        </row>
        <row r="503">
          <cell r="A503">
            <v>39569</v>
          </cell>
          <cell r="B503" t="str">
            <v>HJ</v>
          </cell>
          <cell r="C503" t="str">
            <v>TR</v>
          </cell>
          <cell r="D503" t="str">
            <v>BDP IGTE -TR</v>
          </cell>
          <cell r="E503" t="str">
            <v>IPP &amp; Others</v>
          </cell>
          <cell r="G503" t="str">
            <v>Comp.Repair</v>
          </cell>
          <cell r="H503">
            <v>9000</v>
          </cell>
        </row>
        <row r="504">
          <cell r="A504">
            <v>39569</v>
          </cell>
          <cell r="B504" t="str">
            <v>BS</v>
          </cell>
          <cell r="C504" t="str">
            <v>TR</v>
          </cell>
          <cell r="D504" t="str">
            <v>TR</v>
          </cell>
          <cell r="E504" t="str">
            <v>GTR</v>
          </cell>
          <cell r="F504" t="str">
            <v>SPEY/1</v>
          </cell>
          <cell r="G504" t="str">
            <v>rpr/mod</v>
          </cell>
          <cell r="H504">
            <v>250000</v>
          </cell>
        </row>
        <row r="505">
          <cell r="A505">
            <v>39569</v>
          </cell>
          <cell r="B505" t="str">
            <v>KH</v>
          </cell>
          <cell r="C505" t="str">
            <v>TR</v>
          </cell>
          <cell r="D505" t="str">
            <v>TR</v>
          </cell>
          <cell r="E505" t="str">
            <v>Adam</v>
          </cell>
          <cell r="F505" t="str">
            <v>GTCP85</v>
          </cell>
          <cell r="G505" t="str">
            <v>Repair</v>
          </cell>
          <cell r="H505">
            <v>20000</v>
          </cell>
        </row>
        <row r="506">
          <cell r="A506">
            <v>39569</v>
          </cell>
          <cell r="B506" t="str">
            <v>MP</v>
          </cell>
          <cell r="C506" t="str">
            <v>TR</v>
          </cell>
          <cell r="D506" t="str">
            <v>TR</v>
          </cell>
          <cell r="E506" t="str">
            <v>Air Niugini</v>
          </cell>
          <cell r="F506" t="str">
            <v>eng spey 555</v>
          </cell>
          <cell r="G506" t="str">
            <v>eng repair/overh</v>
          </cell>
          <cell r="H506">
            <v>200000</v>
          </cell>
        </row>
        <row r="507">
          <cell r="A507">
            <v>39569</v>
          </cell>
          <cell r="B507" t="str">
            <v>JS</v>
          </cell>
          <cell r="C507" t="str">
            <v>TR</v>
          </cell>
          <cell r="D507" t="str">
            <v>TR</v>
          </cell>
          <cell r="E507" t="str">
            <v>PT.Kandiyasa D.</v>
          </cell>
          <cell r="F507" t="str">
            <v>APU</v>
          </cell>
          <cell r="G507" t="str">
            <v>Overhaul</v>
          </cell>
          <cell r="H507">
            <v>75000</v>
          </cell>
        </row>
        <row r="508">
          <cell r="A508">
            <v>39569</v>
          </cell>
          <cell r="B508" t="str">
            <v>JO</v>
          </cell>
          <cell r="C508" t="str">
            <v>TR</v>
          </cell>
          <cell r="D508" t="str">
            <v>TR</v>
          </cell>
          <cell r="E508" t="str">
            <v>KHORS AIR</v>
          </cell>
          <cell r="F508" t="str">
            <v>MD-82</v>
          </cell>
          <cell r="G508" t="str">
            <v>APU</v>
          </cell>
          <cell r="H508">
            <v>50000</v>
          </cell>
        </row>
        <row r="509">
          <cell r="A509">
            <v>39569</v>
          </cell>
          <cell r="B509" t="str">
            <v>JO</v>
          </cell>
          <cell r="C509" t="str">
            <v>TR</v>
          </cell>
          <cell r="D509" t="str">
            <v>TR</v>
          </cell>
          <cell r="E509" t="str">
            <v>GALAXY</v>
          </cell>
          <cell r="F509" t="str">
            <v>MD-82</v>
          </cell>
          <cell r="G509" t="str">
            <v>COMPONENT</v>
          </cell>
          <cell r="H509">
            <v>5000</v>
          </cell>
        </row>
        <row r="510">
          <cell r="A510">
            <v>39600</v>
          </cell>
          <cell r="B510" t="str">
            <v>HJ</v>
          </cell>
          <cell r="C510" t="str">
            <v>TR</v>
          </cell>
          <cell r="D510" t="str">
            <v>BDP IGTE -TR</v>
          </cell>
          <cell r="E510" t="str">
            <v>PJB</v>
          </cell>
          <cell r="G510" t="str">
            <v>Comp.Repair</v>
          </cell>
          <cell r="H510">
            <v>70000</v>
          </cell>
        </row>
        <row r="511">
          <cell r="A511">
            <v>39600</v>
          </cell>
          <cell r="B511" t="str">
            <v>HJ</v>
          </cell>
          <cell r="C511" t="str">
            <v>TR</v>
          </cell>
          <cell r="D511" t="str">
            <v>BDP IGTE -TR</v>
          </cell>
          <cell r="E511" t="str">
            <v>IP</v>
          </cell>
          <cell r="G511" t="str">
            <v>Comp.Repair</v>
          </cell>
          <cell r="H511">
            <v>46000</v>
          </cell>
        </row>
        <row r="512">
          <cell r="A512">
            <v>39600</v>
          </cell>
          <cell r="B512" t="str">
            <v>HJ</v>
          </cell>
          <cell r="C512" t="str">
            <v>TR</v>
          </cell>
          <cell r="D512" t="str">
            <v>BDP IGTE -TR</v>
          </cell>
          <cell r="E512" t="str">
            <v>PLN</v>
          </cell>
          <cell r="G512" t="str">
            <v>Comp.Repair</v>
          </cell>
          <cell r="H512">
            <v>9000</v>
          </cell>
        </row>
        <row r="513">
          <cell r="A513">
            <v>39600</v>
          </cell>
          <cell r="B513" t="str">
            <v>HJ</v>
          </cell>
          <cell r="C513" t="str">
            <v>TR</v>
          </cell>
          <cell r="D513" t="str">
            <v>BDP IGTE -TR</v>
          </cell>
          <cell r="E513" t="str">
            <v>IPP &amp; Others</v>
          </cell>
          <cell r="G513" t="str">
            <v>Comp.Repair</v>
          </cell>
          <cell r="H513">
            <v>9000</v>
          </cell>
        </row>
        <row r="514">
          <cell r="A514">
            <v>39600</v>
          </cell>
          <cell r="B514" t="str">
            <v>BS</v>
          </cell>
          <cell r="C514" t="str">
            <v>TR</v>
          </cell>
          <cell r="D514" t="str">
            <v>TR</v>
          </cell>
          <cell r="E514" t="str">
            <v>EWAS</v>
          </cell>
          <cell r="F514" t="str">
            <v>SPEY/4</v>
          </cell>
          <cell r="G514" t="str">
            <v>rpr/mod</v>
          </cell>
          <cell r="H514">
            <v>300000</v>
          </cell>
        </row>
        <row r="515">
          <cell r="A515">
            <v>39600</v>
          </cell>
          <cell r="B515" t="str">
            <v>JS</v>
          </cell>
          <cell r="C515" t="str">
            <v>TR</v>
          </cell>
          <cell r="D515" t="str">
            <v>TR</v>
          </cell>
          <cell r="E515" t="str">
            <v>RNLAF</v>
          </cell>
          <cell r="F515" t="str">
            <v>APU TSCP700</v>
          </cell>
          <cell r="G515" t="str">
            <v>Overhaul</v>
          </cell>
          <cell r="H515">
            <v>90000</v>
          </cell>
        </row>
        <row r="516">
          <cell r="A516">
            <v>39630</v>
          </cell>
          <cell r="B516" t="str">
            <v>HJ</v>
          </cell>
          <cell r="C516" t="str">
            <v>TR</v>
          </cell>
          <cell r="D516" t="str">
            <v>BDP IGTE -TR</v>
          </cell>
          <cell r="E516" t="str">
            <v>PJB</v>
          </cell>
          <cell r="G516" t="str">
            <v>Comp.Repair</v>
          </cell>
          <cell r="H516">
            <v>70000</v>
          </cell>
        </row>
        <row r="517">
          <cell r="A517">
            <v>39630</v>
          </cell>
          <cell r="B517" t="str">
            <v>HJ</v>
          </cell>
          <cell r="C517" t="str">
            <v>TR</v>
          </cell>
          <cell r="D517" t="str">
            <v>BDP IGTE -TR</v>
          </cell>
          <cell r="E517" t="str">
            <v>IP</v>
          </cell>
          <cell r="G517" t="str">
            <v>Comp.Repair</v>
          </cell>
          <cell r="H517">
            <v>46000</v>
          </cell>
        </row>
        <row r="518">
          <cell r="A518">
            <v>39630</v>
          </cell>
          <cell r="B518" t="str">
            <v>HJ</v>
          </cell>
          <cell r="C518" t="str">
            <v>TR</v>
          </cell>
          <cell r="D518" t="str">
            <v>BDP IGTE -TR</v>
          </cell>
          <cell r="E518" t="str">
            <v>PLN</v>
          </cell>
          <cell r="G518" t="str">
            <v>Comp.Repair</v>
          </cell>
          <cell r="H518">
            <v>9000</v>
          </cell>
        </row>
        <row r="519">
          <cell r="A519">
            <v>39630</v>
          </cell>
          <cell r="B519" t="str">
            <v>HJ</v>
          </cell>
          <cell r="C519" t="str">
            <v>TR</v>
          </cell>
          <cell r="D519" t="str">
            <v>BDP IGTE -TR</v>
          </cell>
          <cell r="E519" t="str">
            <v>IPP &amp; Others</v>
          </cell>
          <cell r="G519" t="str">
            <v>Comp.Repair</v>
          </cell>
          <cell r="H519">
            <v>9000</v>
          </cell>
        </row>
        <row r="520">
          <cell r="A520">
            <v>39630</v>
          </cell>
          <cell r="B520" t="str">
            <v>KH</v>
          </cell>
          <cell r="C520" t="str">
            <v>TR</v>
          </cell>
          <cell r="D520" t="str">
            <v>TR</v>
          </cell>
          <cell r="E520" t="str">
            <v>Adam</v>
          </cell>
          <cell r="F520" t="str">
            <v>CFM56-3</v>
          </cell>
          <cell r="G520" t="str">
            <v>Repair</v>
          </cell>
          <cell r="H520">
            <v>500000</v>
          </cell>
        </row>
        <row r="521">
          <cell r="A521">
            <v>39630</v>
          </cell>
          <cell r="B521" t="str">
            <v>KH</v>
          </cell>
          <cell r="C521" t="str">
            <v>TR</v>
          </cell>
          <cell r="D521" t="str">
            <v>TR</v>
          </cell>
          <cell r="E521" t="str">
            <v>Adam</v>
          </cell>
          <cell r="F521" t="str">
            <v>GTCP85</v>
          </cell>
          <cell r="G521" t="str">
            <v>Repair</v>
          </cell>
          <cell r="H521">
            <v>20000</v>
          </cell>
        </row>
        <row r="522">
          <cell r="A522">
            <v>39630</v>
          </cell>
          <cell r="B522" t="str">
            <v>JO</v>
          </cell>
          <cell r="C522" t="str">
            <v>TR</v>
          </cell>
          <cell r="D522" t="str">
            <v>TR</v>
          </cell>
          <cell r="E522" t="str">
            <v>Mahan Air</v>
          </cell>
          <cell r="F522" t="str">
            <v>A300</v>
          </cell>
          <cell r="G522" t="str">
            <v>APU TCP 700</v>
          </cell>
          <cell r="H522">
            <v>125000</v>
          </cell>
        </row>
        <row r="523">
          <cell r="A523">
            <v>39661</v>
          </cell>
          <cell r="B523" t="str">
            <v>HJ</v>
          </cell>
          <cell r="C523" t="str">
            <v>TR</v>
          </cell>
          <cell r="D523" t="str">
            <v>BDP IGTE -TR</v>
          </cell>
          <cell r="E523" t="str">
            <v>PJB</v>
          </cell>
          <cell r="G523" t="str">
            <v>Comp.Repair</v>
          </cell>
          <cell r="H523">
            <v>70000</v>
          </cell>
        </row>
        <row r="524">
          <cell r="A524">
            <v>39661</v>
          </cell>
          <cell r="B524" t="str">
            <v>HJ</v>
          </cell>
          <cell r="C524" t="str">
            <v>TR</v>
          </cell>
          <cell r="D524" t="str">
            <v>BDP IGTE -TR</v>
          </cell>
          <cell r="E524" t="str">
            <v>IP</v>
          </cell>
          <cell r="G524" t="str">
            <v>Comp.Repair</v>
          </cell>
          <cell r="H524">
            <v>46000</v>
          </cell>
        </row>
        <row r="525">
          <cell r="A525">
            <v>39661</v>
          </cell>
          <cell r="B525" t="str">
            <v>HJ</v>
          </cell>
          <cell r="C525" t="str">
            <v>TR</v>
          </cell>
          <cell r="D525" t="str">
            <v>BDP IGTE -TR</v>
          </cell>
          <cell r="E525" t="str">
            <v>PLN</v>
          </cell>
          <cell r="G525" t="str">
            <v>Comp.Repair</v>
          </cell>
          <cell r="H525">
            <v>9000</v>
          </cell>
        </row>
        <row r="526">
          <cell r="A526">
            <v>39661</v>
          </cell>
          <cell r="B526" t="str">
            <v>HJ</v>
          </cell>
          <cell r="C526" t="str">
            <v>TR</v>
          </cell>
          <cell r="D526" t="str">
            <v>BDP IGTE -TR</v>
          </cell>
          <cell r="E526" t="str">
            <v>IPP &amp; Others</v>
          </cell>
          <cell r="G526" t="str">
            <v>Comp.Repair</v>
          </cell>
          <cell r="H526">
            <v>9000</v>
          </cell>
        </row>
        <row r="527">
          <cell r="A527">
            <v>39661</v>
          </cell>
          <cell r="B527" t="str">
            <v>AM</v>
          </cell>
          <cell r="C527" t="str">
            <v>TR</v>
          </cell>
          <cell r="D527" t="str">
            <v>TR</v>
          </cell>
          <cell r="E527" t="str">
            <v>MDL</v>
          </cell>
          <cell r="F527" t="str">
            <v>GTCP85</v>
          </cell>
          <cell r="G527" t="str">
            <v>Repair</v>
          </cell>
          <cell r="H527">
            <v>30000</v>
          </cell>
        </row>
        <row r="528">
          <cell r="A528">
            <v>39661</v>
          </cell>
          <cell r="B528" t="str">
            <v>KH</v>
          </cell>
          <cell r="C528" t="str">
            <v>TR</v>
          </cell>
          <cell r="D528" t="str">
            <v>TR</v>
          </cell>
          <cell r="E528" t="str">
            <v>Adam</v>
          </cell>
          <cell r="F528" t="str">
            <v>GTCP85</v>
          </cell>
          <cell r="G528" t="str">
            <v>Repair</v>
          </cell>
          <cell r="H528">
            <v>20000</v>
          </cell>
        </row>
        <row r="529">
          <cell r="A529">
            <v>39661</v>
          </cell>
          <cell r="B529" t="str">
            <v>MP</v>
          </cell>
          <cell r="C529" t="str">
            <v>TR</v>
          </cell>
          <cell r="D529" t="str">
            <v>TR</v>
          </cell>
          <cell r="E529" t="str">
            <v xml:space="preserve">Biman </v>
          </cell>
          <cell r="F529" t="str">
            <v>eng spey 555</v>
          </cell>
          <cell r="G529" t="str">
            <v>eng repair/overh</v>
          </cell>
          <cell r="H529">
            <v>200000</v>
          </cell>
        </row>
        <row r="530">
          <cell r="A530">
            <v>39661</v>
          </cell>
          <cell r="B530" t="str">
            <v>JO</v>
          </cell>
          <cell r="C530" t="str">
            <v>TR</v>
          </cell>
          <cell r="D530" t="str">
            <v>TR</v>
          </cell>
          <cell r="E530" t="str">
            <v>EASAX</v>
          </cell>
          <cell r="F530" t="str">
            <v>F-28</v>
          </cell>
          <cell r="G530" t="str">
            <v>ENGINE</v>
          </cell>
          <cell r="H530">
            <v>250000</v>
          </cell>
        </row>
        <row r="531">
          <cell r="A531">
            <v>39661</v>
          </cell>
          <cell r="B531" t="str">
            <v>JO</v>
          </cell>
          <cell r="C531" t="str">
            <v>TR</v>
          </cell>
          <cell r="D531" t="str">
            <v>TR</v>
          </cell>
          <cell r="E531" t="str">
            <v>KHORS AIR</v>
          </cell>
          <cell r="F531" t="str">
            <v>MD-82</v>
          </cell>
          <cell r="G531" t="str">
            <v>APU</v>
          </cell>
          <cell r="H531">
            <v>50000</v>
          </cell>
        </row>
        <row r="532">
          <cell r="A532">
            <v>39692</v>
          </cell>
          <cell r="B532" t="str">
            <v>HJ</v>
          </cell>
          <cell r="C532" t="str">
            <v>TR</v>
          </cell>
          <cell r="D532" t="str">
            <v>BDP IGTE -TR</v>
          </cell>
          <cell r="E532" t="str">
            <v>PJB</v>
          </cell>
          <cell r="G532" t="str">
            <v>Comp.Repair</v>
          </cell>
          <cell r="H532">
            <v>70000</v>
          </cell>
        </row>
        <row r="533">
          <cell r="A533">
            <v>39692</v>
          </cell>
          <cell r="B533" t="str">
            <v>HJ</v>
          </cell>
          <cell r="C533" t="str">
            <v>TR</v>
          </cell>
          <cell r="D533" t="str">
            <v>BDP IGTE -TR</v>
          </cell>
          <cell r="E533" t="str">
            <v>IP</v>
          </cell>
          <cell r="G533" t="str">
            <v>Comp.Repair</v>
          </cell>
          <cell r="H533">
            <v>46000</v>
          </cell>
        </row>
        <row r="534">
          <cell r="A534">
            <v>39692</v>
          </cell>
          <cell r="B534" t="str">
            <v>HJ</v>
          </cell>
          <cell r="C534" t="str">
            <v>TR</v>
          </cell>
          <cell r="D534" t="str">
            <v>BDP IGTE -TR</v>
          </cell>
          <cell r="E534" t="str">
            <v>PLN</v>
          </cell>
          <cell r="G534" t="str">
            <v>Comp.Repair</v>
          </cell>
          <cell r="H534">
            <v>9000</v>
          </cell>
        </row>
        <row r="535">
          <cell r="A535">
            <v>39692</v>
          </cell>
          <cell r="B535" t="str">
            <v>HJ</v>
          </cell>
          <cell r="C535" t="str">
            <v>TR</v>
          </cell>
          <cell r="D535" t="str">
            <v>BDP IGTE -TR</v>
          </cell>
          <cell r="E535" t="str">
            <v>IPP &amp; Others</v>
          </cell>
          <cell r="G535" t="str">
            <v>Comp.Repair</v>
          </cell>
          <cell r="H535">
            <v>9000</v>
          </cell>
        </row>
        <row r="536">
          <cell r="A536">
            <v>39692</v>
          </cell>
          <cell r="B536" t="str">
            <v>KH</v>
          </cell>
          <cell r="C536" t="str">
            <v>TR</v>
          </cell>
          <cell r="D536" t="str">
            <v>TR</v>
          </cell>
          <cell r="E536" t="str">
            <v>Adam</v>
          </cell>
          <cell r="F536" t="str">
            <v>CFM56-3</v>
          </cell>
          <cell r="G536" t="str">
            <v>Repair</v>
          </cell>
          <cell r="H536">
            <v>500000</v>
          </cell>
        </row>
        <row r="537">
          <cell r="A537">
            <v>39692</v>
          </cell>
          <cell r="B537" t="str">
            <v>BS</v>
          </cell>
          <cell r="C537" t="str">
            <v>TR</v>
          </cell>
          <cell r="D537" t="str">
            <v>TR</v>
          </cell>
          <cell r="E537" t="str">
            <v>EWAS</v>
          </cell>
          <cell r="F537" t="str">
            <v>SPEY/4</v>
          </cell>
          <cell r="G537" t="str">
            <v>rpr/mod</v>
          </cell>
          <cell r="H537">
            <v>300000</v>
          </cell>
        </row>
        <row r="538">
          <cell r="A538">
            <v>39692</v>
          </cell>
          <cell r="B538" t="str">
            <v>MP</v>
          </cell>
          <cell r="C538" t="str">
            <v>TR</v>
          </cell>
          <cell r="D538" t="str">
            <v>TR</v>
          </cell>
          <cell r="E538" t="str">
            <v>Air Niugini</v>
          </cell>
          <cell r="F538" t="str">
            <v>eng spey 555</v>
          </cell>
          <cell r="G538" t="str">
            <v>eng repair/overh</v>
          </cell>
          <cell r="H538">
            <v>200000</v>
          </cell>
        </row>
        <row r="539">
          <cell r="A539">
            <v>39692</v>
          </cell>
          <cell r="B539" t="str">
            <v>JO</v>
          </cell>
          <cell r="C539" t="str">
            <v>TR</v>
          </cell>
          <cell r="D539" t="str">
            <v>TR</v>
          </cell>
          <cell r="E539" t="str">
            <v>JET LINK</v>
          </cell>
          <cell r="F539" t="str">
            <v>F-28</v>
          </cell>
          <cell r="G539" t="str">
            <v>ENGINE</v>
          </cell>
          <cell r="H539">
            <v>150000</v>
          </cell>
        </row>
        <row r="540">
          <cell r="A540">
            <v>39692</v>
          </cell>
          <cell r="B540" t="str">
            <v>JO</v>
          </cell>
          <cell r="C540" t="str">
            <v>TR</v>
          </cell>
          <cell r="D540" t="str">
            <v>TR</v>
          </cell>
          <cell r="E540" t="str">
            <v>AQUARIUS</v>
          </cell>
          <cell r="F540" t="str">
            <v>F-28</v>
          </cell>
          <cell r="G540" t="str">
            <v>APU</v>
          </cell>
          <cell r="H540">
            <v>50000</v>
          </cell>
        </row>
        <row r="541">
          <cell r="A541">
            <v>39692</v>
          </cell>
          <cell r="B541" t="str">
            <v>JO</v>
          </cell>
          <cell r="C541" t="str">
            <v>TR</v>
          </cell>
          <cell r="D541" t="str">
            <v>TR</v>
          </cell>
          <cell r="E541" t="str">
            <v>GALAXY</v>
          </cell>
          <cell r="F541" t="str">
            <v>MD-82</v>
          </cell>
          <cell r="G541" t="str">
            <v>COMPONENT</v>
          </cell>
          <cell r="H541">
            <v>5000</v>
          </cell>
        </row>
        <row r="542">
          <cell r="A542">
            <v>39722</v>
          </cell>
          <cell r="B542" t="str">
            <v>HJ</v>
          </cell>
          <cell r="C542" t="str">
            <v>TR</v>
          </cell>
          <cell r="D542" t="str">
            <v>BDP IGTE -TR</v>
          </cell>
          <cell r="E542" t="str">
            <v>PJB</v>
          </cell>
          <cell r="G542" t="str">
            <v>Comp.Repair</v>
          </cell>
          <cell r="H542">
            <v>70000</v>
          </cell>
        </row>
        <row r="543">
          <cell r="A543">
            <v>39722</v>
          </cell>
          <cell r="B543" t="str">
            <v>HJ</v>
          </cell>
          <cell r="C543" t="str">
            <v>TR</v>
          </cell>
          <cell r="D543" t="str">
            <v>BDP IGTE -TR</v>
          </cell>
          <cell r="E543" t="str">
            <v>IP</v>
          </cell>
          <cell r="G543" t="str">
            <v>Comp.Repair</v>
          </cell>
          <cell r="H543">
            <v>46000</v>
          </cell>
        </row>
        <row r="544">
          <cell r="A544">
            <v>39722</v>
          </cell>
          <cell r="B544" t="str">
            <v>HJ</v>
          </cell>
          <cell r="C544" t="str">
            <v>TR</v>
          </cell>
          <cell r="D544" t="str">
            <v>BDP IGTE -TR</v>
          </cell>
          <cell r="E544" t="str">
            <v>PLN</v>
          </cell>
          <cell r="G544" t="str">
            <v>Comp.Repair</v>
          </cell>
          <cell r="H544">
            <v>9000</v>
          </cell>
        </row>
        <row r="545">
          <cell r="A545">
            <v>39722</v>
          </cell>
          <cell r="B545" t="str">
            <v>HJ</v>
          </cell>
          <cell r="C545" t="str">
            <v>TR</v>
          </cell>
          <cell r="D545" t="str">
            <v>BDP IGTE -TR</v>
          </cell>
          <cell r="E545" t="str">
            <v>IPP &amp; Others</v>
          </cell>
          <cell r="G545" t="str">
            <v>Comp.Repair</v>
          </cell>
          <cell r="H545">
            <v>9000</v>
          </cell>
        </row>
        <row r="546">
          <cell r="A546">
            <v>39722</v>
          </cell>
          <cell r="B546" t="str">
            <v>KH</v>
          </cell>
          <cell r="C546" t="str">
            <v>TR</v>
          </cell>
          <cell r="D546" t="str">
            <v>TR</v>
          </cell>
          <cell r="E546" t="str">
            <v>Adam</v>
          </cell>
          <cell r="F546" t="str">
            <v>GTCP85</v>
          </cell>
          <cell r="G546" t="str">
            <v>Repair</v>
          </cell>
          <cell r="H546">
            <v>20000</v>
          </cell>
        </row>
        <row r="547">
          <cell r="A547">
            <v>39753</v>
          </cell>
          <cell r="B547" t="str">
            <v>HJ</v>
          </cell>
          <cell r="C547" t="str">
            <v>TR</v>
          </cell>
          <cell r="D547" t="str">
            <v>BDP IGTE -TR</v>
          </cell>
          <cell r="E547" t="str">
            <v>PJB</v>
          </cell>
          <cell r="G547" t="str">
            <v>Comp.Repair</v>
          </cell>
          <cell r="H547">
            <v>70000</v>
          </cell>
        </row>
        <row r="548">
          <cell r="A548">
            <v>39753</v>
          </cell>
          <cell r="B548" t="str">
            <v>HJ</v>
          </cell>
          <cell r="C548" t="str">
            <v>TR</v>
          </cell>
          <cell r="D548" t="str">
            <v>BDP IGTE -TR</v>
          </cell>
          <cell r="E548" t="str">
            <v>IP</v>
          </cell>
          <cell r="G548" t="str">
            <v>Comp.Repair</v>
          </cell>
          <cell r="H548">
            <v>46000</v>
          </cell>
        </row>
        <row r="549">
          <cell r="A549">
            <v>39753</v>
          </cell>
          <cell r="B549" t="str">
            <v>HJ</v>
          </cell>
          <cell r="C549" t="str">
            <v>TR</v>
          </cell>
          <cell r="D549" t="str">
            <v>BDP IGTE -TR</v>
          </cell>
          <cell r="E549" t="str">
            <v>PLN</v>
          </cell>
          <cell r="G549" t="str">
            <v>Comp.Repair</v>
          </cell>
          <cell r="H549">
            <v>9000</v>
          </cell>
        </row>
        <row r="550">
          <cell r="A550">
            <v>39753</v>
          </cell>
          <cell r="B550" t="str">
            <v>HJ</v>
          </cell>
          <cell r="C550" t="str">
            <v>TR</v>
          </cell>
          <cell r="D550" t="str">
            <v>BDP IGTE -TR</v>
          </cell>
          <cell r="E550" t="str">
            <v>IPP &amp; Others</v>
          </cell>
          <cell r="G550" t="str">
            <v>Comp.Repair</v>
          </cell>
          <cell r="H550">
            <v>9000</v>
          </cell>
        </row>
        <row r="551">
          <cell r="A551">
            <v>39753</v>
          </cell>
          <cell r="B551" t="str">
            <v>BS</v>
          </cell>
          <cell r="C551" t="str">
            <v>TR</v>
          </cell>
          <cell r="D551" t="str">
            <v>TR</v>
          </cell>
          <cell r="E551" t="str">
            <v>EWAS</v>
          </cell>
          <cell r="F551" t="str">
            <v>SPEY/4</v>
          </cell>
          <cell r="G551" t="str">
            <v>rpr/mod</v>
          </cell>
          <cell r="H551">
            <v>300000</v>
          </cell>
        </row>
        <row r="552">
          <cell r="A552">
            <v>39753</v>
          </cell>
          <cell r="B552" t="str">
            <v>JO</v>
          </cell>
          <cell r="C552" t="str">
            <v>TR</v>
          </cell>
          <cell r="D552" t="str">
            <v>TR</v>
          </cell>
          <cell r="E552" t="str">
            <v>EASAX</v>
          </cell>
          <cell r="F552" t="str">
            <v>F-28</v>
          </cell>
          <cell r="G552" t="str">
            <v>APU</v>
          </cell>
          <cell r="H552">
            <v>50000</v>
          </cell>
        </row>
        <row r="553">
          <cell r="A553">
            <v>39783</v>
          </cell>
          <cell r="B553" t="str">
            <v>HJ</v>
          </cell>
          <cell r="C553" t="str">
            <v>TR</v>
          </cell>
          <cell r="D553" t="str">
            <v>BDP IGTE -TR</v>
          </cell>
          <cell r="E553" t="str">
            <v>PJB</v>
          </cell>
          <cell r="G553" t="str">
            <v>Comp.Repair</v>
          </cell>
          <cell r="H553">
            <v>70000</v>
          </cell>
        </row>
        <row r="554">
          <cell r="A554">
            <v>39783</v>
          </cell>
          <cell r="B554" t="str">
            <v>HJ</v>
          </cell>
          <cell r="C554" t="str">
            <v>TR</v>
          </cell>
          <cell r="D554" t="str">
            <v>BDP IGTE -TR</v>
          </cell>
          <cell r="E554" t="str">
            <v>IP</v>
          </cell>
          <cell r="G554" t="str">
            <v>Comp.Repair</v>
          </cell>
          <cell r="H554">
            <v>46000</v>
          </cell>
        </row>
        <row r="555">
          <cell r="A555">
            <v>39783</v>
          </cell>
          <cell r="B555" t="str">
            <v>HJ</v>
          </cell>
          <cell r="C555" t="str">
            <v>TR</v>
          </cell>
          <cell r="D555" t="str">
            <v>BDP IGTE -TR</v>
          </cell>
          <cell r="E555" t="str">
            <v>PLN</v>
          </cell>
          <cell r="G555" t="str">
            <v>Comp.Repair</v>
          </cell>
          <cell r="H555">
            <v>9000</v>
          </cell>
        </row>
        <row r="556">
          <cell r="A556">
            <v>39783</v>
          </cell>
          <cell r="B556" t="str">
            <v>HJ</v>
          </cell>
          <cell r="C556" t="str">
            <v>TR</v>
          </cell>
          <cell r="D556" t="str">
            <v>BDP IGTE -TR</v>
          </cell>
          <cell r="E556" t="str">
            <v>IPP &amp; Others</v>
          </cell>
          <cell r="G556" t="str">
            <v>Comp.Repair</v>
          </cell>
          <cell r="H556">
            <v>9000</v>
          </cell>
        </row>
        <row r="557">
          <cell r="A557">
            <v>39783</v>
          </cell>
          <cell r="B557" t="str">
            <v>KH</v>
          </cell>
          <cell r="C557" t="str">
            <v>TR</v>
          </cell>
          <cell r="D557" t="str">
            <v>TR</v>
          </cell>
          <cell r="E557" t="str">
            <v>Adam</v>
          </cell>
          <cell r="F557" t="str">
            <v>GTCP85</v>
          </cell>
          <cell r="G557" t="str">
            <v>Repair</v>
          </cell>
          <cell r="H557">
            <v>20000</v>
          </cell>
        </row>
        <row r="558">
          <cell r="A558">
            <v>39783</v>
          </cell>
          <cell r="B558" t="str">
            <v>JO</v>
          </cell>
          <cell r="C558" t="str">
            <v>TR</v>
          </cell>
          <cell r="D558" t="str">
            <v>TR</v>
          </cell>
          <cell r="E558" t="str">
            <v>KHORS AIR</v>
          </cell>
          <cell r="F558" t="str">
            <v>MD-82</v>
          </cell>
          <cell r="G558" t="str">
            <v>APU</v>
          </cell>
          <cell r="H558">
            <v>50000</v>
          </cell>
        </row>
        <row r="559">
          <cell r="A559">
            <v>39783</v>
          </cell>
          <cell r="B559" t="str">
            <v>JO</v>
          </cell>
          <cell r="C559" t="str">
            <v>TR</v>
          </cell>
          <cell r="D559" t="str">
            <v>TR</v>
          </cell>
          <cell r="E559" t="str">
            <v>JET LINK</v>
          </cell>
          <cell r="F559" t="str">
            <v>F-28</v>
          </cell>
          <cell r="G559" t="str">
            <v>APU</v>
          </cell>
          <cell r="H559">
            <v>50000</v>
          </cell>
        </row>
        <row r="560">
          <cell r="A560">
            <v>39783</v>
          </cell>
          <cell r="B560" t="str">
            <v>JO</v>
          </cell>
          <cell r="C560" t="str">
            <v>TR</v>
          </cell>
          <cell r="D560" t="str">
            <v>TR</v>
          </cell>
          <cell r="E560" t="str">
            <v>GALAXY</v>
          </cell>
          <cell r="F560" t="str">
            <v>MD-82</v>
          </cell>
          <cell r="G560" t="str">
            <v>COMPONENT</v>
          </cell>
          <cell r="H560">
            <v>5000</v>
          </cell>
        </row>
      </sheetData>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F1771-V"/>
      <sheetName val="Input"/>
      <sheetName val="Lease_Deprec"/>
      <sheetName val="SMK 2001"/>
      <sheetName val="Summer"/>
      <sheetName val="Winter"/>
      <sheetName val="Links"/>
      <sheetName val="Lead"/>
      <sheetName val="DATA HRG"/>
      <sheetName val="Budget'03(8D)"/>
      <sheetName val="Parameter"/>
      <sheetName val="A"/>
      <sheetName val="SMK_2001"/>
      <sheetName val="DATA_HRG"/>
      <sheetName val="CAPEX Comparison"/>
    </sheetNames>
    <sheetDataSet>
      <sheetData sheetId="0" refreshError="1">
        <row r="1">
          <cell r="I1" t="str">
            <v>HAL   :  1</v>
          </cell>
        </row>
        <row r="2">
          <cell r="B2" t="str">
            <v>REKAPITULASI  ANGGARAN  KUANTITATIF  1998</v>
          </cell>
        </row>
        <row r="3">
          <cell r="B3" t="str">
            <v>REKAPITULASI  ANGGARAN  KUANTITATIF  1998</v>
          </cell>
        </row>
        <row r="4">
          <cell r="B4" t="str">
            <v>DIREKTUR / DINAS / BIDANG  :  DINAS ENGINEERING SUPPORT</v>
          </cell>
        </row>
        <row r="5">
          <cell r="D5" t="str">
            <v>KEADAAN</v>
          </cell>
          <cell r="E5" t="str">
            <v>ESTIMASI</v>
          </cell>
          <cell r="F5" t="str">
            <v>ANGGARAN</v>
          </cell>
          <cell r="G5" t="str">
            <v xml:space="preserve">ANGGARAN </v>
          </cell>
        </row>
        <row r="6">
          <cell r="B6" t="str">
            <v>NO.</v>
          </cell>
          <cell r="C6" t="str">
            <v>JENIS BIAYA / INVENTARIS</v>
          </cell>
          <cell r="D6" t="str">
            <v>30 JUNI 1997</v>
          </cell>
          <cell r="E6" t="str">
            <v>31 DES 1997</v>
          </cell>
          <cell r="F6" t="str">
            <v>TAHUN 1998</v>
          </cell>
          <cell r="G6" t="str">
            <v>1997</v>
          </cell>
          <cell r="H6" t="str">
            <v>SELISIH</v>
          </cell>
          <cell r="I6" t="str">
            <v>KETERANGAN</v>
          </cell>
        </row>
        <row r="7">
          <cell r="D7" t="str">
            <v>(a)</v>
          </cell>
          <cell r="E7" t="str">
            <v>(b)</v>
          </cell>
          <cell r="F7" t="str">
            <v>(c)</v>
          </cell>
          <cell r="G7" t="str">
            <v>(d)</v>
          </cell>
          <cell r="H7" t="str">
            <v>(c - b)</v>
          </cell>
        </row>
        <row r="8">
          <cell r="B8" t="str">
            <v>I</v>
          </cell>
          <cell r="C8" t="str">
            <v xml:space="preserve"> P E G A W A I : *)</v>
          </cell>
        </row>
        <row r="9">
          <cell r="C9" t="str">
            <v xml:space="preserve">   1 . TETAP</v>
          </cell>
          <cell r="D9">
            <v>236</v>
          </cell>
          <cell r="E9">
            <v>235</v>
          </cell>
          <cell r="F9">
            <v>235</v>
          </cell>
          <cell r="G9">
            <v>217</v>
          </cell>
          <cell r="H9">
            <v>0</v>
          </cell>
        </row>
        <row r="10">
          <cell r="C10" t="str">
            <v xml:space="preserve">   2 . CALON PEGAWAI</v>
          </cell>
          <cell r="D10">
            <v>0</v>
          </cell>
          <cell r="E10">
            <v>0</v>
          </cell>
          <cell r="F10">
            <v>0</v>
          </cell>
          <cell r="G10">
            <v>0</v>
          </cell>
          <cell r="H10">
            <v>0</v>
          </cell>
        </row>
        <row r="11">
          <cell r="C11" t="str">
            <v xml:space="preserve">   3 . KONTRAK **)</v>
          </cell>
          <cell r="D11">
            <v>0</v>
          </cell>
          <cell r="E11">
            <v>0</v>
          </cell>
          <cell r="F11">
            <v>0</v>
          </cell>
          <cell r="G11">
            <v>0</v>
          </cell>
          <cell r="H11">
            <v>0</v>
          </cell>
        </row>
        <row r="12">
          <cell r="C12" t="str">
            <v>JUMLAH</v>
          </cell>
          <cell r="D12">
            <v>236</v>
          </cell>
          <cell r="E12">
            <v>235</v>
          </cell>
          <cell r="F12">
            <v>235</v>
          </cell>
          <cell r="G12">
            <v>217</v>
          </cell>
          <cell r="H12">
            <v>0</v>
          </cell>
        </row>
        <row r="13">
          <cell r="B13" t="str">
            <v>II</v>
          </cell>
          <cell r="C13" t="str">
            <v xml:space="preserve"> L E M B U R : ***) </v>
          </cell>
        </row>
        <row r="14">
          <cell r="C14" t="str">
            <v xml:space="preserve">   1 . HARI KERJA</v>
          </cell>
          <cell r="D14" t="str">
            <v xml:space="preserve">32556   Jam  </v>
          </cell>
          <cell r="E14" t="str">
            <v xml:space="preserve">55122   Jam  </v>
          </cell>
          <cell r="F14" t="str">
            <v xml:space="preserve">31176   Jam  </v>
          </cell>
          <cell r="G14" t="str">
            <v xml:space="preserve">42365   Jam  </v>
          </cell>
          <cell r="H14" t="str">
            <v xml:space="preserve">- 23946   Jam  </v>
          </cell>
        </row>
        <row r="15">
          <cell r="C15" t="str">
            <v xml:space="preserve">   2 . HARI LIBUR</v>
          </cell>
          <cell r="D15" t="str">
            <v xml:space="preserve">13987   Jam  </v>
          </cell>
          <cell r="E15" t="str">
            <v xml:space="preserve">17974   Jam  </v>
          </cell>
          <cell r="F15" t="str">
            <v xml:space="preserve">22188   Jam  </v>
          </cell>
          <cell r="G15" t="str">
            <v xml:space="preserve">18165   Jam  </v>
          </cell>
          <cell r="H15" t="str">
            <v xml:space="preserve">4214   Jam  </v>
          </cell>
        </row>
        <row r="16">
          <cell r="C16" t="str">
            <v>JUMLAH</v>
          </cell>
          <cell r="D16" t="str">
            <v xml:space="preserve">46543   Jam  </v>
          </cell>
          <cell r="E16" t="str">
            <v xml:space="preserve">73096   Jam  </v>
          </cell>
          <cell r="F16" t="str">
            <v xml:space="preserve">53354   Jam  </v>
          </cell>
          <cell r="G16" t="str">
            <v xml:space="preserve">60530   Jam  </v>
          </cell>
          <cell r="H16" t="str">
            <v xml:space="preserve">- 19732   J_x0001_m  </v>
          </cell>
          <cell r="I16" t="str">
            <v xml:space="preserve"> Pengetatan jam lembur</v>
          </cell>
        </row>
        <row r="17">
          <cell r="B17" t="str">
            <v>III</v>
          </cell>
          <cell r="C17" t="str">
            <v xml:space="preserve"> P A K A I A N  D I N A S</v>
          </cell>
        </row>
        <row r="18">
          <cell r="C18" t="str">
            <v xml:space="preserve">   1 . PAKAIAN DINAS/KERJA/SERAGAM</v>
          </cell>
          <cell r="D18" t="str">
            <v xml:space="preserve">237   Paket  </v>
          </cell>
          <cell r="E18" t="str">
            <v xml:space="preserve">236   Paket  </v>
          </cell>
          <cell r="F18" t="str">
            <v xml:space="preserve">236   Paket  </v>
          </cell>
          <cell r="G18" t="str">
            <v xml:space="preserve">217   Paket  </v>
          </cell>
          <cell r="H18" t="str">
            <v xml:space="preserve">0   Paket  </v>
          </cell>
        </row>
        <row r="19">
          <cell r="C19" t="str">
            <v>1 . PAKAIAN DINAS/KERJA/SERAGAM</v>
          </cell>
          <cell r="D19" t="str">
            <v>237   Paket</v>
          </cell>
          <cell r="E19" t="str">
            <v>236   Paket</v>
          </cell>
          <cell r="F19" t="str">
            <v>236   Paket</v>
          </cell>
          <cell r="G19" t="str">
            <v>217   Paket</v>
          </cell>
          <cell r="H19" t="str">
            <v>0   Paket</v>
          </cell>
        </row>
        <row r="20">
          <cell r="B20" t="str">
            <v>IV</v>
          </cell>
          <cell r="C20" t="str">
            <v xml:space="preserve"> A.  PEMAKAIAN TELEKOMUNIKASI :</v>
          </cell>
        </row>
        <row r="21">
          <cell r="C21" t="str">
            <v xml:space="preserve">      1 . TELEPHONE INDUK</v>
          </cell>
          <cell r="D21" t="str">
            <v xml:space="preserve">32    Buah  </v>
          </cell>
          <cell r="E21" t="str">
            <v xml:space="preserve">32    Buah  </v>
          </cell>
          <cell r="F21" t="str">
            <v xml:space="preserve">32    Buah  </v>
          </cell>
          <cell r="G21" t="str">
            <v xml:space="preserve">36    Buah  </v>
          </cell>
          <cell r="H21" t="str">
            <v xml:space="preserve">0    Buah  </v>
          </cell>
        </row>
        <row r="22">
          <cell r="C22" t="str">
            <v xml:space="preserve">      2 . TELEPHONE CABANG</v>
          </cell>
          <cell r="D22" t="str">
            <v xml:space="preserve">27    Buah  </v>
          </cell>
          <cell r="E22" t="str">
            <v xml:space="preserve">27    Buah  </v>
          </cell>
          <cell r="F22" t="str">
            <v xml:space="preserve">27    Buah  </v>
          </cell>
          <cell r="G22" t="str">
            <v xml:space="preserve">26    Buah  </v>
          </cell>
          <cell r="H22" t="str">
            <v xml:space="preserve"> 0    Buah  </v>
          </cell>
        </row>
        <row r="23">
          <cell r="C23" t="str">
            <v xml:space="preserve">      3 . TELEPHONE PARALEL</v>
          </cell>
          <cell r="D23" t="str">
            <v xml:space="preserve">9    Buah  </v>
          </cell>
          <cell r="E23" t="str">
            <v xml:space="preserve">9    Buah  </v>
          </cell>
          <cell r="F23" t="str">
            <v xml:space="preserve">9    Buah  </v>
          </cell>
          <cell r="G23" t="str">
            <v xml:space="preserve">9    Buah  </v>
          </cell>
          <cell r="H23" t="str">
            <v xml:space="preserve">0    Buah  </v>
          </cell>
        </row>
        <row r="24">
          <cell r="C24" t="str">
            <v xml:space="preserve">      4 . TELEPHONE RUMAH</v>
          </cell>
          <cell r="D24" t="str">
            <v xml:space="preserve">4    Buah  </v>
          </cell>
          <cell r="E24" t="str">
            <v xml:space="preserve">4    Buah  </v>
          </cell>
          <cell r="F24" t="str">
            <v xml:space="preserve">5    Buah  </v>
          </cell>
          <cell r="G24" t="str">
            <v xml:space="preserve">4    Buah  </v>
          </cell>
          <cell r="H24" t="str">
            <v xml:space="preserve">1    Buah  </v>
          </cell>
          <cell r="I24" t="str">
            <v xml:space="preserve"> For MDO</v>
          </cell>
        </row>
        <row r="25">
          <cell r="C25" t="str">
            <v xml:space="preserve">      5 . T E L E X</v>
          </cell>
          <cell r="D25" t="str">
            <v xml:space="preserve">4    Buah  </v>
          </cell>
          <cell r="E25" t="str">
            <v xml:space="preserve">4    Buah  </v>
          </cell>
          <cell r="F25" t="str">
            <v xml:space="preserve">4    Buah  </v>
          </cell>
          <cell r="G25" t="str">
            <v xml:space="preserve">4    Buah  </v>
          </cell>
          <cell r="H25" t="str">
            <v xml:space="preserve">0    Buah  </v>
          </cell>
        </row>
        <row r="26">
          <cell r="C26" t="str">
            <v xml:space="preserve">      6 . TRANSMITTER</v>
          </cell>
          <cell r="D26" t="str">
            <v xml:space="preserve">1    Buah  </v>
          </cell>
          <cell r="E26" t="str">
            <v xml:space="preserve">1    Buah  </v>
          </cell>
          <cell r="F26" t="str">
            <v xml:space="preserve">1    Buah  </v>
          </cell>
          <cell r="G26" t="str">
            <v xml:space="preserve">1    Buah  </v>
          </cell>
          <cell r="H26" t="str">
            <v xml:space="preserve">0    Buah  </v>
          </cell>
        </row>
        <row r="27">
          <cell r="C27" t="str">
            <v xml:space="preserve">      7 . WALKY TALKY</v>
          </cell>
          <cell r="D27" t="str">
            <v xml:space="preserve">8    Buah  </v>
          </cell>
          <cell r="E27" t="str">
            <v xml:space="preserve">8    Buah  </v>
          </cell>
          <cell r="F27" t="str">
            <v xml:space="preserve">8    Buah  </v>
          </cell>
          <cell r="G27" t="str">
            <v xml:space="preserve">8    Buah  </v>
          </cell>
          <cell r="H27" t="str">
            <v xml:space="preserve">0    Buah  </v>
          </cell>
        </row>
        <row r="28">
          <cell r="C28" t="str">
            <v xml:space="preserve">      8 . SSB / DSB</v>
          </cell>
          <cell r="D28" t="str">
            <v xml:space="preserve">2    Buah  </v>
          </cell>
          <cell r="E28" t="str">
            <v xml:space="preserve">Buah  </v>
          </cell>
          <cell r="F28" t="str">
            <v xml:space="preserve">Buah  </v>
          </cell>
          <cell r="G28" t="str">
            <v xml:space="preserve">Buah  </v>
          </cell>
          <cell r="H28" t="str">
            <v xml:space="preserve">Buah  </v>
          </cell>
        </row>
        <row r="29">
          <cell r="C29" t="str">
            <v xml:space="preserve">      9 . FACSIMILE</v>
          </cell>
          <cell r="D29" t="str">
            <v xml:space="preserve">4    Buah  </v>
          </cell>
          <cell r="E29" t="str">
            <v xml:space="preserve">5    Buah  </v>
          </cell>
          <cell r="F29" t="str">
            <v xml:space="preserve">6    Buah  </v>
          </cell>
          <cell r="G29" t="str">
            <v xml:space="preserve">5    Buah  </v>
          </cell>
          <cell r="H29" t="str">
            <v xml:space="preserve">1    Buah  </v>
          </cell>
          <cell r="I29" t="str">
            <v xml:space="preserve"> For MDB</v>
          </cell>
        </row>
        <row r="30">
          <cell r="C30" t="str">
            <v xml:space="preserve"> B.  PEMAKAIAN ALAT KOMPUTER</v>
          </cell>
        </row>
        <row r="31">
          <cell r="C31" t="str">
            <v xml:space="preserve">      1 . MAIN FRAME</v>
          </cell>
          <cell r="D31" t="str">
            <v xml:space="preserve">Buah  </v>
          </cell>
          <cell r="E31" t="str">
            <v xml:space="preserve">Buah  </v>
          </cell>
          <cell r="F31" t="str">
            <v xml:space="preserve">Buah  </v>
          </cell>
          <cell r="G31" t="str">
            <v xml:space="preserve">Buah  </v>
          </cell>
          <cell r="H31" t="str">
            <v xml:space="preserve">Buah  </v>
          </cell>
        </row>
        <row r="32">
          <cell r="C32" t="str">
            <v xml:space="preserve">      2 . MINI COMPUTER :</v>
          </cell>
        </row>
        <row r="33">
          <cell r="C33" t="str">
            <v xml:space="preserve">           a) S/36</v>
          </cell>
          <cell r="D33" t="str">
            <v xml:space="preserve">Buah  </v>
          </cell>
          <cell r="E33" t="str">
            <v xml:space="preserve">Buah  </v>
          </cell>
          <cell r="F33" t="str">
            <v xml:space="preserve">Buah  </v>
          </cell>
          <cell r="G33" t="str">
            <v xml:space="preserve">Buah  </v>
          </cell>
          <cell r="H33" t="str">
            <v xml:space="preserve">Buah  </v>
          </cell>
        </row>
        <row r="34">
          <cell r="C34" t="str">
            <v xml:space="preserve">           b) AS 400</v>
          </cell>
          <cell r="D34" t="str">
            <v xml:space="preserve">Buah  </v>
          </cell>
          <cell r="E34" t="str">
            <v xml:space="preserve">Buah  </v>
          </cell>
          <cell r="F34" t="str">
            <v xml:space="preserve">Buah  </v>
          </cell>
          <cell r="G34" t="str">
            <v xml:space="preserve">Buah  </v>
          </cell>
          <cell r="H34" t="str">
            <v xml:space="preserve">Buah  </v>
          </cell>
        </row>
        <row r="35">
          <cell r="C35" t="str">
            <v xml:space="preserve">           c) RISK 6000</v>
          </cell>
          <cell r="D35" t="str">
            <v xml:space="preserve">Bu h  </v>
          </cell>
          <cell r="E35" t="str">
            <v xml:space="preserve">Buah  </v>
          </cell>
          <cell r="F35" t="str">
            <v xml:space="preserve">Buah  </v>
          </cell>
          <cell r="G35" t="str">
            <v xml:space="preserve">Buah  </v>
          </cell>
          <cell r="H35" t="str">
            <v xml:space="preserve">Buah  </v>
          </cell>
        </row>
        <row r="36">
          <cell r="C36" t="str">
            <v xml:space="preserve">      3 . DISPLAY TERMINAL</v>
          </cell>
          <cell r="D36" t="str">
            <v xml:space="preserve">59   Buah  </v>
          </cell>
          <cell r="E36" t="str">
            <v xml:space="preserve">59    Buah  </v>
          </cell>
          <cell r="F36" t="str">
            <v xml:space="preserve">59    Buah  </v>
          </cell>
          <cell r="G36" t="str">
            <v xml:space="preserve">60    Buah  </v>
          </cell>
          <cell r="H36" t="str">
            <v xml:space="preserve">0   Buah  </v>
          </cell>
        </row>
        <row r="37">
          <cell r="C37" t="str">
            <v xml:space="preserve">      4.  MODEM</v>
          </cell>
          <cell r="D37" t="str">
            <v xml:space="preserve">4    Buah  </v>
          </cell>
          <cell r="E37" t="str">
            <v xml:space="preserve">5    Buah  </v>
          </cell>
          <cell r="F37" t="str">
            <v xml:space="preserve">5    Buah  </v>
          </cell>
          <cell r="G37" t="str">
            <v xml:space="preserve">5    Buah  </v>
          </cell>
          <cell r="H37" t="str">
            <v xml:space="preserve">0   Buah  </v>
          </cell>
        </row>
        <row r="38">
          <cell r="C38" t="str">
            <v xml:space="preserve">      5 . PRINTER</v>
          </cell>
          <cell r="D38" t="str">
            <v xml:space="preserve">37    Buah  </v>
          </cell>
          <cell r="E38" t="str">
            <v xml:space="preserve">37    Buah  </v>
          </cell>
          <cell r="F38" t="str">
            <v xml:space="preserve">38    Buah  </v>
          </cell>
          <cell r="G38" t="str">
            <v xml:space="preserve">37    Buah  </v>
          </cell>
          <cell r="H38" t="str">
            <v xml:space="preserve">1   Buah  </v>
          </cell>
          <cell r="I38" t="str">
            <v xml:space="preserve"> For MDL</v>
          </cell>
        </row>
        <row r="39">
          <cell r="C39" t="str">
            <v xml:space="preserve">      6 . PERSONNAL COMPUTER</v>
          </cell>
          <cell r="D39" t="str">
            <v xml:space="preserve">20    Buah  </v>
          </cell>
          <cell r="E39" t="str">
            <v xml:space="preserve">20    Buah  </v>
          </cell>
          <cell r="F39" t="str">
            <v xml:space="preserve">20    Buah  </v>
          </cell>
          <cell r="G39" t="str">
            <v xml:space="preserve"> 22    Buah  </v>
          </cell>
          <cell r="H39" t="str">
            <v xml:space="preserve">0   Buah  </v>
          </cell>
        </row>
        <row r="40">
          <cell r="C40" t="str">
            <v xml:space="preserve">      7 . SERVER</v>
          </cell>
          <cell r="D40" t="str">
            <v xml:space="preserve">1    Buah  </v>
          </cell>
          <cell r="E40" t="str">
            <v xml:space="preserve">1    Buah  </v>
          </cell>
          <cell r="F40" t="str">
            <v xml:space="preserve">2    Buah  </v>
          </cell>
          <cell r="G40" t="str">
            <v xml:space="preserve">2    Buah  </v>
          </cell>
          <cell r="H40" t="str">
            <v xml:space="preserve">1   Buah  </v>
          </cell>
          <cell r="I40" t="str">
            <v xml:space="preserve"> For MDC</v>
          </cell>
        </row>
        <row r="41">
          <cell r="C41" t="str">
            <v xml:space="preserve">      8 . LASER PRINTER</v>
          </cell>
          <cell r="D41" t="str">
            <v xml:space="preserve">3    Buah  </v>
          </cell>
          <cell r="E41" t="str">
            <v xml:space="preserve">3    Buah  </v>
          </cell>
          <cell r="F41" t="str">
            <v xml:space="preserve">3    Buah  </v>
          </cell>
          <cell r="G41" t="str">
            <v xml:space="preserve">3    Buah  </v>
          </cell>
          <cell r="H41" t="str">
            <v xml:space="preserve">0   Buah  </v>
          </cell>
        </row>
        <row r="42">
          <cell r="C42" t="str">
            <v>8 . LASER PRINTER</v>
          </cell>
          <cell r="D42" t="str">
            <v>3    Buah</v>
          </cell>
          <cell r="E42" t="str">
            <v>3    Buah</v>
          </cell>
          <cell r="F42" t="str">
            <v>3    Buah</v>
          </cell>
          <cell r="G42" t="str">
            <v>3    Buah</v>
          </cell>
          <cell r="H42" t="str">
            <v>0   Buah</v>
          </cell>
        </row>
        <row r="43">
          <cell r="I43" t="str">
            <v>HAL   :  2</v>
          </cell>
        </row>
        <row r="44">
          <cell r="B44" t="str">
            <v>REKAPITULASI  ANGGARAN  KUANTITATIF  1998</v>
          </cell>
        </row>
        <row r="45">
          <cell r="B45" t="str">
            <v>REKAPITULASI  ANGGARAN  KUANTITATIF  1998</v>
          </cell>
        </row>
        <row r="46">
          <cell r="B46" t="str">
            <v>DIREKTUR / DINAS / BIDANG  :  DINAS ENGINEERING SUPPORT</v>
          </cell>
        </row>
        <row r="47">
          <cell r="D47" t="str">
            <v>KEADAAN</v>
          </cell>
          <cell r="E47" t="str">
            <v>ESTIMASI</v>
          </cell>
          <cell r="F47" t="str">
            <v>ANGGARAN</v>
          </cell>
          <cell r="G47" t="str">
            <v xml:space="preserve">ANGGARAN </v>
          </cell>
        </row>
        <row r="48">
          <cell r="B48" t="str">
            <v>NO.</v>
          </cell>
          <cell r="C48" t="str">
            <v>JENIS BIAYA / INVENTARIS</v>
          </cell>
          <cell r="D48" t="str">
            <v>30 JUNI 1997</v>
          </cell>
          <cell r="E48" t="str">
            <v>31 DES 1997</v>
          </cell>
          <cell r="F48" t="str">
            <v>TAHUN 1998</v>
          </cell>
          <cell r="G48" t="str">
            <v>1997</v>
          </cell>
          <cell r="H48" t="str">
            <v>SELISIH</v>
          </cell>
          <cell r="I48" t="str">
            <v>KETERANGAN</v>
          </cell>
        </row>
        <row r="49">
          <cell r="D49" t="str">
            <v>(a)</v>
          </cell>
          <cell r="E49" t="str">
            <v>(b)</v>
          </cell>
          <cell r="F49" t="str">
            <v>(c)</v>
          </cell>
          <cell r="G49" t="str">
            <v>(d)</v>
          </cell>
          <cell r="H49" t="str">
            <v>(c - b)</v>
          </cell>
        </row>
        <row r="50">
          <cell r="D50" t="str">
            <v>(a)</v>
          </cell>
          <cell r="E50" t="str">
            <v>(b)</v>
          </cell>
          <cell r="F50" t="str">
            <v>(c)</v>
          </cell>
          <cell r="G50" t="str">
            <v>(d)</v>
          </cell>
          <cell r="H50" t="str">
            <v>(c - b)</v>
          </cell>
        </row>
        <row r="51">
          <cell r="B51" t="str">
            <v>V</v>
          </cell>
          <cell r="C51" t="str">
            <v xml:space="preserve"> PEMAKAIAN KENDARAAN BERMOTOR  *)</v>
          </cell>
          <cell r="D51" t="str">
            <v xml:space="preserve">25    Unit  </v>
          </cell>
          <cell r="E51" t="str">
            <v xml:space="preserve">25    Unit  </v>
          </cell>
          <cell r="F51" t="str">
            <v xml:space="preserve">26    Unit  </v>
          </cell>
          <cell r="G51" t="str">
            <v xml:space="preserve">18    Unit  </v>
          </cell>
          <cell r="H51" t="str">
            <v xml:space="preserve">0    Unit  </v>
          </cell>
        </row>
        <row r="52">
          <cell r="B52" t="str">
            <v>V</v>
          </cell>
          <cell r="C52" t="str">
            <v>PEMAKAIAN KENDARAAN BERMOTOR  *)</v>
          </cell>
          <cell r="D52" t="str">
            <v>25    Unit</v>
          </cell>
          <cell r="E52" t="str">
            <v>25    Unit</v>
          </cell>
          <cell r="F52" t="str">
            <v>26    Unit</v>
          </cell>
          <cell r="G52" t="str">
            <v>18    Unit</v>
          </cell>
          <cell r="H52" t="str">
            <v>0    Unit</v>
          </cell>
        </row>
        <row r="53">
          <cell r="B53" t="str">
            <v>VI</v>
          </cell>
          <cell r="C53" t="str">
            <v xml:space="preserve"> PEMAKAIAN GEDUNG/RUANGAN KANTOR</v>
          </cell>
          <cell r="D53" t="str">
            <v xml:space="preserve">M2  </v>
          </cell>
          <cell r="E53" t="str">
            <v xml:space="preserve">M2  </v>
          </cell>
          <cell r="F53" t="str">
            <v xml:space="preserve">M2  </v>
          </cell>
          <cell r="G53" t="str">
            <v xml:space="preserve">M2  </v>
          </cell>
          <cell r="H53" t="str">
            <v xml:space="preserve">M2  </v>
          </cell>
        </row>
        <row r="54">
          <cell r="C54" t="str">
            <v xml:space="preserve"> DAN RUMAH PERUSAHAAN</v>
          </cell>
        </row>
        <row r="55">
          <cell r="C55" t="str">
            <v xml:space="preserve">  A. TANAH/BANGUNAN</v>
          </cell>
          <cell r="D55" t="str">
            <v xml:space="preserve">M2  </v>
          </cell>
          <cell r="E55" t="str">
            <v xml:space="preserve">M2  </v>
          </cell>
          <cell r="F55" t="str">
            <v xml:space="preserve">M2  </v>
          </cell>
          <cell r="G55" t="str">
            <v xml:space="preserve">M2  </v>
          </cell>
          <cell r="H55" t="str">
            <v xml:space="preserve">M2  </v>
          </cell>
        </row>
        <row r="56">
          <cell r="C56" t="str">
            <v xml:space="preserve">      1 . KANTOR PUSAT</v>
          </cell>
          <cell r="D56" t="str">
            <v xml:space="preserve">M2  </v>
          </cell>
          <cell r="E56" t="str">
            <v xml:space="preserve">M2  </v>
          </cell>
          <cell r="F56" t="str">
            <v xml:space="preserve">M2  </v>
          </cell>
          <cell r="G56" t="str">
            <v xml:space="preserve">M2  </v>
          </cell>
          <cell r="H56" t="str">
            <v xml:space="preserve">M2  </v>
          </cell>
        </row>
        <row r="57">
          <cell r="C57" t="str">
            <v xml:space="preserve">      2 . KEMAYORAN</v>
          </cell>
          <cell r="D57" t="str">
            <v xml:space="preserve">M2  </v>
          </cell>
          <cell r="E57" t="str">
            <v xml:space="preserve">M2  </v>
          </cell>
          <cell r="F57" t="str">
            <v xml:space="preserve">M2  </v>
          </cell>
          <cell r="G57" t="str">
            <v xml:space="preserve">M2  </v>
          </cell>
          <cell r="H57" t="str">
            <v xml:space="preserve">M2  </v>
          </cell>
        </row>
        <row r="58">
          <cell r="C58" t="str">
            <v xml:space="preserve">      3 . JL.GUNUNG SAHARI 52</v>
          </cell>
          <cell r="D58" t="str">
            <v xml:space="preserve">M2  </v>
          </cell>
          <cell r="E58" t="str">
            <v xml:space="preserve">M2  </v>
          </cell>
          <cell r="F58" t="str">
            <v xml:space="preserve">M2  </v>
          </cell>
          <cell r="G58" t="str">
            <v xml:space="preserve">M2  </v>
          </cell>
          <cell r="H58" t="str">
            <v xml:space="preserve">M2  </v>
          </cell>
        </row>
        <row r="59">
          <cell r="C59" t="str">
            <v xml:space="preserve">      4 . JL.K.H.SAMAN HUDI 20</v>
          </cell>
          <cell r="D59" t="str">
            <v xml:space="preserve">M2  </v>
          </cell>
          <cell r="E59" t="str">
            <v xml:space="preserve">M2  </v>
          </cell>
          <cell r="F59" t="str">
            <v xml:space="preserve">M2  </v>
          </cell>
          <cell r="G59" t="str">
            <v xml:space="preserve">M2  </v>
          </cell>
          <cell r="H59" t="str">
            <v xml:space="preserve">M2  </v>
          </cell>
        </row>
        <row r="60">
          <cell r="C60" t="str">
            <v xml:space="preserve">      5 . Jl.PRAPANCA</v>
          </cell>
          <cell r="D60" t="str">
            <v xml:space="preserve">M2  </v>
          </cell>
          <cell r="E60" t="str">
            <v xml:space="preserve">M2  </v>
          </cell>
          <cell r="F60" t="str">
            <v xml:space="preserve">M2  </v>
          </cell>
          <cell r="G60" t="str">
            <v xml:space="preserve">M2  </v>
          </cell>
          <cell r="H60" t="str">
            <v xml:space="preserve">M2  </v>
          </cell>
        </row>
        <row r="61">
          <cell r="C61" t="str">
            <v xml:space="preserve">      6 . DURI KOSAMBI</v>
          </cell>
          <cell r="D61" t="str">
            <v xml:space="preserve">M2  </v>
          </cell>
          <cell r="E61" t="str">
            <v xml:space="preserve">M2  </v>
          </cell>
          <cell r="F61" t="str">
            <v xml:space="preserve">M2  </v>
          </cell>
          <cell r="G61" t="str">
            <v xml:space="preserve">M2  </v>
          </cell>
          <cell r="H61" t="str">
            <v xml:space="preserve">M2  </v>
          </cell>
        </row>
        <row r="62">
          <cell r="C62" t="str">
            <v xml:space="preserve">      7 . JL.IR.H.JUANDA 15</v>
          </cell>
          <cell r="D62" t="str">
            <v xml:space="preserve">M2  </v>
          </cell>
          <cell r="E62" t="str">
            <v xml:space="preserve">M2  </v>
          </cell>
          <cell r="F62" t="str">
            <v xml:space="preserve">M2  </v>
          </cell>
          <cell r="G62" t="str">
            <v xml:space="preserve">M2  </v>
          </cell>
          <cell r="H62" t="str">
            <v xml:space="preserve">M2  </v>
          </cell>
        </row>
        <row r="63">
          <cell r="C63" t="str">
            <v xml:space="preserve">  B. RUMAH PERUSAHAAN</v>
          </cell>
        </row>
        <row r="64">
          <cell r="C64" t="str">
            <v xml:space="preserve">      1 . PASAR MINGGU</v>
          </cell>
          <cell r="D64" t="str">
            <v xml:space="preserve">Unit  </v>
          </cell>
          <cell r="E64" t="str">
            <v xml:space="preserve">Unit  </v>
          </cell>
          <cell r="F64" t="str">
            <v xml:space="preserve">Unit  </v>
          </cell>
          <cell r="G64" t="str">
            <v xml:space="preserve">Unit  </v>
          </cell>
          <cell r="H64" t="str">
            <v xml:space="preserve">Unit  </v>
          </cell>
        </row>
        <row r="65">
          <cell r="C65" t="str">
            <v xml:space="preserve">      2 . MUARA KARANG</v>
          </cell>
          <cell r="D65" t="str">
            <v xml:space="preserve">Unit  </v>
          </cell>
          <cell r="E65" t="str">
            <v xml:space="preserve">Unit  </v>
          </cell>
          <cell r="F65" t="str">
            <v xml:space="preserve">Unit  </v>
          </cell>
          <cell r="G65" t="str">
            <v xml:space="preserve">Unit  </v>
          </cell>
          <cell r="H65" t="str">
            <v xml:space="preserve">Unit  </v>
          </cell>
        </row>
        <row r="66">
          <cell r="C66" t="str">
            <v>2 . MUARA KARANG</v>
          </cell>
          <cell r="D66" t="str">
            <v>Unit</v>
          </cell>
          <cell r="E66" t="str">
            <v>Unit</v>
          </cell>
          <cell r="F66" t="str">
            <v>Unit</v>
          </cell>
          <cell r="G66" t="str">
            <v>Unit</v>
          </cell>
          <cell r="H66" t="str">
            <v>Unit</v>
          </cell>
        </row>
        <row r="67">
          <cell r="B67" t="str">
            <v>VII</v>
          </cell>
          <cell r="C67" t="str">
            <v xml:space="preserve"> PERJALANAN DINAS   ** )      :</v>
          </cell>
        </row>
        <row r="68">
          <cell r="C68" t="str">
            <v xml:space="preserve">      1 . PERJALANAN DINAS DALAM NEGERI</v>
          </cell>
          <cell r="D68" t="str">
            <v xml:space="preserve">    Hari  </v>
          </cell>
          <cell r="E68" t="str">
            <v xml:space="preserve">    Hari  </v>
          </cell>
          <cell r="F68" t="str">
            <v xml:space="preserve">45      Hari  </v>
          </cell>
          <cell r="G68" t="str">
            <v xml:space="preserve">71    Hari  </v>
          </cell>
          <cell r="H68" t="str">
            <v xml:space="preserve">    Hari  </v>
          </cell>
          <cell r="I68" t="str">
            <v xml:space="preserve"> Pengetatan jalan dinas</v>
          </cell>
        </row>
        <row r="69">
          <cell r="C69" t="str">
            <v xml:space="preserve">      2 . PERJALANAN DINAS LUAR NEGERI</v>
          </cell>
          <cell r="D69" t="str">
            <v xml:space="preserve">    Hari  </v>
          </cell>
          <cell r="E69" t="str">
            <v xml:space="preserve">    Hari  </v>
          </cell>
          <cell r="F69" t="str">
            <v xml:space="preserve">69      Hari  </v>
          </cell>
          <cell r="G69" t="str">
            <v xml:space="preserve">161    Hari  </v>
          </cell>
          <cell r="H69" t="str">
            <v xml:space="preserve">    Hari  </v>
          </cell>
          <cell r="I69" t="str">
            <v xml:space="preserve"> Pengetatan jalan dinas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Tickmarks"/>
      <sheetName val="SCORE_RC_Code"/>
      <sheetName val="Sheet1"/>
      <sheetName val="Worksheet in 8111 SALES - RELAT"/>
      <sheetName val="WBS KONSOL Sept 30 2011"/>
      <sheetName val="Consolidated Forecast"/>
      <sheetName val="Consolidated Actual"/>
      <sheetName val="Cash"/>
      <sheetName val="COGS TP"/>
      <sheetName val="Capex"/>
      <sheetName val="Opex"/>
      <sheetName val="Inventory&amp;Purchases"/>
      <sheetName val="Sales GA"/>
      <sheetName val="ekuitanak"/>
      <sheetName val="Menu"/>
      <sheetName val="Sheet2"/>
      <sheetName val="Search for Unrecorded Liabilty"/>
      <sheetName val="File references"/>
      <sheetName val="KB"/>
      <sheetName val="IC"/>
      <sheetName val="data (2)"/>
      <sheetName val="LK 2010"/>
    </sheetNames>
    <sheetDataSet>
      <sheetData sheetId="0">
        <row r="2">
          <cell r="E2" t="str">
            <v>31 Des 2004</v>
          </cell>
        </row>
      </sheetData>
      <sheetData sheetId="1">
        <row r="1">
          <cell r="F1" t="str">
            <v>31 Des 2004</v>
          </cell>
        </row>
      </sheetData>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adi"/>
      <sheetName val="Heri Jauhari"/>
      <sheetName val="Summary2008"/>
      <sheetName val="DataSalesPlan08"/>
      <sheetName val="Target Summary2007"/>
      <sheetName val="INPUT"/>
      <sheetName val="BULAN"/>
      <sheetName val="SCC rev"/>
      <sheetName val="ConfirmedTargetBU"/>
      <sheetName val="ChartTrack"/>
      <sheetName val="ConfirmedTargetAMSCS"/>
      <sheetName val="bth"/>
      <sheetName val="Heri_Jauhari"/>
      <sheetName val="Target_Summary2007"/>
      <sheetName val="SCC_rev"/>
    </sheetNames>
    <sheetDataSet>
      <sheetData sheetId="0"/>
      <sheetData sheetId="1"/>
      <sheetData sheetId="2"/>
      <sheetData sheetId="3"/>
      <sheetData sheetId="4"/>
      <sheetData sheetId="5"/>
      <sheetData sheetId="6"/>
      <sheetData sheetId="7"/>
      <sheetData sheetId="8"/>
      <sheetData sheetId="9" refreshError="1"/>
      <sheetData sheetId="10"/>
      <sheetData sheetId="11">
        <row r="1">
          <cell r="A1" t="str">
            <v>Bulan</v>
          </cell>
        </row>
        <row r="2">
          <cell r="A2">
            <v>39083</v>
          </cell>
        </row>
        <row r="3">
          <cell r="A3">
            <v>39083</v>
          </cell>
        </row>
        <row r="4">
          <cell r="A4">
            <v>39083</v>
          </cell>
        </row>
        <row r="5">
          <cell r="A5">
            <v>39083</v>
          </cell>
        </row>
        <row r="6">
          <cell r="A6">
            <v>39083</v>
          </cell>
        </row>
        <row r="7">
          <cell r="A7">
            <v>39083</v>
          </cell>
        </row>
        <row r="8">
          <cell r="A8">
            <v>39083</v>
          </cell>
        </row>
        <row r="9">
          <cell r="A9">
            <v>39083</v>
          </cell>
        </row>
        <row r="10">
          <cell r="A10">
            <v>39083</v>
          </cell>
        </row>
        <row r="11">
          <cell r="A11">
            <v>39083</v>
          </cell>
        </row>
        <row r="12">
          <cell r="A12">
            <v>39083</v>
          </cell>
        </row>
        <row r="13">
          <cell r="A13">
            <v>39083</v>
          </cell>
        </row>
        <row r="14">
          <cell r="A14">
            <v>39083</v>
          </cell>
        </row>
        <row r="15">
          <cell r="A15">
            <v>39083</v>
          </cell>
        </row>
        <row r="16">
          <cell r="A16">
            <v>39083</v>
          </cell>
        </row>
        <row r="17">
          <cell r="A17">
            <v>39083</v>
          </cell>
        </row>
        <row r="18">
          <cell r="A18">
            <v>39083</v>
          </cell>
        </row>
        <row r="19">
          <cell r="A19">
            <v>39083</v>
          </cell>
        </row>
        <row r="20">
          <cell r="A20">
            <v>39083</v>
          </cell>
        </row>
        <row r="21">
          <cell r="A21">
            <v>39083</v>
          </cell>
        </row>
        <row r="22">
          <cell r="A22">
            <v>39083</v>
          </cell>
        </row>
        <row r="23">
          <cell r="A23">
            <v>39083</v>
          </cell>
        </row>
        <row r="24">
          <cell r="A24">
            <v>39083</v>
          </cell>
        </row>
        <row r="25">
          <cell r="A25">
            <v>39083</v>
          </cell>
        </row>
        <row r="26">
          <cell r="A26">
            <v>39083</v>
          </cell>
        </row>
        <row r="27">
          <cell r="A27">
            <v>39083</v>
          </cell>
        </row>
        <row r="28">
          <cell r="A28">
            <v>39083</v>
          </cell>
        </row>
        <row r="29">
          <cell r="A29">
            <v>39083</v>
          </cell>
        </row>
        <row r="30">
          <cell r="A30">
            <v>39114</v>
          </cell>
        </row>
        <row r="31">
          <cell r="A31">
            <v>39114</v>
          </cell>
        </row>
        <row r="32">
          <cell r="A32">
            <v>39114</v>
          </cell>
        </row>
        <row r="33">
          <cell r="A33">
            <v>39114</v>
          </cell>
        </row>
        <row r="34">
          <cell r="A34">
            <v>39114</v>
          </cell>
        </row>
        <row r="35">
          <cell r="A35">
            <v>39114</v>
          </cell>
        </row>
        <row r="36">
          <cell r="A36">
            <v>39114</v>
          </cell>
        </row>
        <row r="37">
          <cell r="A37">
            <v>39114</v>
          </cell>
        </row>
        <row r="38">
          <cell r="A38">
            <v>39114</v>
          </cell>
        </row>
        <row r="39">
          <cell r="A39">
            <v>39114</v>
          </cell>
        </row>
        <row r="40">
          <cell r="A40">
            <v>39114</v>
          </cell>
        </row>
        <row r="41">
          <cell r="A41">
            <v>39114</v>
          </cell>
        </row>
        <row r="42">
          <cell r="A42">
            <v>39114</v>
          </cell>
        </row>
        <row r="43">
          <cell r="A43">
            <v>39114</v>
          </cell>
        </row>
        <row r="44">
          <cell r="A44">
            <v>39114</v>
          </cell>
        </row>
        <row r="45">
          <cell r="A45">
            <v>39114</v>
          </cell>
        </row>
        <row r="46">
          <cell r="A46">
            <v>39114</v>
          </cell>
        </row>
        <row r="47">
          <cell r="A47">
            <v>39114</v>
          </cell>
        </row>
        <row r="48">
          <cell r="A48">
            <v>39114</v>
          </cell>
        </row>
        <row r="49">
          <cell r="A49">
            <v>39114</v>
          </cell>
        </row>
        <row r="50">
          <cell r="A50">
            <v>39114</v>
          </cell>
        </row>
        <row r="51">
          <cell r="A51">
            <v>39114</v>
          </cell>
        </row>
        <row r="52">
          <cell r="A52">
            <v>39114</v>
          </cell>
        </row>
        <row r="53">
          <cell r="A53">
            <v>39114</v>
          </cell>
        </row>
        <row r="54">
          <cell r="A54">
            <v>39114</v>
          </cell>
        </row>
        <row r="55">
          <cell r="A55">
            <v>39114</v>
          </cell>
        </row>
        <row r="56">
          <cell r="A56">
            <v>39114</v>
          </cell>
        </row>
        <row r="57">
          <cell r="A57">
            <v>39114</v>
          </cell>
        </row>
        <row r="58">
          <cell r="A58">
            <v>39114</v>
          </cell>
        </row>
        <row r="59">
          <cell r="A59">
            <v>39114</v>
          </cell>
        </row>
        <row r="60">
          <cell r="A60">
            <v>39114</v>
          </cell>
        </row>
        <row r="61">
          <cell r="A61">
            <v>39114</v>
          </cell>
        </row>
        <row r="62">
          <cell r="A62">
            <v>39114</v>
          </cell>
        </row>
        <row r="63">
          <cell r="A63">
            <v>39114</v>
          </cell>
        </row>
        <row r="64">
          <cell r="A64">
            <v>39114</v>
          </cell>
        </row>
        <row r="65">
          <cell r="A65">
            <v>39114</v>
          </cell>
        </row>
        <row r="66">
          <cell r="A66">
            <v>39114</v>
          </cell>
        </row>
        <row r="67">
          <cell r="A67">
            <v>39114</v>
          </cell>
        </row>
        <row r="68">
          <cell r="A68">
            <v>39114</v>
          </cell>
        </row>
        <row r="69">
          <cell r="A69">
            <v>39114</v>
          </cell>
        </row>
        <row r="70">
          <cell r="A70">
            <v>39114</v>
          </cell>
        </row>
        <row r="71">
          <cell r="A71">
            <v>39114</v>
          </cell>
        </row>
        <row r="72">
          <cell r="A72">
            <v>39142</v>
          </cell>
        </row>
        <row r="73">
          <cell r="A73">
            <v>39142</v>
          </cell>
        </row>
        <row r="74">
          <cell r="A74">
            <v>39142</v>
          </cell>
        </row>
        <row r="75">
          <cell r="A75">
            <v>39142</v>
          </cell>
        </row>
        <row r="76">
          <cell r="A76">
            <v>39142</v>
          </cell>
        </row>
        <row r="77">
          <cell r="A77">
            <v>39142</v>
          </cell>
        </row>
        <row r="78">
          <cell r="A78">
            <v>39142</v>
          </cell>
        </row>
        <row r="79">
          <cell r="A79">
            <v>39142</v>
          </cell>
        </row>
        <row r="80">
          <cell r="A80">
            <v>39142</v>
          </cell>
        </row>
        <row r="81">
          <cell r="A81">
            <v>39142</v>
          </cell>
        </row>
        <row r="82">
          <cell r="A82">
            <v>39142</v>
          </cell>
        </row>
        <row r="83">
          <cell r="A83">
            <v>39142</v>
          </cell>
        </row>
        <row r="84">
          <cell r="A84">
            <v>39142</v>
          </cell>
        </row>
        <row r="85">
          <cell r="A85">
            <v>39142</v>
          </cell>
        </row>
        <row r="86">
          <cell r="A86">
            <v>39142</v>
          </cell>
        </row>
        <row r="87">
          <cell r="A87">
            <v>39142</v>
          </cell>
        </row>
        <row r="88">
          <cell r="A88">
            <v>39142</v>
          </cell>
        </row>
        <row r="89">
          <cell r="A89">
            <v>39142</v>
          </cell>
        </row>
        <row r="90">
          <cell r="A90">
            <v>39142</v>
          </cell>
        </row>
        <row r="91">
          <cell r="A91">
            <v>39142</v>
          </cell>
        </row>
        <row r="92">
          <cell r="A92">
            <v>39142</v>
          </cell>
        </row>
        <row r="93">
          <cell r="A93">
            <v>39142</v>
          </cell>
        </row>
        <row r="94">
          <cell r="A94">
            <v>39142</v>
          </cell>
        </row>
        <row r="95">
          <cell r="A95">
            <v>39142</v>
          </cell>
        </row>
        <row r="96">
          <cell r="A96">
            <v>39142</v>
          </cell>
        </row>
        <row r="97">
          <cell r="A97">
            <v>39142</v>
          </cell>
        </row>
        <row r="98">
          <cell r="A98">
            <v>39142</v>
          </cell>
        </row>
        <row r="99">
          <cell r="A99">
            <v>39142</v>
          </cell>
        </row>
        <row r="100">
          <cell r="A100">
            <v>39142</v>
          </cell>
        </row>
        <row r="101">
          <cell r="A101">
            <v>39142</v>
          </cell>
        </row>
        <row r="102">
          <cell r="A102">
            <v>39142</v>
          </cell>
        </row>
        <row r="103">
          <cell r="A103">
            <v>39142</v>
          </cell>
        </row>
        <row r="104">
          <cell r="A104">
            <v>39142</v>
          </cell>
        </row>
        <row r="105">
          <cell r="A105">
            <v>39142</v>
          </cell>
        </row>
        <row r="106">
          <cell r="A106">
            <v>39142</v>
          </cell>
        </row>
        <row r="107">
          <cell r="A107">
            <v>39142</v>
          </cell>
        </row>
        <row r="108">
          <cell r="A108">
            <v>39142</v>
          </cell>
        </row>
        <row r="109">
          <cell r="A109">
            <v>39142</v>
          </cell>
        </row>
        <row r="110">
          <cell r="A110">
            <v>39142</v>
          </cell>
        </row>
        <row r="111">
          <cell r="A111">
            <v>39142</v>
          </cell>
        </row>
        <row r="112">
          <cell r="A112">
            <v>39142</v>
          </cell>
        </row>
        <row r="113">
          <cell r="A113">
            <v>39142</v>
          </cell>
        </row>
        <row r="114">
          <cell r="A114">
            <v>39142</v>
          </cell>
        </row>
        <row r="115">
          <cell r="A115">
            <v>39142</v>
          </cell>
        </row>
        <row r="116">
          <cell r="A116">
            <v>39142</v>
          </cell>
        </row>
        <row r="117">
          <cell r="A117">
            <v>39142</v>
          </cell>
        </row>
        <row r="118">
          <cell r="A118">
            <v>39142</v>
          </cell>
        </row>
        <row r="119">
          <cell r="A119">
            <v>39142</v>
          </cell>
        </row>
        <row r="120">
          <cell r="A120">
            <v>39142</v>
          </cell>
        </row>
        <row r="121">
          <cell r="A121">
            <v>39142</v>
          </cell>
        </row>
        <row r="122">
          <cell r="A122">
            <v>39142</v>
          </cell>
        </row>
        <row r="123">
          <cell r="A123">
            <v>39142</v>
          </cell>
        </row>
        <row r="124">
          <cell r="A124">
            <v>39173</v>
          </cell>
        </row>
        <row r="125">
          <cell r="A125">
            <v>39173</v>
          </cell>
        </row>
        <row r="126">
          <cell r="A126">
            <v>39173</v>
          </cell>
        </row>
        <row r="127">
          <cell r="A127">
            <v>39173</v>
          </cell>
        </row>
        <row r="128">
          <cell r="A128">
            <v>39173</v>
          </cell>
        </row>
        <row r="129">
          <cell r="A129">
            <v>39173</v>
          </cell>
        </row>
        <row r="130">
          <cell r="A130">
            <v>39173</v>
          </cell>
        </row>
        <row r="131">
          <cell r="A131">
            <v>39173</v>
          </cell>
        </row>
        <row r="132">
          <cell r="A132">
            <v>39173</v>
          </cell>
        </row>
        <row r="133">
          <cell r="A133">
            <v>39173</v>
          </cell>
        </row>
        <row r="134">
          <cell r="A134">
            <v>39173</v>
          </cell>
        </row>
        <row r="135">
          <cell r="A135">
            <v>39173</v>
          </cell>
        </row>
        <row r="136">
          <cell r="A136">
            <v>39173</v>
          </cell>
        </row>
        <row r="137">
          <cell r="A137">
            <v>39173</v>
          </cell>
        </row>
        <row r="138">
          <cell r="A138">
            <v>39173</v>
          </cell>
        </row>
        <row r="139">
          <cell r="A139">
            <v>39173</v>
          </cell>
        </row>
        <row r="140">
          <cell r="A140">
            <v>39173</v>
          </cell>
        </row>
        <row r="141">
          <cell r="A141">
            <v>39173</v>
          </cell>
        </row>
        <row r="142">
          <cell r="A142">
            <v>39173</v>
          </cell>
        </row>
        <row r="143">
          <cell r="A143">
            <v>39173</v>
          </cell>
        </row>
        <row r="144">
          <cell r="A144">
            <v>39173</v>
          </cell>
        </row>
        <row r="145">
          <cell r="A145">
            <v>39173</v>
          </cell>
        </row>
        <row r="146">
          <cell r="A146">
            <v>39173</v>
          </cell>
        </row>
        <row r="147">
          <cell r="A147">
            <v>39173</v>
          </cell>
        </row>
        <row r="148">
          <cell r="A148">
            <v>39173</v>
          </cell>
        </row>
        <row r="149">
          <cell r="A149">
            <v>39173</v>
          </cell>
        </row>
        <row r="150">
          <cell r="A150">
            <v>39173</v>
          </cell>
        </row>
        <row r="151">
          <cell r="A151">
            <v>39173</v>
          </cell>
        </row>
        <row r="152">
          <cell r="A152">
            <v>39173</v>
          </cell>
        </row>
        <row r="153">
          <cell r="A153">
            <v>39173</v>
          </cell>
        </row>
        <row r="154">
          <cell r="A154">
            <v>39173</v>
          </cell>
        </row>
        <row r="155">
          <cell r="A155">
            <v>39173</v>
          </cell>
        </row>
        <row r="156">
          <cell r="A156">
            <v>39173</v>
          </cell>
        </row>
        <row r="157">
          <cell r="A157">
            <v>39173</v>
          </cell>
        </row>
        <row r="158">
          <cell r="A158">
            <v>39173</v>
          </cell>
        </row>
        <row r="159">
          <cell r="A159">
            <v>39173</v>
          </cell>
        </row>
        <row r="160">
          <cell r="A160">
            <v>39173</v>
          </cell>
        </row>
        <row r="161">
          <cell r="A161">
            <v>39173</v>
          </cell>
        </row>
        <row r="162">
          <cell r="A162">
            <v>39173</v>
          </cell>
        </row>
        <row r="163">
          <cell r="A163">
            <v>39173</v>
          </cell>
        </row>
        <row r="164">
          <cell r="A164">
            <v>39203</v>
          </cell>
        </row>
        <row r="165">
          <cell r="A165">
            <v>39203</v>
          </cell>
        </row>
        <row r="166">
          <cell r="A166">
            <v>39203</v>
          </cell>
        </row>
        <row r="167">
          <cell r="A167">
            <v>39203</v>
          </cell>
        </row>
        <row r="168">
          <cell r="A168">
            <v>39203</v>
          </cell>
        </row>
        <row r="169">
          <cell r="A169">
            <v>39203</v>
          </cell>
        </row>
        <row r="170">
          <cell r="A170">
            <v>39203</v>
          </cell>
        </row>
        <row r="171">
          <cell r="A171">
            <v>39203</v>
          </cell>
        </row>
        <row r="172">
          <cell r="A172">
            <v>39203</v>
          </cell>
        </row>
        <row r="173">
          <cell r="A173">
            <v>39203</v>
          </cell>
        </row>
        <row r="174">
          <cell r="A174">
            <v>39203</v>
          </cell>
        </row>
        <row r="175">
          <cell r="A175">
            <v>39203</v>
          </cell>
        </row>
        <row r="176">
          <cell r="A176">
            <v>39203</v>
          </cell>
        </row>
        <row r="177">
          <cell r="A177">
            <v>39203</v>
          </cell>
        </row>
        <row r="178">
          <cell r="A178">
            <v>39203</v>
          </cell>
        </row>
        <row r="179">
          <cell r="A179">
            <v>39203</v>
          </cell>
        </row>
        <row r="180">
          <cell r="A180">
            <v>39203</v>
          </cell>
        </row>
        <row r="181">
          <cell r="A181">
            <v>39203</v>
          </cell>
        </row>
        <row r="182">
          <cell r="A182">
            <v>39203</v>
          </cell>
        </row>
        <row r="183">
          <cell r="A183">
            <v>39203</v>
          </cell>
        </row>
        <row r="184">
          <cell r="A184">
            <v>39203</v>
          </cell>
        </row>
        <row r="185">
          <cell r="A185">
            <v>39203</v>
          </cell>
        </row>
        <row r="186">
          <cell r="A186">
            <v>39203</v>
          </cell>
        </row>
        <row r="187">
          <cell r="A187">
            <v>39203</v>
          </cell>
        </row>
        <row r="188">
          <cell r="A188">
            <v>39203</v>
          </cell>
        </row>
        <row r="189">
          <cell r="A189">
            <v>39203</v>
          </cell>
        </row>
        <row r="190">
          <cell r="A190">
            <v>39203</v>
          </cell>
        </row>
        <row r="191">
          <cell r="A191">
            <v>39203</v>
          </cell>
        </row>
        <row r="192">
          <cell r="A192">
            <v>39203</v>
          </cell>
        </row>
        <row r="193">
          <cell r="A193">
            <v>39203</v>
          </cell>
        </row>
        <row r="194">
          <cell r="A194">
            <v>39203</v>
          </cell>
        </row>
        <row r="195">
          <cell r="A195">
            <v>39203</v>
          </cell>
        </row>
        <row r="196">
          <cell r="A196">
            <v>39203</v>
          </cell>
        </row>
        <row r="197">
          <cell r="A197">
            <v>39203</v>
          </cell>
        </row>
        <row r="198">
          <cell r="A198">
            <v>39203</v>
          </cell>
        </row>
        <row r="199">
          <cell r="A199">
            <v>39203</v>
          </cell>
        </row>
        <row r="200">
          <cell r="A200">
            <v>39203</v>
          </cell>
        </row>
        <row r="201">
          <cell r="A201">
            <v>39203</v>
          </cell>
        </row>
        <row r="202">
          <cell r="A202">
            <v>39203</v>
          </cell>
        </row>
        <row r="203">
          <cell r="A203">
            <v>39234</v>
          </cell>
        </row>
        <row r="204">
          <cell r="A204">
            <v>39234</v>
          </cell>
        </row>
        <row r="205">
          <cell r="A205">
            <v>39234</v>
          </cell>
        </row>
        <row r="206">
          <cell r="A206">
            <v>39234</v>
          </cell>
        </row>
        <row r="207">
          <cell r="A207">
            <v>39234</v>
          </cell>
        </row>
        <row r="208">
          <cell r="A208">
            <v>39234</v>
          </cell>
        </row>
        <row r="209">
          <cell r="A209">
            <v>39234</v>
          </cell>
        </row>
        <row r="210">
          <cell r="A210">
            <v>39234</v>
          </cell>
        </row>
        <row r="211">
          <cell r="A211">
            <v>39234</v>
          </cell>
        </row>
        <row r="212">
          <cell r="A212">
            <v>39234</v>
          </cell>
        </row>
        <row r="213">
          <cell r="A213">
            <v>39234</v>
          </cell>
        </row>
        <row r="214">
          <cell r="A214">
            <v>39234</v>
          </cell>
        </row>
        <row r="215">
          <cell r="A215">
            <v>39234</v>
          </cell>
        </row>
        <row r="216">
          <cell r="A216">
            <v>39234</v>
          </cell>
        </row>
        <row r="217">
          <cell r="A217">
            <v>39234</v>
          </cell>
        </row>
        <row r="218">
          <cell r="A218">
            <v>39234</v>
          </cell>
        </row>
        <row r="219">
          <cell r="A219">
            <v>39234</v>
          </cell>
        </row>
        <row r="220">
          <cell r="A220">
            <v>39234</v>
          </cell>
        </row>
        <row r="221">
          <cell r="A221">
            <v>39234</v>
          </cell>
        </row>
        <row r="222">
          <cell r="A222">
            <v>39234</v>
          </cell>
        </row>
        <row r="223">
          <cell r="A223">
            <v>39234</v>
          </cell>
        </row>
        <row r="224">
          <cell r="A224">
            <v>39234</v>
          </cell>
        </row>
        <row r="225">
          <cell r="A225">
            <v>39234</v>
          </cell>
        </row>
        <row r="226">
          <cell r="A226">
            <v>39234</v>
          </cell>
        </row>
        <row r="227">
          <cell r="A227">
            <v>39234</v>
          </cell>
        </row>
        <row r="228">
          <cell r="A228">
            <v>39234</v>
          </cell>
        </row>
        <row r="229">
          <cell r="A229">
            <v>39234</v>
          </cell>
        </row>
        <row r="230">
          <cell r="A230">
            <v>39234</v>
          </cell>
        </row>
        <row r="231">
          <cell r="A231">
            <v>39234</v>
          </cell>
        </row>
        <row r="232">
          <cell r="A232">
            <v>39234</v>
          </cell>
        </row>
        <row r="233">
          <cell r="A233">
            <v>39234</v>
          </cell>
        </row>
        <row r="234">
          <cell r="A234">
            <v>39234</v>
          </cell>
        </row>
        <row r="235">
          <cell r="A235">
            <v>39234</v>
          </cell>
        </row>
        <row r="236">
          <cell r="A236">
            <v>39234</v>
          </cell>
        </row>
        <row r="237">
          <cell r="A237">
            <v>39234</v>
          </cell>
        </row>
        <row r="238">
          <cell r="A238">
            <v>39234</v>
          </cell>
        </row>
        <row r="239">
          <cell r="A239">
            <v>39264</v>
          </cell>
        </row>
        <row r="240">
          <cell r="A240">
            <v>39264</v>
          </cell>
        </row>
        <row r="241">
          <cell r="A241">
            <v>39264</v>
          </cell>
        </row>
        <row r="242">
          <cell r="A242">
            <v>39264</v>
          </cell>
        </row>
        <row r="243">
          <cell r="A243">
            <v>39264</v>
          </cell>
        </row>
        <row r="244">
          <cell r="A244">
            <v>39264</v>
          </cell>
        </row>
        <row r="245">
          <cell r="A245">
            <v>39264</v>
          </cell>
        </row>
        <row r="246">
          <cell r="A246">
            <v>39264</v>
          </cell>
        </row>
        <row r="247">
          <cell r="A247">
            <v>39264</v>
          </cell>
        </row>
        <row r="248">
          <cell r="A248">
            <v>39264</v>
          </cell>
        </row>
        <row r="249">
          <cell r="A249">
            <v>39264</v>
          </cell>
        </row>
        <row r="250">
          <cell r="A250">
            <v>39264</v>
          </cell>
        </row>
        <row r="251">
          <cell r="A251">
            <v>39264</v>
          </cell>
        </row>
        <row r="252">
          <cell r="A252">
            <v>39264</v>
          </cell>
        </row>
        <row r="253">
          <cell r="A253">
            <v>39264</v>
          </cell>
        </row>
        <row r="254">
          <cell r="A254">
            <v>39264</v>
          </cell>
        </row>
        <row r="255">
          <cell r="A255">
            <v>39264</v>
          </cell>
        </row>
        <row r="256">
          <cell r="A256">
            <v>39264</v>
          </cell>
        </row>
        <row r="257">
          <cell r="A257">
            <v>39264</v>
          </cell>
        </row>
        <row r="258">
          <cell r="A258">
            <v>39264</v>
          </cell>
        </row>
        <row r="259">
          <cell r="A259">
            <v>39264</v>
          </cell>
        </row>
        <row r="260">
          <cell r="A260">
            <v>39264</v>
          </cell>
        </row>
        <row r="261">
          <cell r="A261">
            <v>39264</v>
          </cell>
        </row>
        <row r="262">
          <cell r="A262">
            <v>39264</v>
          </cell>
        </row>
        <row r="263">
          <cell r="A263">
            <v>39264</v>
          </cell>
        </row>
        <row r="264">
          <cell r="A264">
            <v>39264</v>
          </cell>
        </row>
        <row r="265">
          <cell r="A265">
            <v>39264</v>
          </cell>
        </row>
        <row r="266">
          <cell r="A266">
            <v>39264</v>
          </cell>
        </row>
        <row r="267">
          <cell r="A267">
            <v>39264</v>
          </cell>
        </row>
        <row r="268">
          <cell r="A268">
            <v>39264</v>
          </cell>
        </row>
        <row r="269">
          <cell r="A269">
            <v>39264</v>
          </cell>
        </row>
        <row r="270">
          <cell r="A270">
            <v>39295</v>
          </cell>
        </row>
        <row r="271">
          <cell r="A271">
            <v>39295</v>
          </cell>
        </row>
        <row r="272">
          <cell r="A272">
            <v>39295</v>
          </cell>
        </row>
        <row r="273">
          <cell r="A273">
            <v>39295</v>
          </cell>
        </row>
        <row r="274">
          <cell r="A274">
            <v>39295</v>
          </cell>
        </row>
        <row r="275">
          <cell r="A275">
            <v>39295</v>
          </cell>
        </row>
        <row r="276">
          <cell r="A276">
            <v>39295</v>
          </cell>
        </row>
        <row r="277">
          <cell r="A277">
            <v>39295</v>
          </cell>
        </row>
        <row r="278">
          <cell r="A278">
            <v>39295</v>
          </cell>
        </row>
        <row r="279">
          <cell r="A279">
            <v>39295</v>
          </cell>
        </row>
        <row r="280">
          <cell r="A280">
            <v>39295</v>
          </cell>
        </row>
        <row r="281">
          <cell r="A281">
            <v>39295</v>
          </cell>
        </row>
        <row r="282">
          <cell r="A282">
            <v>39295</v>
          </cell>
        </row>
        <row r="283">
          <cell r="A283">
            <v>39295</v>
          </cell>
        </row>
        <row r="284">
          <cell r="A284">
            <v>39295</v>
          </cell>
        </row>
        <row r="285">
          <cell r="A285">
            <v>39295</v>
          </cell>
        </row>
        <row r="286">
          <cell r="A286">
            <v>39295</v>
          </cell>
        </row>
        <row r="287">
          <cell r="A287">
            <v>39295</v>
          </cell>
        </row>
        <row r="288">
          <cell r="A288">
            <v>39295</v>
          </cell>
        </row>
        <row r="289">
          <cell r="A289">
            <v>39295</v>
          </cell>
        </row>
        <row r="290">
          <cell r="A290">
            <v>39295</v>
          </cell>
        </row>
        <row r="291">
          <cell r="A291">
            <v>39295</v>
          </cell>
        </row>
        <row r="292">
          <cell r="A292">
            <v>39295</v>
          </cell>
        </row>
        <row r="293">
          <cell r="A293">
            <v>39295</v>
          </cell>
        </row>
        <row r="294">
          <cell r="A294">
            <v>39295</v>
          </cell>
        </row>
        <row r="295">
          <cell r="A295">
            <v>39295</v>
          </cell>
        </row>
        <row r="296">
          <cell r="A296">
            <v>39295</v>
          </cell>
        </row>
        <row r="297">
          <cell r="A297">
            <v>39295</v>
          </cell>
        </row>
        <row r="298">
          <cell r="A298">
            <v>39295</v>
          </cell>
        </row>
        <row r="299">
          <cell r="A299">
            <v>39295</v>
          </cell>
        </row>
        <row r="300">
          <cell r="A300">
            <v>39295</v>
          </cell>
        </row>
        <row r="301">
          <cell r="A301">
            <v>39295</v>
          </cell>
        </row>
        <row r="302">
          <cell r="A302">
            <v>39295</v>
          </cell>
        </row>
        <row r="303">
          <cell r="A303">
            <v>39295</v>
          </cell>
        </row>
        <row r="304">
          <cell r="A304">
            <v>39326</v>
          </cell>
        </row>
        <row r="305">
          <cell r="A305">
            <v>39326</v>
          </cell>
        </row>
        <row r="306">
          <cell r="A306">
            <v>39326</v>
          </cell>
        </row>
        <row r="307">
          <cell r="A307">
            <v>39326</v>
          </cell>
        </row>
        <row r="308">
          <cell r="A308">
            <v>39326</v>
          </cell>
        </row>
        <row r="309">
          <cell r="A309">
            <v>39326</v>
          </cell>
        </row>
        <row r="310">
          <cell r="A310">
            <v>39326</v>
          </cell>
        </row>
        <row r="311">
          <cell r="A311">
            <v>39326</v>
          </cell>
        </row>
        <row r="312">
          <cell r="A312">
            <v>39326</v>
          </cell>
        </row>
        <row r="313">
          <cell r="A313">
            <v>39326</v>
          </cell>
        </row>
        <row r="314">
          <cell r="A314">
            <v>39326</v>
          </cell>
        </row>
        <row r="315">
          <cell r="A315">
            <v>39326</v>
          </cell>
        </row>
        <row r="316">
          <cell r="A316">
            <v>39326</v>
          </cell>
        </row>
        <row r="317">
          <cell r="A317">
            <v>39326</v>
          </cell>
        </row>
        <row r="318">
          <cell r="A318">
            <v>39326</v>
          </cell>
        </row>
        <row r="319">
          <cell r="A319">
            <v>39326</v>
          </cell>
        </row>
        <row r="320">
          <cell r="A320">
            <v>39326</v>
          </cell>
        </row>
        <row r="321">
          <cell r="A321">
            <v>39326</v>
          </cell>
        </row>
        <row r="322">
          <cell r="A322">
            <v>39326</v>
          </cell>
        </row>
        <row r="323">
          <cell r="A323">
            <v>39326</v>
          </cell>
        </row>
        <row r="324">
          <cell r="A324">
            <v>39326</v>
          </cell>
        </row>
        <row r="325">
          <cell r="A325">
            <v>39326</v>
          </cell>
        </row>
        <row r="326">
          <cell r="A326">
            <v>39326</v>
          </cell>
        </row>
        <row r="327">
          <cell r="A327">
            <v>39326</v>
          </cell>
        </row>
        <row r="328">
          <cell r="A328">
            <v>39326</v>
          </cell>
        </row>
        <row r="329">
          <cell r="A329">
            <v>39326</v>
          </cell>
        </row>
        <row r="330">
          <cell r="A330">
            <v>39326</v>
          </cell>
        </row>
        <row r="331">
          <cell r="A331">
            <v>39326</v>
          </cell>
        </row>
        <row r="332">
          <cell r="A332">
            <v>39326</v>
          </cell>
        </row>
        <row r="333">
          <cell r="A333">
            <v>39326</v>
          </cell>
        </row>
        <row r="334">
          <cell r="A334">
            <v>39326</v>
          </cell>
        </row>
        <row r="335">
          <cell r="A335">
            <v>39326</v>
          </cell>
        </row>
        <row r="336">
          <cell r="A336">
            <v>39326</v>
          </cell>
        </row>
        <row r="337">
          <cell r="A337">
            <v>39356</v>
          </cell>
        </row>
        <row r="338">
          <cell r="A338">
            <v>39356</v>
          </cell>
        </row>
        <row r="339">
          <cell r="A339">
            <v>39356</v>
          </cell>
        </row>
        <row r="340">
          <cell r="A340">
            <v>39356</v>
          </cell>
        </row>
        <row r="341">
          <cell r="A341">
            <v>39356</v>
          </cell>
        </row>
        <row r="342">
          <cell r="A342">
            <v>39356</v>
          </cell>
        </row>
        <row r="343">
          <cell r="A343">
            <v>39356</v>
          </cell>
        </row>
        <row r="344">
          <cell r="A344">
            <v>39356</v>
          </cell>
        </row>
        <row r="345">
          <cell r="A345">
            <v>39356</v>
          </cell>
        </row>
        <row r="346">
          <cell r="A346">
            <v>39356</v>
          </cell>
        </row>
        <row r="347">
          <cell r="A347">
            <v>39356</v>
          </cell>
        </row>
        <row r="348">
          <cell r="A348">
            <v>39356</v>
          </cell>
        </row>
        <row r="349">
          <cell r="A349">
            <v>39356</v>
          </cell>
        </row>
        <row r="350">
          <cell r="A350">
            <v>39356</v>
          </cell>
        </row>
        <row r="351">
          <cell r="A351">
            <v>39356</v>
          </cell>
        </row>
        <row r="352">
          <cell r="A352">
            <v>39356</v>
          </cell>
        </row>
        <row r="353">
          <cell r="A353">
            <v>39356</v>
          </cell>
        </row>
        <row r="354">
          <cell r="A354">
            <v>39356</v>
          </cell>
        </row>
        <row r="355">
          <cell r="A355">
            <v>39356</v>
          </cell>
        </row>
        <row r="356">
          <cell r="A356">
            <v>39356</v>
          </cell>
        </row>
        <row r="357">
          <cell r="A357">
            <v>39356</v>
          </cell>
        </row>
        <row r="358">
          <cell r="A358">
            <v>39356</v>
          </cell>
        </row>
        <row r="359">
          <cell r="A359">
            <v>39356</v>
          </cell>
        </row>
        <row r="360">
          <cell r="A360">
            <v>39356</v>
          </cell>
        </row>
        <row r="361">
          <cell r="A361">
            <v>39356</v>
          </cell>
        </row>
        <row r="362">
          <cell r="A362">
            <v>39356</v>
          </cell>
        </row>
        <row r="363">
          <cell r="A363">
            <v>39356</v>
          </cell>
        </row>
        <row r="364">
          <cell r="A364">
            <v>39356</v>
          </cell>
        </row>
        <row r="365">
          <cell r="A365">
            <v>39356</v>
          </cell>
        </row>
        <row r="366">
          <cell r="A366">
            <v>39356</v>
          </cell>
        </row>
        <row r="367">
          <cell r="A367">
            <v>39356</v>
          </cell>
        </row>
        <row r="368">
          <cell r="A368">
            <v>39387</v>
          </cell>
        </row>
        <row r="369">
          <cell r="A369">
            <v>39387</v>
          </cell>
        </row>
        <row r="370">
          <cell r="A370">
            <v>39387</v>
          </cell>
        </row>
        <row r="371">
          <cell r="A371">
            <v>39387</v>
          </cell>
        </row>
        <row r="372">
          <cell r="A372">
            <v>39387</v>
          </cell>
        </row>
        <row r="373">
          <cell r="A373">
            <v>39387</v>
          </cell>
        </row>
        <row r="374">
          <cell r="A374">
            <v>39387</v>
          </cell>
        </row>
        <row r="375">
          <cell r="A375">
            <v>39387</v>
          </cell>
        </row>
        <row r="376">
          <cell r="A376">
            <v>39387</v>
          </cell>
        </row>
        <row r="377">
          <cell r="A377">
            <v>39387</v>
          </cell>
        </row>
        <row r="378">
          <cell r="A378">
            <v>39387</v>
          </cell>
        </row>
        <row r="379">
          <cell r="A379">
            <v>39387</v>
          </cell>
        </row>
        <row r="380">
          <cell r="A380">
            <v>39387</v>
          </cell>
        </row>
        <row r="381">
          <cell r="A381">
            <v>39387</v>
          </cell>
        </row>
        <row r="382">
          <cell r="A382">
            <v>39387</v>
          </cell>
        </row>
        <row r="383">
          <cell r="A383">
            <v>39387</v>
          </cell>
        </row>
        <row r="384">
          <cell r="A384">
            <v>39387</v>
          </cell>
        </row>
        <row r="385">
          <cell r="A385">
            <v>39387</v>
          </cell>
        </row>
        <row r="386">
          <cell r="A386">
            <v>39387</v>
          </cell>
        </row>
        <row r="387">
          <cell r="A387">
            <v>39387</v>
          </cell>
        </row>
        <row r="388">
          <cell r="A388">
            <v>39387</v>
          </cell>
        </row>
        <row r="389">
          <cell r="A389">
            <v>39387</v>
          </cell>
        </row>
        <row r="390">
          <cell r="A390">
            <v>39387</v>
          </cell>
        </row>
        <row r="391">
          <cell r="A391">
            <v>39387</v>
          </cell>
        </row>
        <row r="392">
          <cell r="A392">
            <v>39387</v>
          </cell>
        </row>
        <row r="393">
          <cell r="A393">
            <v>39387</v>
          </cell>
        </row>
        <row r="394">
          <cell r="A394">
            <v>39387</v>
          </cell>
        </row>
        <row r="395">
          <cell r="A395">
            <v>39387</v>
          </cell>
        </row>
        <row r="396">
          <cell r="A396">
            <v>39387</v>
          </cell>
        </row>
        <row r="397">
          <cell r="A397">
            <v>39417</v>
          </cell>
        </row>
        <row r="398">
          <cell r="A398">
            <v>39417</v>
          </cell>
        </row>
        <row r="399">
          <cell r="A399">
            <v>39417</v>
          </cell>
        </row>
        <row r="400">
          <cell r="A400">
            <v>39417</v>
          </cell>
        </row>
        <row r="401">
          <cell r="A401">
            <v>39417</v>
          </cell>
        </row>
        <row r="402">
          <cell r="A402">
            <v>39417</v>
          </cell>
        </row>
        <row r="403">
          <cell r="A403">
            <v>39417</v>
          </cell>
        </row>
        <row r="404">
          <cell r="A404">
            <v>39417</v>
          </cell>
        </row>
        <row r="405">
          <cell r="A405">
            <v>39417</v>
          </cell>
        </row>
        <row r="406">
          <cell r="A406">
            <v>39417</v>
          </cell>
        </row>
        <row r="407">
          <cell r="A407">
            <v>39417</v>
          </cell>
        </row>
        <row r="408">
          <cell r="A408">
            <v>39417</v>
          </cell>
        </row>
        <row r="409">
          <cell r="A409">
            <v>39417</v>
          </cell>
        </row>
        <row r="410">
          <cell r="A410">
            <v>39417</v>
          </cell>
        </row>
        <row r="411">
          <cell r="A411">
            <v>39417</v>
          </cell>
        </row>
        <row r="412">
          <cell r="A412">
            <v>39417</v>
          </cell>
        </row>
        <row r="413">
          <cell r="A413">
            <v>39417</v>
          </cell>
        </row>
        <row r="414">
          <cell r="A414">
            <v>39417</v>
          </cell>
        </row>
        <row r="415">
          <cell r="A415">
            <v>39417</v>
          </cell>
        </row>
        <row r="416">
          <cell r="A416">
            <v>39417</v>
          </cell>
        </row>
        <row r="417">
          <cell r="A417">
            <v>39417</v>
          </cell>
        </row>
        <row r="418">
          <cell r="A418">
            <v>39417</v>
          </cell>
        </row>
        <row r="419">
          <cell r="A419">
            <v>39417</v>
          </cell>
        </row>
        <row r="420">
          <cell r="A420">
            <v>39417</v>
          </cell>
        </row>
        <row r="421">
          <cell r="A421">
            <v>39417</v>
          </cell>
        </row>
      </sheetData>
      <sheetData sheetId="12"/>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er"/>
      <sheetName val="Winter"/>
      <sheetName val="COBA"/>
      <sheetName val="TRIWULAN 3"/>
      <sheetName val="bth"/>
      <sheetName val="FE_1770_P1"/>
      <sheetName val="bgt"/>
      <sheetName val="3800"/>
      <sheetName val="COA"/>
      <sheetName val="QUANTITY BGT"/>
      <sheetName val="PERSONAL PLAN"/>
      <sheetName val="OUTSOURCHING PLAN"/>
      <sheetName val="WP-TRAINING BENEFIT"/>
      <sheetName val="WP-SEMINAR"/>
      <sheetName val="TARIP"/>
      <sheetName val="WP-DUTY TRIP (509)"/>
      <sheetName val="WP-SUPP CONS UNIFOR"/>
      <sheetName val="WP-SUPP CONS STA-OFFICE"/>
      <sheetName val="WP-RENTAL "/>
      <sheetName val="WP-CHARTER "/>
      <sheetName val="WP-INS NON AVIATION (522)"/>
      <sheetName val="TEMP LABOUR"/>
      <sheetName val="WP-MEMBERSHIP&amp;SUBS (563)"/>
      <sheetName val="WP-LOW VALUE"/>
      <sheetName val="WP-HEALTH GSM"/>
      <sheetName val="WP-TRAINING GATE"/>
      <sheetName val="WP-OTHERS"/>
    </sheetNames>
    <sheetDataSet>
      <sheetData sheetId="0">
        <row r="2">
          <cell r="G2" t="str">
            <v>STRETCH</v>
          </cell>
          <cell r="I2" t="str">
            <v>DIST.</v>
          </cell>
          <cell r="J2" t="str">
            <v>WIND</v>
          </cell>
          <cell r="K2" t="str">
            <v>AIR</v>
          </cell>
          <cell r="L2" t="str">
            <v>TAXI</v>
          </cell>
          <cell r="M2" t="str">
            <v>BLOCK</v>
          </cell>
          <cell r="N2" t="str">
            <v>TRIP FUEL</v>
          </cell>
          <cell r="O2" t="str">
            <v>BLOCK FUEL</v>
          </cell>
          <cell r="P2" t="str">
            <v>PAYLOAD</v>
          </cell>
          <cell r="Q2" t="str">
            <v>ALT./DIST.</v>
          </cell>
          <cell r="S2" t="str">
            <v>LIMIT.</v>
          </cell>
          <cell r="T2" t="str">
            <v>REMARKS</v>
          </cell>
        </row>
        <row r="3">
          <cell r="B3" t="str">
            <v>SEASON</v>
          </cell>
          <cell r="C3" t="str">
            <v>PERIODA</v>
          </cell>
          <cell r="D3" t="str">
            <v>A/C REG</v>
          </cell>
          <cell r="E3" t="str">
            <v>ENGINE</v>
          </cell>
          <cell r="F3" t="str">
            <v>A/C TYPE</v>
          </cell>
          <cell r="I3" t="str">
            <v>NM.</v>
          </cell>
          <cell r="J3" t="str">
            <v>KT.</v>
          </cell>
          <cell r="K3" t="str">
            <v>TIME</v>
          </cell>
          <cell r="L3" t="str">
            <v>TIME</v>
          </cell>
          <cell r="M3" t="str">
            <v>TIME</v>
          </cell>
          <cell r="N3" t="str">
            <v>KGS.</v>
          </cell>
          <cell r="O3" t="str">
            <v>KGS.</v>
          </cell>
          <cell r="P3" t="str">
            <v>KGS.</v>
          </cell>
          <cell r="Q3" t="str">
            <v>NM.</v>
          </cell>
          <cell r="S3" t="str">
            <v>CODE</v>
          </cell>
        </row>
        <row r="6">
          <cell r="A6" t="str">
            <v>LGW-BKK744</v>
          </cell>
          <cell r="B6" t="str">
            <v>SUMMER</v>
          </cell>
          <cell r="C6" t="str">
            <v>Periode :  APRIL -SEPTEMBER 2001</v>
          </cell>
          <cell r="D6" t="str">
            <v>PK-GSG (183,531 KGS)</v>
          </cell>
          <cell r="E6" t="str">
            <v>CF6-80C2B1F</v>
          </cell>
          <cell r="F6">
            <v>744</v>
          </cell>
          <cell r="G6" t="str">
            <v>LGW</v>
          </cell>
          <cell r="H6" t="str">
            <v>BKK</v>
          </cell>
          <cell r="I6">
            <v>5635</v>
          </cell>
          <cell r="J6">
            <v>8</v>
          </cell>
          <cell r="K6">
            <v>0.4680555555555555</v>
          </cell>
          <cell r="L6">
            <v>1.6666666666666666E-2</v>
          </cell>
          <cell r="M6">
            <v>0.48472222222222217</v>
          </cell>
          <cell r="N6">
            <v>123050</v>
          </cell>
          <cell r="O6">
            <v>146600</v>
          </cell>
          <cell r="P6">
            <v>48400</v>
          </cell>
          <cell r="Q6" t="str">
            <v>CNX/</v>
          </cell>
          <cell r="R6">
            <v>323</v>
          </cell>
          <cell r="S6">
            <v>1</v>
          </cell>
          <cell r="T6" t="str">
            <v xml:space="preserve"> 1. LGW RTOW = 377,600 KGS; RW = 08R; OAT 30°C</v>
          </cell>
        </row>
        <row r="7">
          <cell r="A7" t="str">
            <v>AMS-SIN744</v>
          </cell>
          <cell r="B7" t="str">
            <v>SUMMER</v>
          </cell>
          <cell r="C7" t="str">
            <v>Periode :  APRIL -SEPTEMBER 2001</v>
          </cell>
          <cell r="D7" t="str">
            <v>PK-GSG (183,531 KGS)</v>
          </cell>
          <cell r="E7" t="str">
            <v>CF6-80C2B1F</v>
          </cell>
          <cell r="F7">
            <v>744</v>
          </cell>
          <cell r="G7" t="str">
            <v>AMS</v>
          </cell>
          <cell r="H7" t="str">
            <v>SIN</v>
          </cell>
          <cell r="I7">
            <v>6011</v>
          </cell>
          <cell r="J7">
            <v>6</v>
          </cell>
          <cell r="K7">
            <v>0.50069444444444444</v>
          </cell>
          <cell r="L7">
            <v>1.8749999999999999E-2</v>
          </cell>
          <cell r="M7">
            <v>0.51944444444444449</v>
          </cell>
          <cell r="N7">
            <v>135700</v>
          </cell>
          <cell r="O7">
            <v>157700</v>
          </cell>
          <cell r="P7">
            <v>54300</v>
          </cell>
          <cell r="Q7" t="str">
            <v>KUL/</v>
          </cell>
          <cell r="R7">
            <v>219</v>
          </cell>
          <cell r="S7" t="str">
            <v>C</v>
          </cell>
        </row>
        <row r="8">
          <cell r="A8" t="str">
            <v>AMS-FRA744</v>
          </cell>
          <cell r="B8" t="str">
            <v>SUMMER</v>
          </cell>
          <cell r="C8" t="str">
            <v>Periode :  APRIL -SEPTEMBER 2001</v>
          </cell>
          <cell r="D8" t="str">
            <v>PK-GSG (183,531 KGS)</v>
          </cell>
          <cell r="E8" t="str">
            <v>CF6-80C2B1F</v>
          </cell>
          <cell r="F8">
            <v>744</v>
          </cell>
          <cell r="G8" t="str">
            <v>AMS</v>
          </cell>
          <cell r="H8" t="str">
            <v>FRA</v>
          </cell>
          <cell r="I8">
            <v>241</v>
          </cell>
          <cell r="J8">
            <v>18</v>
          </cell>
          <cell r="K8">
            <v>2.9166666666666664E-2</v>
          </cell>
          <cell r="L8">
            <v>1.8055555555555557E-2</v>
          </cell>
          <cell r="M8">
            <v>4.7222222222222221E-2</v>
          </cell>
          <cell r="N8">
            <v>7750</v>
          </cell>
          <cell r="O8">
            <v>21900</v>
          </cell>
          <cell r="P8">
            <v>59100</v>
          </cell>
          <cell r="Q8" t="str">
            <v>AMS/</v>
          </cell>
          <cell r="R8">
            <v>250</v>
          </cell>
          <cell r="S8" t="str">
            <v>A</v>
          </cell>
        </row>
        <row r="9">
          <cell r="A9" t="str">
            <v>BKK-LGW744</v>
          </cell>
          <cell r="B9" t="str">
            <v>SUMMER</v>
          </cell>
          <cell r="C9" t="str">
            <v>Periode :  APRIL -SEPTEMBER 2001</v>
          </cell>
          <cell r="D9" t="str">
            <v>PK-GSG (183,531 KGS)</v>
          </cell>
          <cell r="E9" t="str">
            <v>CF6-80C2B1F</v>
          </cell>
          <cell r="F9">
            <v>744</v>
          </cell>
          <cell r="G9" t="str">
            <v>BKK</v>
          </cell>
          <cell r="H9" t="str">
            <v>LGW</v>
          </cell>
          <cell r="I9">
            <v>5607</v>
          </cell>
          <cell r="J9">
            <v>-17</v>
          </cell>
          <cell r="K9">
            <v>0.48680555555555555</v>
          </cell>
          <cell r="L9">
            <v>1.6666666666666666E-2</v>
          </cell>
          <cell r="M9">
            <v>0.50347222222222221</v>
          </cell>
          <cell r="N9">
            <v>133050</v>
          </cell>
          <cell r="O9">
            <v>155100</v>
          </cell>
          <cell r="P9">
            <v>56900</v>
          </cell>
          <cell r="Q9" t="str">
            <v>BRU/</v>
          </cell>
          <cell r="R9">
            <v>215</v>
          </cell>
          <cell r="S9" t="str">
            <v>C</v>
          </cell>
        </row>
        <row r="10">
          <cell r="A10" t="str">
            <v>BKK-FRA744</v>
          </cell>
          <cell r="B10" t="str">
            <v>SUMMER</v>
          </cell>
          <cell r="C10" t="str">
            <v>Periode :  APRIL -SEPTEMBER 2001</v>
          </cell>
          <cell r="D10" t="str">
            <v>PK-GSG (183,531 KGS)</v>
          </cell>
          <cell r="E10" t="str">
            <v>CF6-80C2B1F</v>
          </cell>
          <cell r="F10">
            <v>744</v>
          </cell>
          <cell r="G10" t="str">
            <v>BKK</v>
          </cell>
          <cell r="H10" t="str">
            <v>FRA</v>
          </cell>
          <cell r="I10">
            <v>5237</v>
          </cell>
          <cell r="J10">
            <v>-12</v>
          </cell>
          <cell r="K10">
            <v>0.46597222222222223</v>
          </cell>
          <cell r="L10">
            <v>1.6666666666666666E-2</v>
          </cell>
          <cell r="M10">
            <v>0.4826388888888889</v>
          </cell>
          <cell r="N10">
            <v>122150</v>
          </cell>
          <cell r="O10">
            <v>144000</v>
          </cell>
          <cell r="P10">
            <v>59100</v>
          </cell>
          <cell r="Q10" t="str">
            <v>AMS/</v>
          </cell>
          <cell r="R10">
            <v>250</v>
          </cell>
          <cell r="S10" t="str">
            <v>A</v>
          </cell>
        </row>
        <row r="11">
          <cell r="A11" t="str">
            <v>BKK-DPS744</v>
          </cell>
          <cell r="B11" t="str">
            <v>SUMMER</v>
          </cell>
          <cell r="C11" t="str">
            <v>Periode :  APRIL -SEPTEMBER 2001</v>
          </cell>
          <cell r="D11" t="str">
            <v>PK-GSG (183,531 KGS)</v>
          </cell>
          <cell r="E11" t="str">
            <v>CF6-80C2B1F</v>
          </cell>
          <cell r="F11">
            <v>744</v>
          </cell>
          <cell r="G11" t="str">
            <v>BKK</v>
          </cell>
          <cell r="H11" t="str">
            <v>DPS</v>
          </cell>
          <cell r="I11">
            <v>1639</v>
          </cell>
          <cell r="J11">
            <v>-10</v>
          </cell>
          <cell r="K11">
            <v>0.14861111111111111</v>
          </cell>
          <cell r="L11">
            <v>1.3888888888888888E-2</v>
          </cell>
          <cell r="M11">
            <v>0.16250000000000001</v>
          </cell>
          <cell r="N11">
            <v>35100</v>
          </cell>
          <cell r="O11">
            <v>48850</v>
          </cell>
          <cell r="P11">
            <v>59100</v>
          </cell>
          <cell r="Q11" t="str">
            <v>SUB/</v>
          </cell>
          <cell r="R11">
            <v>197</v>
          </cell>
          <cell r="S11" t="str">
            <v>A</v>
          </cell>
        </row>
        <row r="12">
          <cell r="A12" t="str">
            <v>BKK-CGK744</v>
          </cell>
          <cell r="B12" t="str">
            <v>SUMMER</v>
          </cell>
          <cell r="C12" t="str">
            <v>Periode :  APRIL -SEPTEMBER 2001</v>
          </cell>
          <cell r="D12" t="str">
            <v>PK-GSG (183,531 KGS)</v>
          </cell>
          <cell r="E12" t="str">
            <v>CF6-80C2B1F</v>
          </cell>
          <cell r="F12">
            <v>744</v>
          </cell>
          <cell r="G12" t="str">
            <v>BKK</v>
          </cell>
          <cell r="H12" t="str">
            <v>CGK</v>
          </cell>
          <cell r="I12">
            <v>1294</v>
          </cell>
          <cell r="J12">
            <v>-3</v>
          </cell>
          <cell r="K12">
            <v>0.11805555555555557</v>
          </cell>
          <cell r="L12">
            <v>1.3888888888888888E-2</v>
          </cell>
          <cell r="M12">
            <v>0.13194444444444445</v>
          </cell>
          <cell r="N12">
            <v>28350</v>
          </cell>
          <cell r="O12">
            <v>45900</v>
          </cell>
          <cell r="P12">
            <v>59100</v>
          </cell>
          <cell r="Q12" t="str">
            <v>SUB/</v>
          </cell>
          <cell r="R12">
            <v>389</v>
          </cell>
          <cell r="S12" t="str">
            <v>A</v>
          </cell>
        </row>
        <row r="13">
          <cell r="A13" t="str">
            <v>CGK-DPS744</v>
          </cell>
          <cell r="B13" t="str">
            <v>SUMMER</v>
          </cell>
          <cell r="C13" t="str">
            <v>Periode :  APRIL -SEPTEMBER 2001</v>
          </cell>
          <cell r="D13" t="str">
            <v>PK-GSG (183,531 KGS)</v>
          </cell>
          <cell r="E13" t="str">
            <v>CF6-80C2B1F</v>
          </cell>
          <cell r="F13">
            <v>744</v>
          </cell>
          <cell r="G13" t="str">
            <v>CGK</v>
          </cell>
          <cell r="H13" t="str">
            <v>DPS</v>
          </cell>
          <cell r="I13">
            <v>583</v>
          </cell>
          <cell r="J13">
            <v>-16</v>
          </cell>
          <cell r="K13">
            <v>5.9722222222222225E-2</v>
          </cell>
          <cell r="L13">
            <v>9.7222222222222224E-3</v>
          </cell>
          <cell r="M13">
            <v>6.9444444444444448E-2</v>
          </cell>
          <cell r="N13">
            <v>14450</v>
          </cell>
          <cell r="O13">
            <v>27200</v>
          </cell>
          <cell r="P13">
            <v>59100</v>
          </cell>
          <cell r="Q13" t="str">
            <v>SUB/</v>
          </cell>
          <cell r="R13">
            <v>197</v>
          </cell>
          <cell r="S13" t="str">
            <v>A</v>
          </cell>
        </row>
        <row r="14">
          <cell r="A14" t="str">
            <v>CGK-SIN744</v>
          </cell>
          <cell r="B14" t="str">
            <v>SUMMER</v>
          </cell>
          <cell r="C14" t="str">
            <v>Periode :  APRIL -SEPTEMBER 2001</v>
          </cell>
          <cell r="D14" t="str">
            <v>PK-GSG (183,531 KGS)</v>
          </cell>
          <cell r="E14" t="str">
            <v>CF6-80C2B1F</v>
          </cell>
          <cell r="F14">
            <v>744</v>
          </cell>
          <cell r="G14" t="str">
            <v>CGK</v>
          </cell>
          <cell r="H14" t="str">
            <v>SIN</v>
          </cell>
          <cell r="I14">
            <v>545</v>
          </cell>
          <cell r="J14">
            <v>2</v>
          </cell>
          <cell r="K14">
            <v>5.486111111111111E-2</v>
          </cell>
          <cell r="L14">
            <v>1.1111111111111112E-2</v>
          </cell>
          <cell r="M14">
            <v>6.5972222222222224E-2</v>
          </cell>
          <cell r="N14">
            <v>13450</v>
          </cell>
          <cell r="O14">
            <v>26850</v>
          </cell>
          <cell r="P14">
            <v>59100</v>
          </cell>
          <cell r="Q14" t="str">
            <v>KUL/</v>
          </cell>
          <cell r="R14">
            <v>219</v>
          </cell>
          <cell r="S14" t="str">
            <v>A</v>
          </cell>
        </row>
        <row r="15">
          <cell r="A15" t="str">
            <v>CGK-JED744</v>
          </cell>
          <cell r="B15" t="str">
            <v>SUMMER</v>
          </cell>
          <cell r="C15" t="str">
            <v>Periode :  APRIL -SEPTEMBER 2001</v>
          </cell>
          <cell r="D15" t="str">
            <v>PK-GSG (183,531 KGS)</v>
          </cell>
          <cell r="E15" t="str">
            <v>CF6-80C2B1F</v>
          </cell>
          <cell r="F15">
            <v>744</v>
          </cell>
          <cell r="G15" t="str">
            <v>CGK</v>
          </cell>
          <cell r="H15" t="str">
            <v>JED</v>
          </cell>
          <cell r="I15">
            <v>4508</v>
          </cell>
          <cell r="J15">
            <v>15</v>
          </cell>
          <cell r="K15">
            <v>0.37013888888888885</v>
          </cell>
          <cell r="L15">
            <v>1.3888888888888888E-2</v>
          </cell>
          <cell r="M15">
            <v>0.38402777777777775</v>
          </cell>
          <cell r="N15">
            <v>98700</v>
          </cell>
          <cell r="O15">
            <v>124200</v>
          </cell>
          <cell r="P15">
            <v>59100</v>
          </cell>
          <cell r="Q15" t="str">
            <v>RUH/</v>
          </cell>
          <cell r="R15">
            <v>486</v>
          </cell>
          <cell r="S15" t="str">
            <v>A</v>
          </cell>
        </row>
        <row r="16">
          <cell r="A16" t="str">
            <v>CGK-RUH744</v>
          </cell>
          <cell r="B16" t="str">
            <v>SUMMER</v>
          </cell>
          <cell r="C16" t="str">
            <v>Periode :  APRIL -SEPTEMBER 2001</v>
          </cell>
          <cell r="D16" t="str">
            <v>PK-GSG (183,531 KGS)</v>
          </cell>
          <cell r="E16" t="str">
            <v>CF6-80C2B1F</v>
          </cell>
          <cell r="F16">
            <v>744</v>
          </cell>
          <cell r="G16" t="str">
            <v>CGK</v>
          </cell>
          <cell r="H16" t="str">
            <v>RUH</v>
          </cell>
          <cell r="I16">
            <v>4132</v>
          </cell>
          <cell r="J16">
            <v>12</v>
          </cell>
          <cell r="K16">
            <v>0.34375</v>
          </cell>
          <cell r="L16">
            <v>1.5277777777777777E-2</v>
          </cell>
          <cell r="M16">
            <v>0.35902777777777778</v>
          </cell>
          <cell r="N16">
            <v>87950</v>
          </cell>
          <cell r="O16">
            <v>106650</v>
          </cell>
          <cell r="P16">
            <v>59100</v>
          </cell>
          <cell r="Q16" t="str">
            <v>DHA/</v>
          </cell>
          <cell r="R16">
            <v>190</v>
          </cell>
          <cell r="S16" t="str">
            <v>A</v>
          </cell>
        </row>
        <row r="17">
          <cell r="A17" t="str">
            <v>CGK-DHA744</v>
          </cell>
          <cell r="B17" t="str">
            <v>SUMMER</v>
          </cell>
          <cell r="C17" t="str">
            <v>Periode :  APRIL -SEPTEMBER 2001</v>
          </cell>
          <cell r="D17" t="str">
            <v>PK-GSG (183,531 KGS)</v>
          </cell>
          <cell r="E17" t="str">
            <v>CF6-80C2B1F</v>
          </cell>
          <cell r="F17">
            <v>744</v>
          </cell>
          <cell r="G17" t="str">
            <v>CGK</v>
          </cell>
          <cell r="H17" t="str">
            <v>DHA</v>
          </cell>
          <cell r="I17">
            <v>3907</v>
          </cell>
          <cell r="J17">
            <v>14</v>
          </cell>
          <cell r="K17">
            <v>0.32500000000000001</v>
          </cell>
          <cell r="L17">
            <v>1.3194444444444444E-2</v>
          </cell>
          <cell r="M17">
            <v>0.33819444444444446</v>
          </cell>
          <cell r="N17">
            <v>82450</v>
          </cell>
          <cell r="O17">
            <v>101500</v>
          </cell>
          <cell r="P17">
            <v>59100</v>
          </cell>
          <cell r="Q17" t="str">
            <v>RUH/</v>
          </cell>
          <cell r="R17">
            <v>190</v>
          </cell>
          <cell r="S17" t="str">
            <v>A</v>
          </cell>
        </row>
        <row r="18">
          <cell r="A18" t="str">
            <v>CGK-FRA744</v>
          </cell>
          <cell r="B18" t="str">
            <v>SUMMER</v>
          </cell>
          <cell r="C18" t="str">
            <v>Periode :  APRIL -SEPTEMBER 2001</v>
          </cell>
          <cell r="D18" t="str">
            <v>PK-GSG (183,531 KGS)</v>
          </cell>
          <cell r="E18" t="str">
            <v>CF6-80C2B1F</v>
          </cell>
          <cell r="F18">
            <v>744</v>
          </cell>
          <cell r="G18" t="str">
            <v>CGK</v>
          </cell>
          <cell r="H18" t="str">
            <v>FRA</v>
          </cell>
          <cell r="I18">
            <v>6385</v>
          </cell>
          <cell r="J18">
            <v>-2</v>
          </cell>
          <cell r="K18">
            <v>0.5395833333333333</v>
          </cell>
          <cell r="L18">
            <v>1.3888888888888888E-2</v>
          </cell>
          <cell r="M18">
            <v>0.55347222222222214</v>
          </cell>
          <cell r="N18">
            <v>144450</v>
          </cell>
          <cell r="O18">
            <v>167550</v>
          </cell>
          <cell r="P18">
            <v>44450</v>
          </cell>
          <cell r="Q18" t="str">
            <v>AMS/</v>
          </cell>
          <cell r="R18">
            <v>250</v>
          </cell>
          <cell r="S18" t="str">
            <v>C</v>
          </cell>
        </row>
        <row r="19">
          <cell r="A19" t="str">
            <v>CGK-BKK744</v>
          </cell>
          <cell r="B19" t="str">
            <v>SUMMER</v>
          </cell>
          <cell r="C19" t="str">
            <v>Periode :  APRIL -SEPTEMBER 2001</v>
          </cell>
          <cell r="D19" t="str">
            <v>PK-GSG (183,531 KGS)</v>
          </cell>
          <cell r="E19" t="str">
            <v>CF6-80C2B1F</v>
          </cell>
          <cell r="F19">
            <v>744</v>
          </cell>
          <cell r="G19" t="str">
            <v>CGK</v>
          </cell>
          <cell r="H19" t="str">
            <v>BKK</v>
          </cell>
          <cell r="I19">
            <v>1295</v>
          </cell>
          <cell r="J19">
            <v>3</v>
          </cell>
          <cell r="K19">
            <v>0.11805555555555557</v>
          </cell>
          <cell r="L19">
            <v>1.0416666666666666E-2</v>
          </cell>
          <cell r="M19">
            <v>0.12847222222222224</v>
          </cell>
          <cell r="N19">
            <v>28100</v>
          </cell>
          <cell r="O19">
            <v>44300</v>
          </cell>
          <cell r="P19">
            <v>59100</v>
          </cell>
          <cell r="Q19" t="str">
            <v>CNX/</v>
          </cell>
          <cell r="R19">
            <v>323</v>
          </cell>
          <cell r="S19" t="str">
            <v>A</v>
          </cell>
        </row>
        <row r="20">
          <cell r="A20" t="str">
            <v>DHA-JED744</v>
          </cell>
          <cell r="B20" t="str">
            <v>SUMMER</v>
          </cell>
          <cell r="C20" t="str">
            <v>Periode :  APRIL -SEPTEMBER 2001</v>
          </cell>
          <cell r="D20" t="str">
            <v>PK-GSG (183,531 KGS)</v>
          </cell>
          <cell r="E20" t="str">
            <v>CF6-80C2B1F</v>
          </cell>
          <cell r="F20">
            <v>744</v>
          </cell>
          <cell r="G20" t="str">
            <v>DHA</v>
          </cell>
          <cell r="H20" t="str">
            <v>JED</v>
          </cell>
          <cell r="I20">
            <v>682</v>
          </cell>
          <cell r="J20">
            <v>12</v>
          </cell>
          <cell r="K20">
            <v>6.5277777777777782E-2</v>
          </cell>
          <cell r="L20">
            <v>1.5277777777777777E-2</v>
          </cell>
          <cell r="M20">
            <v>8.0555555555555561E-2</v>
          </cell>
          <cell r="N20">
            <v>16200</v>
          </cell>
          <cell r="O20">
            <v>35800</v>
          </cell>
          <cell r="P20">
            <v>59100</v>
          </cell>
          <cell r="Q20" t="str">
            <v>RUH/</v>
          </cell>
          <cell r="R20">
            <v>486</v>
          </cell>
          <cell r="S20" t="str">
            <v>A</v>
          </cell>
        </row>
        <row r="21">
          <cell r="A21" t="str">
            <v>DHA-CGK744</v>
          </cell>
          <cell r="B21" t="str">
            <v>SUMMER</v>
          </cell>
          <cell r="C21" t="str">
            <v>Periode :  APRIL -SEPTEMBER 2001</v>
          </cell>
          <cell r="D21" t="str">
            <v>PK-GSG (183,531 KGS)</v>
          </cell>
          <cell r="E21" t="str">
            <v>CF6-80C2B1F</v>
          </cell>
          <cell r="F21">
            <v>744</v>
          </cell>
          <cell r="G21" t="str">
            <v>DHA</v>
          </cell>
          <cell r="H21" t="str">
            <v>CGK</v>
          </cell>
          <cell r="I21">
            <v>3956</v>
          </cell>
          <cell r="J21">
            <v>-14</v>
          </cell>
          <cell r="K21">
            <v>0.3444444444444445</v>
          </cell>
          <cell r="L21">
            <v>1.3888888888888888E-2</v>
          </cell>
          <cell r="M21">
            <v>0.35833333333333339</v>
          </cell>
          <cell r="N21">
            <v>89700</v>
          </cell>
          <cell r="O21">
            <v>112350</v>
          </cell>
          <cell r="P21">
            <v>59100</v>
          </cell>
          <cell r="Q21" t="str">
            <v>SUB/</v>
          </cell>
          <cell r="R21">
            <v>389</v>
          </cell>
          <cell r="S21" t="str">
            <v>A</v>
          </cell>
        </row>
        <row r="22">
          <cell r="A22" t="str">
            <v>DPS-CGK744</v>
          </cell>
          <cell r="B22" t="str">
            <v>SUMMER</v>
          </cell>
          <cell r="C22" t="str">
            <v>Periode :  APRIL -SEPTEMBER 2001</v>
          </cell>
          <cell r="D22" t="str">
            <v>PK-GSG (183,531 KGS)</v>
          </cell>
          <cell r="E22" t="str">
            <v>CF6-80C2B1F</v>
          </cell>
          <cell r="F22">
            <v>744</v>
          </cell>
          <cell r="G22" t="str">
            <v>DPS</v>
          </cell>
          <cell r="H22" t="str">
            <v>CGK</v>
          </cell>
          <cell r="I22">
            <v>572</v>
          </cell>
          <cell r="J22">
            <v>13</v>
          </cell>
          <cell r="K22">
            <v>5.6944444444444443E-2</v>
          </cell>
          <cell r="L22">
            <v>1.1111111111111112E-2</v>
          </cell>
          <cell r="M22">
            <v>6.805555555555555E-2</v>
          </cell>
          <cell r="N22">
            <v>13900</v>
          </cell>
          <cell r="O22">
            <v>31100</v>
          </cell>
          <cell r="P22">
            <v>59100</v>
          </cell>
          <cell r="Q22" t="str">
            <v>SUB/</v>
          </cell>
          <cell r="R22">
            <v>389</v>
          </cell>
          <cell r="S22" t="str">
            <v>A</v>
          </cell>
        </row>
        <row r="23">
          <cell r="A23" t="str">
            <v>DPS-BKK744</v>
          </cell>
          <cell r="B23" t="str">
            <v>SUMMER</v>
          </cell>
          <cell r="C23" t="str">
            <v>Periode :  APRIL -SEPTEMBER 2001</v>
          </cell>
          <cell r="D23" t="str">
            <v>PK-GSG (183,531 KGS)</v>
          </cell>
          <cell r="E23" t="str">
            <v>CF6-80C2B1F</v>
          </cell>
          <cell r="F23">
            <v>744</v>
          </cell>
          <cell r="G23" t="str">
            <v>DPS</v>
          </cell>
          <cell r="H23" t="str">
            <v>BKK</v>
          </cell>
          <cell r="I23">
            <v>1640</v>
          </cell>
          <cell r="J23">
            <v>6</v>
          </cell>
          <cell r="K23">
            <v>0.1451388888888889</v>
          </cell>
          <cell r="L23">
            <v>1.3194444444444444E-2</v>
          </cell>
          <cell r="M23">
            <v>0.15833333333333335</v>
          </cell>
          <cell r="N23">
            <v>34600</v>
          </cell>
          <cell r="O23">
            <v>51450</v>
          </cell>
          <cell r="P23">
            <v>59100</v>
          </cell>
          <cell r="Q23" t="str">
            <v>CNX/</v>
          </cell>
          <cell r="R23">
            <v>323</v>
          </cell>
          <cell r="S23" t="str">
            <v>A</v>
          </cell>
        </row>
        <row r="24">
          <cell r="A24" t="str">
            <v>DPS-SIN744</v>
          </cell>
          <cell r="B24" t="str">
            <v>SUMMER</v>
          </cell>
          <cell r="C24" t="str">
            <v>Periode :  APRIL -SEPTEMBER 2001</v>
          </cell>
          <cell r="D24" t="str">
            <v>PK-GSG (183,531 KGS)</v>
          </cell>
          <cell r="E24" t="str">
            <v>CF6-80C2B1F</v>
          </cell>
          <cell r="F24">
            <v>744</v>
          </cell>
          <cell r="G24" t="str">
            <v>DPS</v>
          </cell>
          <cell r="H24" t="str">
            <v>SIN</v>
          </cell>
          <cell r="I24">
            <v>952</v>
          </cell>
          <cell r="J24">
            <v>13</v>
          </cell>
          <cell r="K24">
            <v>8.7499999999999994E-2</v>
          </cell>
          <cell r="L24">
            <v>1.2500000000000001E-2</v>
          </cell>
          <cell r="M24">
            <v>9.9999999999999992E-2</v>
          </cell>
          <cell r="N24">
            <v>20700</v>
          </cell>
          <cell r="O24">
            <v>34150</v>
          </cell>
          <cell r="P24">
            <v>59100</v>
          </cell>
          <cell r="Q24" t="str">
            <v>KUL/</v>
          </cell>
          <cell r="R24">
            <v>219</v>
          </cell>
          <cell r="S24" t="str">
            <v>A</v>
          </cell>
        </row>
        <row r="25">
          <cell r="A25" t="str">
            <v>FRA-BKK744</v>
          </cell>
          <cell r="B25" t="str">
            <v>SUMMER</v>
          </cell>
          <cell r="C25" t="str">
            <v>Periode :  APRIL -SEPTEMBER 2001</v>
          </cell>
          <cell r="D25" t="str">
            <v>PK-GSG (183,531 KGS)</v>
          </cell>
          <cell r="E25" t="str">
            <v>CF6-80C2B1F</v>
          </cell>
          <cell r="F25">
            <v>744</v>
          </cell>
          <cell r="G25" t="str">
            <v>FRA</v>
          </cell>
          <cell r="H25" t="str">
            <v>BKK</v>
          </cell>
          <cell r="I25">
            <v>5315</v>
          </cell>
          <cell r="J25">
            <v>8</v>
          </cell>
          <cell r="K25">
            <v>0.44166666666666665</v>
          </cell>
          <cell r="L25">
            <v>1.8055555555555557E-2</v>
          </cell>
          <cell r="M25">
            <v>0.4597222222222222</v>
          </cell>
          <cell r="N25">
            <v>119850</v>
          </cell>
          <cell r="O25">
            <v>143500</v>
          </cell>
          <cell r="P25">
            <v>59100</v>
          </cell>
          <cell r="Q25" t="str">
            <v>CNX/</v>
          </cell>
          <cell r="R25">
            <v>323</v>
          </cell>
          <cell r="S25" t="str">
            <v>A</v>
          </cell>
        </row>
        <row r="26">
          <cell r="A26" t="str">
            <v>FRA-SIN744</v>
          </cell>
          <cell r="B26" t="str">
            <v>SUMMER</v>
          </cell>
          <cell r="C26" t="str">
            <v>Periode :  APRIL -SEPTEMBER 2001</v>
          </cell>
          <cell r="D26" t="str">
            <v>PK-GSG (183,531 KGS)</v>
          </cell>
          <cell r="E26" t="str">
            <v>CF6-80C2B1F</v>
          </cell>
          <cell r="F26">
            <v>744</v>
          </cell>
          <cell r="G26" t="str">
            <v>FRA</v>
          </cell>
          <cell r="H26" t="str">
            <v>SIN</v>
          </cell>
          <cell r="I26">
            <v>6011</v>
          </cell>
          <cell r="J26">
            <v>5</v>
          </cell>
          <cell r="K26">
            <v>0.5</v>
          </cell>
          <cell r="L26">
            <v>1.3888888888888888E-2</v>
          </cell>
          <cell r="M26">
            <v>0.51388888888888884</v>
          </cell>
          <cell r="N26">
            <v>135750</v>
          </cell>
          <cell r="O26">
            <v>157850</v>
          </cell>
          <cell r="P26">
            <v>54150</v>
          </cell>
          <cell r="Q26" t="str">
            <v>KUL/</v>
          </cell>
          <cell r="R26">
            <v>219</v>
          </cell>
          <cell r="S26" t="str">
            <v>C</v>
          </cell>
        </row>
        <row r="27">
          <cell r="A27" t="str">
            <v>-</v>
          </cell>
          <cell r="T27" t="str">
            <v xml:space="preserve"> Note : Route Reserve Fuel 10%</v>
          </cell>
        </row>
        <row r="28">
          <cell r="A28" t="str">
            <v>FRA-LGW744</v>
          </cell>
          <cell r="B28" t="str">
            <v>SUMMER</v>
          </cell>
          <cell r="C28" t="str">
            <v>Periode :  APRIL -SEPTEMBER 2001</v>
          </cell>
          <cell r="D28" t="str">
            <v>PK-GSG (183,531 KGS)</v>
          </cell>
          <cell r="E28" t="str">
            <v>CF6-80C2B1F</v>
          </cell>
          <cell r="F28">
            <v>744</v>
          </cell>
          <cell r="G28" t="str">
            <v>FRA</v>
          </cell>
          <cell r="H28" t="str">
            <v>LGW</v>
          </cell>
          <cell r="I28">
            <v>398</v>
          </cell>
          <cell r="J28">
            <v>-20</v>
          </cell>
          <cell r="K28">
            <v>4.5138888888888888E-2</v>
          </cell>
          <cell r="L28">
            <v>2.0833333333333332E-2</v>
          </cell>
          <cell r="M28">
            <v>6.5972222222222224E-2</v>
          </cell>
          <cell r="N28">
            <v>10950</v>
          </cell>
          <cell r="O28">
            <v>24450</v>
          </cell>
          <cell r="P28">
            <v>59100</v>
          </cell>
          <cell r="Q28" t="str">
            <v>BRU/</v>
          </cell>
          <cell r="R28">
            <v>215</v>
          </cell>
          <cell r="S28" t="str">
            <v>A</v>
          </cell>
        </row>
        <row r="29">
          <cell r="A29" t="str">
            <v>FRA-CGK744</v>
          </cell>
          <cell r="B29" t="str">
            <v>SUMMER</v>
          </cell>
          <cell r="C29" t="str">
            <v>Periode :  APRIL -SEPTEMBER 2001</v>
          </cell>
          <cell r="D29" t="str">
            <v>PK-GSG (183,531 KGS)</v>
          </cell>
          <cell r="E29" t="str">
            <v>CF6-80C2B1F</v>
          </cell>
          <cell r="F29">
            <v>744</v>
          </cell>
          <cell r="G29" t="str">
            <v>FRA</v>
          </cell>
          <cell r="H29" t="str">
            <v>CGK</v>
          </cell>
          <cell r="I29">
            <v>6386</v>
          </cell>
          <cell r="J29">
            <v>4</v>
          </cell>
          <cell r="K29">
            <v>0.53263888888888888</v>
          </cell>
          <cell r="L29">
            <v>1.5972222222222224E-2</v>
          </cell>
          <cell r="M29">
            <v>0.54861111111111116</v>
          </cell>
          <cell r="N29">
            <v>142600</v>
          </cell>
          <cell r="O29">
            <v>168650</v>
          </cell>
          <cell r="P29">
            <v>43350</v>
          </cell>
          <cell r="Q29" t="str">
            <v>SUB/</v>
          </cell>
          <cell r="R29">
            <v>389</v>
          </cell>
          <cell r="S29" t="str">
            <v>C</v>
          </cell>
        </row>
        <row r="30">
          <cell r="A30" t="str">
            <v>FRA-AMS744</v>
          </cell>
          <cell r="B30" t="str">
            <v>SUMMER</v>
          </cell>
          <cell r="C30" t="str">
            <v>Periode :  APRIL -SEPTEMBER 2001</v>
          </cell>
          <cell r="D30" t="str">
            <v>PK-GSG (183,531 KGS)</v>
          </cell>
          <cell r="E30" t="str">
            <v>CF6-80C2B1F</v>
          </cell>
          <cell r="F30">
            <v>744</v>
          </cell>
          <cell r="G30" t="str">
            <v>FRA</v>
          </cell>
          <cell r="H30" t="str">
            <v>AMS</v>
          </cell>
          <cell r="I30">
            <v>306</v>
          </cell>
          <cell r="J30">
            <v>-10</v>
          </cell>
          <cell r="K30">
            <v>3.5416666666666666E-2</v>
          </cell>
          <cell r="L30">
            <v>1.5277777777777777E-2</v>
          </cell>
          <cell r="M30">
            <v>5.0694444444444445E-2</v>
          </cell>
          <cell r="N30">
            <v>9100</v>
          </cell>
          <cell r="O30">
            <v>22050</v>
          </cell>
          <cell r="P30">
            <v>59100</v>
          </cell>
          <cell r="Q30" t="str">
            <v>CDG/</v>
          </cell>
          <cell r="R30">
            <v>231</v>
          </cell>
          <cell r="S30" t="str">
            <v>A</v>
          </cell>
        </row>
        <row r="31">
          <cell r="A31" t="str">
            <v>JED-CGK744</v>
          </cell>
          <cell r="B31" t="str">
            <v>SUMMER</v>
          </cell>
          <cell r="C31" t="str">
            <v>Periode :  APRIL -SEPTEMBER 2001</v>
          </cell>
          <cell r="D31" t="str">
            <v>PK-GSG (183,531 KGS)</v>
          </cell>
          <cell r="E31" t="str">
            <v>CF6-80C2B1F</v>
          </cell>
          <cell r="F31">
            <v>744</v>
          </cell>
          <cell r="G31" t="str">
            <v>JED</v>
          </cell>
          <cell r="H31" t="str">
            <v>CGK</v>
          </cell>
          <cell r="I31">
            <v>4538</v>
          </cell>
          <cell r="J31">
            <v>-13</v>
          </cell>
          <cell r="K31">
            <v>0.3923611111111111</v>
          </cell>
          <cell r="L31">
            <v>1.1805555555555555E-2</v>
          </cell>
          <cell r="M31">
            <v>0.40416666666666667</v>
          </cell>
          <cell r="N31">
            <v>104700</v>
          </cell>
          <cell r="O31">
            <v>128450</v>
          </cell>
          <cell r="P31">
            <v>59100</v>
          </cell>
          <cell r="Q31" t="str">
            <v>SUB/</v>
          </cell>
          <cell r="R31">
            <v>389</v>
          </cell>
          <cell r="S31" t="str">
            <v>A</v>
          </cell>
        </row>
        <row r="32">
          <cell r="A32" t="str">
            <v>JED-DHA744</v>
          </cell>
          <cell r="B32" t="str">
            <v>SUMMER</v>
          </cell>
          <cell r="C32" t="str">
            <v>Periode :  APRIL -SEPTEMBER 2001</v>
          </cell>
          <cell r="D32" t="str">
            <v>PK-GSG (183,531 KGS)</v>
          </cell>
          <cell r="E32" t="str">
            <v>CF6-80C2B1F</v>
          </cell>
          <cell r="F32">
            <v>744</v>
          </cell>
          <cell r="G32" t="str">
            <v>JED</v>
          </cell>
          <cell r="H32" t="str">
            <v>DHA</v>
          </cell>
          <cell r="I32">
            <v>723</v>
          </cell>
          <cell r="J32">
            <v>12</v>
          </cell>
          <cell r="K32">
            <v>6.805555555555555E-2</v>
          </cell>
          <cell r="L32">
            <v>1.2500000000000001E-2</v>
          </cell>
          <cell r="M32">
            <v>8.0555555555555547E-2</v>
          </cell>
          <cell r="N32">
            <v>16600</v>
          </cell>
          <cell r="O32">
            <v>30700</v>
          </cell>
          <cell r="P32">
            <v>59100</v>
          </cell>
          <cell r="Q32" t="str">
            <v>RUH/</v>
          </cell>
          <cell r="R32">
            <v>190</v>
          </cell>
          <cell r="S32" t="str">
            <v>A</v>
          </cell>
        </row>
        <row r="33">
          <cell r="A33" t="str">
            <v>LGW-FRA744</v>
          </cell>
          <cell r="B33" t="str">
            <v>SUMMER</v>
          </cell>
          <cell r="C33" t="str">
            <v>Periode :  APRIL -SEPTEMBER 2001</v>
          </cell>
          <cell r="D33" t="str">
            <v>PK-GSG (183,531 KGS)</v>
          </cell>
          <cell r="E33" t="str">
            <v>CF6-80C2B1F</v>
          </cell>
          <cell r="F33">
            <v>744</v>
          </cell>
          <cell r="G33" t="str">
            <v>LGW</v>
          </cell>
          <cell r="H33" t="str">
            <v>FRA</v>
          </cell>
          <cell r="I33">
            <v>419</v>
          </cell>
          <cell r="J33">
            <v>23</v>
          </cell>
          <cell r="K33">
            <v>4.3055555555555562E-2</v>
          </cell>
          <cell r="L33">
            <v>2.013888888888889E-2</v>
          </cell>
          <cell r="M33">
            <v>6.3194444444444456E-2</v>
          </cell>
          <cell r="N33">
            <v>10800</v>
          </cell>
          <cell r="O33">
            <v>25000</v>
          </cell>
          <cell r="P33">
            <v>59100</v>
          </cell>
          <cell r="Q33" t="str">
            <v>AMS/</v>
          </cell>
          <cell r="R33">
            <v>250</v>
          </cell>
          <cell r="S33" t="str">
            <v>A</v>
          </cell>
        </row>
        <row r="34">
          <cell r="A34" t="str">
            <v>RUH-CGK744</v>
          </cell>
          <cell r="B34" t="str">
            <v>SUMMER</v>
          </cell>
          <cell r="C34" t="str">
            <v>Periode :  APRIL -SEPTEMBER 2001</v>
          </cell>
          <cell r="D34" t="str">
            <v>PK-GSG (183,531 KGS)</v>
          </cell>
          <cell r="E34" t="str">
            <v>CF6-80C2B1F</v>
          </cell>
          <cell r="F34">
            <v>744</v>
          </cell>
          <cell r="G34" t="str">
            <v>RUH</v>
          </cell>
          <cell r="H34" t="str">
            <v>CGK</v>
          </cell>
          <cell r="I34">
            <v>4159</v>
          </cell>
          <cell r="J34">
            <v>-13</v>
          </cell>
          <cell r="K34">
            <v>0.36041666666666666</v>
          </cell>
          <cell r="L34">
            <v>1.1805555555555555E-2</v>
          </cell>
          <cell r="M34">
            <v>0.37222222222222223</v>
          </cell>
          <cell r="N34">
            <v>94200</v>
          </cell>
          <cell r="O34">
            <v>117250</v>
          </cell>
          <cell r="P34">
            <v>59100</v>
          </cell>
          <cell r="Q34" t="str">
            <v>SUB/</v>
          </cell>
          <cell r="R34">
            <v>389</v>
          </cell>
          <cell r="S34" t="str">
            <v>A</v>
          </cell>
        </row>
        <row r="35">
          <cell r="A35" t="str">
            <v>RUH-DHA744</v>
          </cell>
          <cell r="B35" t="str">
            <v>SUMMER</v>
          </cell>
          <cell r="C35" t="str">
            <v>Periode :  APRIL -SEPTEMBER 2001</v>
          </cell>
          <cell r="D35" t="str">
            <v>PK-GSG (183,531 KGS)</v>
          </cell>
          <cell r="E35" t="str">
            <v>CF6-80C2B1F</v>
          </cell>
          <cell r="F35">
            <v>744</v>
          </cell>
          <cell r="G35" t="str">
            <v>RUH</v>
          </cell>
          <cell r="H35" t="str">
            <v>DHA</v>
          </cell>
          <cell r="I35">
            <v>233</v>
          </cell>
          <cell r="J35">
            <v>16</v>
          </cell>
          <cell r="K35">
            <v>2.7777777777777776E-2</v>
          </cell>
          <cell r="L35">
            <v>1.2500000000000001E-2</v>
          </cell>
          <cell r="M35">
            <v>4.0277777777777773E-2</v>
          </cell>
          <cell r="N35">
            <v>7400</v>
          </cell>
          <cell r="O35">
            <v>21550</v>
          </cell>
          <cell r="P35">
            <v>59100</v>
          </cell>
          <cell r="Q35" t="str">
            <v>RUH/</v>
          </cell>
          <cell r="R35">
            <v>190</v>
          </cell>
          <cell r="S35" t="str">
            <v>A</v>
          </cell>
        </row>
        <row r="36">
          <cell r="A36" t="str">
            <v>SIN-DPS744</v>
          </cell>
          <cell r="B36" t="str">
            <v>SUMMER</v>
          </cell>
          <cell r="C36" t="str">
            <v>Periode :  APRIL -SEPTEMBER 2001</v>
          </cell>
          <cell r="D36" t="str">
            <v>PK-GSG (183,531 KGS)</v>
          </cell>
          <cell r="E36" t="str">
            <v>CF6-80C2B1F</v>
          </cell>
          <cell r="F36">
            <v>744</v>
          </cell>
          <cell r="G36" t="str">
            <v>SIN</v>
          </cell>
          <cell r="H36" t="str">
            <v>DPS</v>
          </cell>
          <cell r="I36">
            <v>958</v>
          </cell>
          <cell r="J36">
            <v>-13</v>
          </cell>
          <cell r="K36">
            <v>9.1666666666666674E-2</v>
          </cell>
          <cell r="L36">
            <v>1.1111111111111112E-2</v>
          </cell>
          <cell r="M36">
            <v>0.10277777777777779</v>
          </cell>
          <cell r="N36">
            <v>21550</v>
          </cell>
          <cell r="O36">
            <v>34350</v>
          </cell>
          <cell r="P36">
            <v>59100</v>
          </cell>
          <cell r="Q36" t="str">
            <v>SUB/</v>
          </cell>
          <cell r="R36">
            <v>197</v>
          </cell>
          <cell r="S36" t="str">
            <v>A</v>
          </cell>
        </row>
        <row r="37">
          <cell r="A37" t="str">
            <v>SIN-AMS744</v>
          </cell>
          <cell r="B37" t="str">
            <v>SUMMER</v>
          </cell>
          <cell r="C37" t="str">
            <v>Periode :  APRIL -SEPTEMBER 2001</v>
          </cell>
          <cell r="D37" t="str">
            <v>PK-GSG (183,531 KGS)</v>
          </cell>
          <cell r="E37" t="str">
            <v>CF6-80C2B1F</v>
          </cell>
          <cell r="F37">
            <v>744</v>
          </cell>
          <cell r="G37" t="str">
            <v>SIN</v>
          </cell>
          <cell r="H37" t="str">
            <v>AMS</v>
          </cell>
          <cell r="I37">
            <v>6110</v>
          </cell>
          <cell r="J37">
            <v>-9</v>
          </cell>
          <cell r="K37">
            <v>0.5229166666666667</v>
          </cell>
          <cell r="L37">
            <v>1.6666666666666666E-2</v>
          </cell>
          <cell r="M37">
            <v>0.53958333333333341</v>
          </cell>
          <cell r="N37">
            <v>141000</v>
          </cell>
          <cell r="O37">
            <v>162850</v>
          </cell>
          <cell r="P37">
            <v>49150</v>
          </cell>
          <cell r="Q37" t="str">
            <v>CDG/</v>
          </cell>
          <cell r="R37">
            <v>231</v>
          </cell>
          <cell r="S37" t="str">
            <v>C</v>
          </cell>
        </row>
        <row r="38">
          <cell r="A38" t="str">
            <v>SIN-FRA744</v>
          </cell>
          <cell r="B38" t="str">
            <v>SUMMER</v>
          </cell>
          <cell r="C38" t="str">
            <v>Periode :  APRIL -SEPTEMBER 2001</v>
          </cell>
          <cell r="D38" t="str">
            <v>PK-GSG (183,531 KGS)</v>
          </cell>
          <cell r="E38" t="str">
            <v>CF6-80C2B1F</v>
          </cell>
          <cell r="F38">
            <v>744</v>
          </cell>
          <cell r="G38" t="str">
            <v>SIN</v>
          </cell>
          <cell r="H38" t="str">
            <v>FRA</v>
          </cell>
          <cell r="I38">
            <v>5945</v>
          </cell>
          <cell r="J38">
            <v>-8</v>
          </cell>
          <cell r="K38">
            <v>0.50763888888888886</v>
          </cell>
          <cell r="L38">
            <v>1.5972222222222224E-2</v>
          </cell>
          <cell r="M38">
            <v>0.52361111111111114</v>
          </cell>
          <cell r="N38">
            <v>137700</v>
          </cell>
          <cell r="O38">
            <v>160500</v>
          </cell>
          <cell r="P38">
            <v>51450</v>
          </cell>
          <cell r="Q38" t="str">
            <v>AMS/</v>
          </cell>
          <cell r="R38">
            <v>250</v>
          </cell>
          <cell r="S38" t="str">
            <v>C</v>
          </cell>
        </row>
        <row r="39">
          <cell r="A39" t="str">
            <v>SIN-CGK744</v>
          </cell>
          <cell r="B39" t="str">
            <v>SUMMER</v>
          </cell>
          <cell r="C39" t="str">
            <v>Periode :  APRIL -SEPTEMBER 2001</v>
          </cell>
          <cell r="D39" t="str">
            <v>PK-GSG (183,531 KGS)</v>
          </cell>
          <cell r="E39" t="str">
            <v>CF6-80C2B1F</v>
          </cell>
          <cell r="F39">
            <v>744</v>
          </cell>
          <cell r="G39" t="str">
            <v>SIN</v>
          </cell>
          <cell r="H39" t="str">
            <v>CGK</v>
          </cell>
          <cell r="I39">
            <v>522</v>
          </cell>
          <cell r="J39">
            <v>-6</v>
          </cell>
          <cell r="K39">
            <v>5.347222222222222E-2</v>
          </cell>
          <cell r="L39">
            <v>1.2500000000000001E-2</v>
          </cell>
          <cell r="M39">
            <v>6.5972222222222224E-2</v>
          </cell>
          <cell r="N39">
            <v>13300</v>
          </cell>
          <cell r="O39">
            <v>30500</v>
          </cell>
          <cell r="P39">
            <v>59100</v>
          </cell>
          <cell r="Q39" t="str">
            <v>SUB/</v>
          </cell>
          <cell r="R39">
            <v>389</v>
          </cell>
          <cell r="S39" t="str">
            <v>A</v>
          </cell>
        </row>
        <row r="40">
          <cell r="A40" t="str">
            <v>-</v>
          </cell>
        </row>
        <row r="41">
          <cell r="A41" t="str">
            <v>AMS-SIN744</v>
          </cell>
          <cell r="B41" t="str">
            <v>SUMMER</v>
          </cell>
          <cell r="C41" t="str">
            <v>Periode :  APRIL - SEPTEMBER 2001</v>
          </cell>
          <cell r="D41" t="str">
            <v>PK-GSI (185,546 KGS)</v>
          </cell>
          <cell r="E41" t="str">
            <v>CF6-80C2B1F/LRC</v>
          </cell>
          <cell r="F41">
            <v>744</v>
          </cell>
          <cell r="G41" t="str">
            <v>AMS</v>
          </cell>
          <cell r="H41" t="str">
            <v>SIN</v>
          </cell>
          <cell r="I41">
            <v>6011</v>
          </cell>
          <cell r="J41">
            <v>6</v>
          </cell>
          <cell r="K41">
            <v>0.50069444444444444</v>
          </cell>
          <cell r="L41">
            <v>1.8749999999999999E-2</v>
          </cell>
          <cell r="M41">
            <v>0.51944444444444449</v>
          </cell>
          <cell r="N41">
            <v>135700</v>
          </cell>
          <cell r="O41">
            <v>157700</v>
          </cell>
          <cell r="P41">
            <v>52250</v>
          </cell>
          <cell r="Q41" t="str">
            <v>KUL/</v>
          </cell>
          <cell r="R41">
            <v>219</v>
          </cell>
          <cell r="S41">
            <v>1</v>
          </cell>
          <cell r="T41" t="str">
            <v xml:space="preserve"> 1. AMS RTOW = 394,600 KGS; RW = 06; OAT 33°C</v>
          </cell>
        </row>
        <row r="42">
          <cell r="A42" t="str">
            <v>AMS-FRA744</v>
          </cell>
          <cell r="B42" t="str">
            <v>SUMMER</v>
          </cell>
          <cell r="C42" t="str">
            <v>Periode :  APRIL - SEPTEMBER 2001</v>
          </cell>
          <cell r="D42" t="str">
            <v>PK-GSI (185,546 KGS)</v>
          </cell>
          <cell r="E42" t="str">
            <v>CF6-80C2B1F/LRC</v>
          </cell>
          <cell r="F42">
            <v>744</v>
          </cell>
          <cell r="G42" t="str">
            <v>AMS</v>
          </cell>
          <cell r="H42" t="str">
            <v>FRA</v>
          </cell>
          <cell r="I42">
            <v>241</v>
          </cell>
          <cell r="J42">
            <v>18</v>
          </cell>
          <cell r="K42">
            <v>2.9166666666666664E-2</v>
          </cell>
          <cell r="L42">
            <v>1.8055555555555557E-2</v>
          </cell>
          <cell r="M42">
            <v>4.7222222222222221E-2</v>
          </cell>
          <cell r="N42">
            <v>7750</v>
          </cell>
          <cell r="O42">
            <v>21900</v>
          </cell>
          <cell r="P42">
            <v>57100</v>
          </cell>
          <cell r="Q42" t="str">
            <v>AMS/</v>
          </cell>
          <cell r="R42">
            <v>250</v>
          </cell>
          <cell r="S42" t="str">
            <v>A</v>
          </cell>
        </row>
        <row r="43">
          <cell r="A43" t="str">
            <v>BKK-LGW744</v>
          </cell>
          <cell r="B43" t="str">
            <v>SUMMER</v>
          </cell>
          <cell r="C43" t="str">
            <v>Periode :  APRIL - SEPTEMBER 2001</v>
          </cell>
          <cell r="D43" t="str">
            <v>PK-GSI (185,546 KGS)</v>
          </cell>
          <cell r="E43" t="str">
            <v>CF6-80C2B1F/LRC</v>
          </cell>
          <cell r="F43">
            <v>744</v>
          </cell>
          <cell r="G43" t="str">
            <v>BKK</v>
          </cell>
          <cell r="H43" t="str">
            <v>LGW</v>
          </cell>
          <cell r="I43">
            <v>5607</v>
          </cell>
          <cell r="J43">
            <v>-17</v>
          </cell>
          <cell r="K43">
            <v>0.48680555555555555</v>
          </cell>
          <cell r="L43">
            <v>1.6666666666666666E-2</v>
          </cell>
          <cell r="M43">
            <v>0.50347222222222221</v>
          </cell>
          <cell r="N43">
            <v>133050</v>
          </cell>
          <cell r="O43">
            <v>155100</v>
          </cell>
          <cell r="P43">
            <v>54850</v>
          </cell>
          <cell r="Q43" t="str">
            <v>BRU/</v>
          </cell>
          <cell r="R43">
            <v>215</v>
          </cell>
          <cell r="S43">
            <v>2</v>
          </cell>
          <cell r="T43" t="str">
            <v xml:space="preserve"> 2. BKK RTOW = 394,600 KGS; RW = 03L/21R; OAT 35°C</v>
          </cell>
        </row>
        <row r="44">
          <cell r="A44" t="str">
            <v>BKK-FRA744</v>
          </cell>
          <cell r="B44" t="str">
            <v>SUMMER</v>
          </cell>
          <cell r="C44" t="str">
            <v>Periode :  APRIL - SEPTEMBER 2001</v>
          </cell>
          <cell r="D44" t="str">
            <v>PK-GSI (185,546 KGS)</v>
          </cell>
          <cell r="E44" t="str">
            <v>CF6-80C2B1F/LRC</v>
          </cell>
          <cell r="F44">
            <v>744</v>
          </cell>
          <cell r="G44" t="str">
            <v>BKK</v>
          </cell>
          <cell r="H44" t="str">
            <v>FRA</v>
          </cell>
          <cell r="I44">
            <v>5237</v>
          </cell>
          <cell r="J44">
            <v>-12</v>
          </cell>
          <cell r="K44">
            <v>0.46597222222222223</v>
          </cell>
          <cell r="L44">
            <v>1.6666666666666666E-2</v>
          </cell>
          <cell r="M44">
            <v>0.4826388888888889</v>
          </cell>
          <cell r="N44">
            <v>122150</v>
          </cell>
          <cell r="O44">
            <v>144000</v>
          </cell>
          <cell r="P44">
            <v>57100</v>
          </cell>
          <cell r="Q44" t="str">
            <v>AMS/</v>
          </cell>
          <cell r="R44">
            <v>250</v>
          </cell>
          <cell r="S44" t="str">
            <v>A</v>
          </cell>
        </row>
        <row r="45">
          <cell r="A45" t="str">
            <v>BKK-DPS744</v>
          </cell>
          <cell r="B45" t="str">
            <v>SUMMER</v>
          </cell>
          <cell r="C45" t="str">
            <v>Periode :  APRIL - SEPTEMBER 2001</v>
          </cell>
          <cell r="D45" t="str">
            <v>PK-GSI (185,546 KGS)</v>
          </cell>
          <cell r="E45" t="str">
            <v>CF6-80C2B1F/LRC</v>
          </cell>
          <cell r="F45">
            <v>744</v>
          </cell>
          <cell r="G45" t="str">
            <v>BKK</v>
          </cell>
          <cell r="H45" t="str">
            <v>DPS</v>
          </cell>
          <cell r="I45">
            <v>1639</v>
          </cell>
          <cell r="J45">
            <v>-10</v>
          </cell>
          <cell r="K45">
            <v>0.14861111111111111</v>
          </cell>
          <cell r="L45">
            <v>1.3888888888888888E-2</v>
          </cell>
          <cell r="M45">
            <v>0.16250000000000001</v>
          </cell>
          <cell r="N45">
            <v>35100</v>
          </cell>
          <cell r="O45">
            <v>48850</v>
          </cell>
          <cell r="P45">
            <v>57100</v>
          </cell>
          <cell r="Q45" t="str">
            <v>SUB/</v>
          </cell>
          <cell r="R45">
            <v>197</v>
          </cell>
          <cell r="S45" t="str">
            <v>A</v>
          </cell>
        </row>
        <row r="46">
          <cell r="A46" t="str">
            <v>BKK-CGK744</v>
          </cell>
          <cell r="B46" t="str">
            <v>SUMMER</v>
          </cell>
          <cell r="C46" t="str">
            <v>Periode :  APRIL - SEPTEMBER 2001</v>
          </cell>
          <cell r="D46" t="str">
            <v>PK-GSI (185,546 KGS)</v>
          </cell>
          <cell r="E46" t="str">
            <v>CF6-80C2B1F/LRC</v>
          </cell>
          <cell r="F46">
            <v>744</v>
          </cell>
          <cell r="G46" t="str">
            <v>BKK</v>
          </cell>
          <cell r="H46" t="str">
            <v>CGK</v>
          </cell>
          <cell r="I46">
            <v>1294</v>
          </cell>
          <cell r="J46">
            <v>-3</v>
          </cell>
          <cell r="K46">
            <v>0.11805555555555557</v>
          </cell>
          <cell r="L46">
            <v>1.3888888888888888E-2</v>
          </cell>
          <cell r="M46">
            <v>0.13194444444444445</v>
          </cell>
          <cell r="N46">
            <v>28350</v>
          </cell>
          <cell r="O46">
            <v>45900</v>
          </cell>
          <cell r="P46">
            <v>57100</v>
          </cell>
          <cell r="Q46" t="str">
            <v>SUB/</v>
          </cell>
          <cell r="R46">
            <v>389</v>
          </cell>
          <cell r="S46" t="str">
            <v>A</v>
          </cell>
        </row>
        <row r="47">
          <cell r="A47" t="str">
            <v>CGK-DPS744</v>
          </cell>
          <cell r="B47" t="str">
            <v>SUMMER</v>
          </cell>
          <cell r="C47" t="str">
            <v>Periode :  APRIL - SEPTEMBER 2001</v>
          </cell>
          <cell r="D47" t="str">
            <v>PK-GSI (185,546 KGS)</v>
          </cell>
          <cell r="E47" t="str">
            <v>CF6-80C2B1F/LRC</v>
          </cell>
          <cell r="F47">
            <v>744</v>
          </cell>
          <cell r="G47" t="str">
            <v>CGK</v>
          </cell>
          <cell r="H47" t="str">
            <v>DPS</v>
          </cell>
          <cell r="I47">
            <v>583</v>
          </cell>
          <cell r="J47">
            <v>-16</v>
          </cell>
          <cell r="K47">
            <v>5.9722222222222225E-2</v>
          </cell>
          <cell r="L47">
            <v>9.7222222222222224E-3</v>
          </cell>
          <cell r="M47">
            <v>6.9444444444444448E-2</v>
          </cell>
          <cell r="N47">
            <v>14450</v>
          </cell>
          <cell r="O47">
            <v>27200</v>
          </cell>
          <cell r="P47">
            <v>57100</v>
          </cell>
          <cell r="Q47" t="str">
            <v>SUB/</v>
          </cell>
          <cell r="R47">
            <v>197</v>
          </cell>
          <cell r="S47" t="str">
            <v>A</v>
          </cell>
        </row>
        <row r="48">
          <cell r="A48" t="str">
            <v>CGK-SIN744</v>
          </cell>
          <cell r="B48" t="str">
            <v>SUMMER</v>
          </cell>
          <cell r="C48" t="str">
            <v>Periode :  APRIL - SEPTEMBER 2001</v>
          </cell>
          <cell r="D48" t="str">
            <v>PK-GSI (185,546 KGS)</v>
          </cell>
          <cell r="E48" t="str">
            <v>CF6-80C2B1F/LRC</v>
          </cell>
          <cell r="F48">
            <v>744</v>
          </cell>
          <cell r="G48" t="str">
            <v>CGK</v>
          </cell>
          <cell r="H48" t="str">
            <v>SIN</v>
          </cell>
          <cell r="I48">
            <v>545</v>
          </cell>
          <cell r="J48">
            <v>2</v>
          </cell>
          <cell r="K48">
            <v>5.486111111111111E-2</v>
          </cell>
          <cell r="L48">
            <v>1.1111111111111112E-2</v>
          </cell>
          <cell r="M48">
            <v>6.5972222222222224E-2</v>
          </cell>
          <cell r="N48">
            <v>13450</v>
          </cell>
          <cell r="O48">
            <v>26850</v>
          </cell>
          <cell r="P48">
            <v>57100</v>
          </cell>
          <cell r="Q48" t="str">
            <v>KUL/</v>
          </cell>
          <cell r="R48">
            <v>219</v>
          </cell>
          <cell r="S48" t="str">
            <v>A</v>
          </cell>
        </row>
        <row r="49">
          <cell r="A49" t="str">
            <v>CGK-JED744</v>
          </cell>
          <cell r="B49" t="str">
            <v>SUMMER</v>
          </cell>
          <cell r="C49" t="str">
            <v>Periode :  APRIL - SEPTEMBER 2001</v>
          </cell>
          <cell r="D49" t="str">
            <v>PK-GSI (185,546 KGS)</v>
          </cell>
          <cell r="E49" t="str">
            <v>CF6-80C2B1F/LRC</v>
          </cell>
          <cell r="F49">
            <v>744</v>
          </cell>
          <cell r="G49" t="str">
            <v>CGK</v>
          </cell>
          <cell r="H49" t="str">
            <v>JED</v>
          </cell>
          <cell r="I49">
            <v>4508</v>
          </cell>
          <cell r="J49">
            <v>15</v>
          </cell>
          <cell r="K49">
            <v>0.37013888888888885</v>
          </cell>
          <cell r="L49">
            <v>1.3888888888888888E-2</v>
          </cell>
          <cell r="M49">
            <v>0.38402777777777775</v>
          </cell>
          <cell r="N49">
            <v>98700</v>
          </cell>
          <cell r="O49">
            <v>124200</v>
          </cell>
          <cell r="P49">
            <v>57100</v>
          </cell>
          <cell r="Q49" t="str">
            <v>RUH/</v>
          </cell>
          <cell r="R49">
            <v>486</v>
          </cell>
          <cell r="S49" t="str">
            <v>A</v>
          </cell>
        </row>
        <row r="50">
          <cell r="A50" t="str">
            <v>CGK-RUH744</v>
          </cell>
          <cell r="B50" t="str">
            <v>SUMMER</v>
          </cell>
          <cell r="C50" t="str">
            <v>Periode :  APRIL - SEPTEMBER 2001</v>
          </cell>
          <cell r="D50" t="str">
            <v>PK-GSI (185,546 KGS)</v>
          </cell>
          <cell r="E50" t="str">
            <v>CF6-80C2B1F/LRC</v>
          </cell>
          <cell r="F50">
            <v>744</v>
          </cell>
          <cell r="G50" t="str">
            <v>CGK</v>
          </cell>
          <cell r="H50" t="str">
            <v>RUH</v>
          </cell>
          <cell r="I50">
            <v>4132</v>
          </cell>
          <cell r="J50">
            <v>12</v>
          </cell>
          <cell r="K50">
            <v>0.34375</v>
          </cell>
          <cell r="L50">
            <v>1.5277777777777777E-2</v>
          </cell>
          <cell r="M50">
            <v>0.35902777777777778</v>
          </cell>
          <cell r="N50">
            <v>87950</v>
          </cell>
          <cell r="O50">
            <v>106650</v>
          </cell>
          <cell r="P50">
            <v>57100</v>
          </cell>
          <cell r="Q50" t="str">
            <v>DHA/</v>
          </cell>
          <cell r="R50">
            <v>190</v>
          </cell>
          <cell r="S50" t="str">
            <v>A</v>
          </cell>
        </row>
        <row r="51">
          <cell r="A51" t="str">
            <v>CGK-DHA744</v>
          </cell>
          <cell r="B51" t="str">
            <v>SUMMER</v>
          </cell>
          <cell r="C51" t="str">
            <v>Periode :  APRIL - SEPTEMBER 2001</v>
          </cell>
          <cell r="D51" t="str">
            <v>PK-GSI (185,546 KGS)</v>
          </cell>
          <cell r="E51" t="str">
            <v>CF6-80C2B1F/LRC</v>
          </cell>
          <cell r="F51">
            <v>744</v>
          </cell>
          <cell r="G51" t="str">
            <v>CGK</v>
          </cell>
          <cell r="H51" t="str">
            <v>DHA</v>
          </cell>
          <cell r="I51">
            <v>3907</v>
          </cell>
          <cell r="J51">
            <v>14</v>
          </cell>
          <cell r="K51">
            <v>0.32500000000000001</v>
          </cell>
          <cell r="L51">
            <v>1.3194444444444444E-2</v>
          </cell>
          <cell r="M51">
            <v>0.33819444444444446</v>
          </cell>
          <cell r="N51">
            <v>82450</v>
          </cell>
          <cell r="O51">
            <v>101500</v>
          </cell>
          <cell r="P51">
            <v>57100</v>
          </cell>
          <cell r="Q51" t="str">
            <v>RUH/</v>
          </cell>
          <cell r="R51">
            <v>190</v>
          </cell>
          <cell r="S51" t="str">
            <v>A</v>
          </cell>
        </row>
        <row r="52">
          <cell r="A52" t="str">
            <v>CGK-FRA744</v>
          </cell>
          <cell r="B52" t="str">
            <v>SUMMER</v>
          </cell>
          <cell r="C52" t="str">
            <v>Periode :  APRIL - SEPTEMBER 2001</v>
          </cell>
          <cell r="D52" t="str">
            <v>PK-GSI (185,546 KGS)</v>
          </cell>
          <cell r="E52" t="str">
            <v>CF6-80C2B1F/LRC</v>
          </cell>
          <cell r="F52">
            <v>744</v>
          </cell>
          <cell r="G52" t="str">
            <v>CGK</v>
          </cell>
          <cell r="H52" t="str">
            <v>FRA</v>
          </cell>
          <cell r="I52">
            <v>6385</v>
          </cell>
          <cell r="J52">
            <v>-2</v>
          </cell>
          <cell r="K52">
            <v>0.5395833333333333</v>
          </cell>
          <cell r="L52">
            <v>1.3888888888888888E-2</v>
          </cell>
          <cell r="M52">
            <v>0.55347222222222214</v>
          </cell>
          <cell r="N52">
            <v>144450</v>
          </cell>
          <cell r="O52">
            <v>167550</v>
          </cell>
          <cell r="P52">
            <v>42400</v>
          </cell>
          <cell r="Q52" t="str">
            <v>AMS/</v>
          </cell>
          <cell r="R52">
            <v>250</v>
          </cell>
          <cell r="S52">
            <v>3</v>
          </cell>
          <cell r="T52" t="str">
            <v xml:space="preserve"> 3. CGK RTOW = 394,600 KGS; RW = 07R; OAT 33°C</v>
          </cell>
        </row>
        <row r="53">
          <cell r="A53" t="str">
            <v>CGK-BKK744</v>
          </cell>
          <cell r="B53" t="str">
            <v>SUMMER</v>
          </cell>
          <cell r="C53" t="str">
            <v>Periode :  APRIL - SEPTEMBER 2001</v>
          </cell>
          <cell r="D53" t="str">
            <v>PK-GSI (185,546 KGS)</v>
          </cell>
          <cell r="E53" t="str">
            <v>CF6-80C2B1F/LRC</v>
          </cell>
          <cell r="F53">
            <v>744</v>
          </cell>
          <cell r="G53" t="str">
            <v>CGK</v>
          </cell>
          <cell r="H53" t="str">
            <v>BKK</v>
          </cell>
          <cell r="I53">
            <v>1295</v>
          </cell>
          <cell r="J53">
            <v>3</v>
          </cell>
          <cell r="K53">
            <v>0.11805555555555557</v>
          </cell>
          <cell r="L53">
            <v>1.0416666666666666E-2</v>
          </cell>
          <cell r="M53">
            <v>0.12847222222222224</v>
          </cell>
          <cell r="N53">
            <v>28100</v>
          </cell>
          <cell r="O53">
            <v>44300</v>
          </cell>
          <cell r="P53">
            <v>57100</v>
          </cell>
          <cell r="Q53" t="str">
            <v>CNX/</v>
          </cell>
          <cell r="R53">
            <v>323</v>
          </cell>
          <cell r="S53" t="str">
            <v>A</v>
          </cell>
        </row>
        <row r="54">
          <cell r="A54" t="str">
            <v>DHA-JED744</v>
          </cell>
          <cell r="B54" t="str">
            <v>SUMMER</v>
          </cell>
          <cell r="C54" t="str">
            <v>Periode :  APRIL - SEPTEMBER 2001</v>
          </cell>
          <cell r="D54" t="str">
            <v>PK-GSI (185,546 KGS)</v>
          </cell>
          <cell r="E54" t="str">
            <v>CF6-80C2B1F/LRC</v>
          </cell>
          <cell r="F54">
            <v>744</v>
          </cell>
          <cell r="G54" t="str">
            <v>DHA</v>
          </cell>
          <cell r="H54" t="str">
            <v>JED</v>
          </cell>
          <cell r="I54">
            <v>682</v>
          </cell>
          <cell r="J54">
            <v>12</v>
          </cell>
          <cell r="K54">
            <v>6.5277777777777782E-2</v>
          </cell>
          <cell r="L54">
            <v>1.5277777777777777E-2</v>
          </cell>
          <cell r="M54">
            <v>8.0555555555555561E-2</v>
          </cell>
          <cell r="N54">
            <v>16200</v>
          </cell>
          <cell r="O54">
            <v>35800</v>
          </cell>
          <cell r="P54">
            <v>57100</v>
          </cell>
          <cell r="Q54" t="str">
            <v>RUH/</v>
          </cell>
          <cell r="R54">
            <v>486</v>
          </cell>
          <cell r="S54" t="str">
            <v>A</v>
          </cell>
        </row>
        <row r="55">
          <cell r="A55" t="str">
            <v>DHA-CGK744</v>
          </cell>
          <cell r="B55" t="str">
            <v>SUMMER</v>
          </cell>
          <cell r="C55" t="str">
            <v>Periode :  APRIL - SEPTEMBER 2001</v>
          </cell>
          <cell r="D55" t="str">
            <v>PK-GSI (185,546 KGS)</v>
          </cell>
          <cell r="E55" t="str">
            <v>CF6-80C2B1F/LRC</v>
          </cell>
          <cell r="F55">
            <v>744</v>
          </cell>
          <cell r="G55" t="str">
            <v>DHA</v>
          </cell>
          <cell r="H55" t="str">
            <v>CGK</v>
          </cell>
          <cell r="I55">
            <v>3956</v>
          </cell>
          <cell r="J55">
            <v>-14</v>
          </cell>
          <cell r="K55">
            <v>0.3444444444444445</v>
          </cell>
          <cell r="L55">
            <v>1.3888888888888888E-2</v>
          </cell>
          <cell r="M55">
            <v>0.35833333333333339</v>
          </cell>
          <cell r="N55">
            <v>89700</v>
          </cell>
          <cell r="O55">
            <v>112350</v>
          </cell>
          <cell r="P55">
            <v>57100</v>
          </cell>
          <cell r="Q55" t="str">
            <v>SUB/</v>
          </cell>
          <cell r="R55">
            <v>389</v>
          </cell>
          <cell r="S55" t="str">
            <v>A</v>
          </cell>
        </row>
        <row r="56">
          <cell r="A56" t="str">
            <v>DPS-CGK744</v>
          </cell>
          <cell r="B56" t="str">
            <v>SUMMER</v>
          </cell>
          <cell r="C56" t="str">
            <v>Periode :  APRIL - SEPTEMBER 2001</v>
          </cell>
          <cell r="D56" t="str">
            <v>PK-GSI (185,546 KGS)</v>
          </cell>
          <cell r="E56" t="str">
            <v>CF6-80C2B1F/LRC</v>
          </cell>
          <cell r="F56">
            <v>744</v>
          </cell>
          <cell r="G56" t="str">
            <v>DPS</v>
          </cell>
          <cell r="H56" t="str">
            <v>CGK</v>
          </cell>
          <cell r="I56">
            <v>572</v>
          </cell>
          <cell r="J56">
            <v>13</v>
          </cell>
          <cell r="K56">
            <v>5.6944444444444443E-2</v>
          </cell>
          <cell r="L56">
            <v>1.1111111111111112E-2</v>
          </cell>
          <cell r="M56">
            <v>6.805555555555555E-2</v>
          </cell>
          <cell r="N56">
            <v>13900</v>
          </cell>
          <cell r="O56">
            <v>31100</v>
          </cell>
          <cell r="P56">
            <v>57100</v>
          </cell>
          <cell r="Q56" t="str">
            <v>SUB/</v>
          </cell>
          <cell r="R56">
            <v>389</v>
          </cell>
          <cell r="S56" t="str">
            <v>A</v>
          </cell>
        </row>
        <row r="57">
          <cell r="A57" t="str">
            <v>DPS-BKK744</v>
          </cell>
          <cell r="B57" t="str">
            <v>SUMMER</v>
          </cell>
          <cell r="C57" t="str">
            <v>Periode :  APRIL - SEPTEMBER 2001</v>
          </cell>
          <cell r="D57" t="str">
            <v>PK-GSI (185,546 KGS)</v>
          </cell>
          <cell r="E57" t="str">
            <v>CF6-80C2B1F/LRC</v>
          </cell>
          <cell r="F57">
            <v>744</v>
          </cell>
          <cell r="G57" t="str">
            <v>DPS</v>
          </cell>
          <cell r="H57" t="str">
            <v>BKK</v>
          </cell>
          <cell r="I57">
            <v>1640</v>
          </cell>
          <cell r="J57">
            <v>6</v>
          </cell>
          <cell r="K57">
            <v>0.1451388888888889</v>
          </cell>
          <cell r="L57">
            <v>1.3194444444444444E-2</v>
          </cell>
          <cell r="M57">
            <v>0.15833333333333335</v>
          </cell>
          <cell r="N57">
            <v>34600</v>
          </cell>
          <cell r="O57">
            <v>51450</v>
          </cell>
          <cell r="P57">
            <v>57100</v>
          </cell>
          <cell r="Q57" t="str">
            <v>CNX/</v>
          </cell>
          <cell r="R57">
            <v>323</v>
          </cell>
          <cell r="S57" t="str">
            <v>A</v>
          </cell>
        </row>
        <row r="58">
          <cell r="A58" t="str">
            <v>DPS-SIN744</v>
          </cell>
          <cell r="B58" t="str">
            <v>SUMMER</v>
          </cell>
          <cell r="C58" t="str">
            <v>Periode :  APRIL - SEPTEMBER 2001</v>
          </cell>
          <cell r="D58" t="str">
            <v>PK-GSI (185,546 KGS)</v>
          </cell>
          <cell r="E58" t="str">
            <v>CF6-80C2B1F/LRC</v>
          </cell>
          <cell r="F58">
            <v>744</v>
          </cell>
          <cell r="G58" t="str">
            <v>DPS</v>
          </cell>
          <cell r="H58" t="str">
            <v>SIN</v>
          </cell>
          <cell r="I58">
            <v>952</v>
          </cell>
          <cell r="J58">
            <v>13</v>
          </cell>
          <cell r="K58">
            <v>8.7499999999999994E-2</v>
          </cell>
          <cell r="L58">
            <v>1.2500000000000001E-2</v>
          </cell>
          <cell r="M58">
            <v>9.9999999999999992E-2</v>
          </cell>
          <cell r="N58">
            <v>20700</v>
          </cell>
          <cell r="O58">
            <v>34150</v>
          </cell>
          <cell r="P58">
            <v>57100</v>
          </cell>
          <cell r="Q58" t="str">
            <v>KUL/</v>
          </cell>
          <cell r="R58">
            <v>219</v>
          </cell>
          <cell r="S58" t="str">
            <v>A</v>
          </cell>
        </row>
        <row r="59">
          <cell r="A59" t="str">
            <v>FRA-BKK744</v>
          </cell>
          <cell r="B59" t="str">
            <v>SUMMER</v>
          </cell>
          <cell r="C59" t="str">
            <v>Periode :  APRIL - SEPTEMBER 2001</v>
          </cell>
          <cell r="D59" t="str">
            <v>PK-GSI (185,546 KGS)</v>
          </cell>
          <cell r="E59" t="str">
            <v>CF6-80C2B1F/LRC</v>
          </cell>
          <cell r="F59">
            <v>744</v>
          </cell>
          <cell r="G59" t="str">
            <v>FRA</v>
          </cell>
          <cell r="H59" t="str">
            <v>BKK</v>
          </cell>
          <cell r="I59">
            <v>5315</v>
          </cell>
          <cell r="J59">
            <v>8</v>
          </cell>
          <cell r="K59">
            <v>0.44166666666666665</v>
          </cell>
          <cell r="L59">
            <v>1.8055555555555557E-2</v>
          </cell>
          <cell r="M59">
            <v>0.4597222222222222</v>
          </cell>
          <cell r="N59">
            <v>119850</v>
          </cell>
          <cell r="O59">
            <v>143500</v>
          </cell>
          <cell r="P59">
            <v>57100</v>
          </cell>
          <cell r="Q59" t="str">
            <v>CNX/</v>
          </cell>
          <cell r="R59">
            <v>323</v>
          </cell>
          <cell r="S59" t="str">
            <v>A</v>
          </cell>
        </row>
        <row r="60">
          <cell r="A60" t="str">
            <v>FRA-SIN744</v>
          </cell>
          <cell r="B60" t="str">
            <v>SUMMER</v>
          </cell>
          <cell r="C60" t="str">
            <v>Periode :  APRIL - SEPTEMBER 2001</v>
          </cell>
          <cell r="D60" t="str">
            <v>PK-GSI (185,546 KGS)</v>
          </cell>
          <cell r="E60" t="str">
            <v>CF6-80C2B1F/LRC</v>
          </cell>
          <cell r="F60">
            <v>744</v>
          </cell>
          <cell r="G60" t="str">
            <v>FRA</v>
          </cell>
          <cell r="H60" t="str">
            <v>SIN</v>
          </cell>
          <cell r="I60">
            <v>6011</v>
          </cell>
          <cell r="J60">
            <v>5</v>
          </cell>
          <cell r="K60">
            <v>0.5</v>
          </cell>
          <cell r="L60">
            <v>1.3888888888888888E-2</v>
          </cell>
          <cell r="M60">
            <v>0.51388888888888884</v>
          </cell>
          <cell r="N60">
            <v>135750</v>
          </cell>
          <cell r="O60">
            <v>157850</v>
          </cell>
          <cell r="P60">
            <v>52100</v>
          </cell>
          <cell r="Q60" t="str">
            <v>KUL/</v>
          </cell>
          <cell r="R60">
            <v>219</v>
          </cell>
          <cell r="S60">
            <v>4</v>
          </cell>
          <cell r="T60" t="str">
            <v xml:space="preserve"> 4. FRA RTOW = 394,600 KGS; RW = 25 RTWYD; OAT 33°C</v>
          </cell>
        </row>
        <row r="61">
          <cell r="A61" t="str">
            <v>FRA-LGW744</v>
          </cell>
          <cell r="B61" t="str">
            <v>SUMMER</v>
          </cell>
          <cell r="C61" t="str">
            <v>Periode :  APRIL - SEPTEMBER 2001</v>
          </cell>
          <cell r="D61" t="str">
            <v>PK-GSI (185,546 KGS)</v>
          </cell>
          <cell r="E61" t="str">
            <v>CF6-80C2B1F/LRC</v>
          </cell>
          <cell r="F61">
            <v>744</v>
          </cell>
          <cell r="G61" t="str">
            <v>FRA</v>
          </cell>
          <cell r="H61" t="str">
            <v>LGW</v>
          </cell>
          <cell r="I61">
            <v>398</v>
          </cell>
          <cell r="J61">
            <v>-20</v>
          </cell>
          <cell r="K61">
            <v>4.5138888888888888E-2</v>
          </cell>
          <cell r="L61">
            <v>2.0833333333333332E-2</v>
          </cell>
          <cell r="M61">
            <v>6.5972222222222224E-2</v>
          </cell>
          <cell r="N61">
            <v>11350</v>
          </cell>
          <cell r="O61">
            <v>24900</v>
          </cell>
          <cell r="P61">
            <v>57100</v>
          </cell>
          <cell r="Q61" t="str">
            <v>BRU/</v>
          </cell>
          <cell r="R61">
            <v>215</v>
          </cell>
          <cell r="S61" t="str">
            <v>A</v>
          </cell>
        </row>
        <row r="62">
          <cell r="A62" t="str">
            <v>-</v>
          </cell>
          <cell r="T62" t="str">
            <v xml:space="preserve"> Note : Route Reserve Fuel 10%</v>
          </cell>
        </row>
        <row r="63">
          <cell r="A63" t="str">
            <v>FRA-CGK744</v>
          </cell>
          <cell r="B63" t="str">
            <v>SUMMER</v>
          </cell>
          <cell r="C63" t="str">
            <v>Periode :  APRIL - SEPTEMBER 2001</v>
          </cell>
          <cell r="D63" t="str">
            <v>PK-GSI (185,546 KGS)</v>
          </cell>
          <cell r="E63" t="str">
            <v>CF6-80C2B1F/LRC</v>
          </cell>
          <cell r="F63">
            <v>744</v>
          </cell>
          <cell r="G63" t="str">
            <v>FRA</v>
          </cell>
          <cell r="H63" t="str">
            <v>CGK</v>
          </cell>
          <cell r="I63">
            <v>6386</v>
          </cell>
          <cell r="J63">
            <v>4</v>
          </cell>
          <cell r="K63">
            <v>0.53263888888888888</v>
          </cell>
          <cell r="L63">
            <v>1.5972222222222224E-2</v>
          </cell>
          <cell r="M63">
            <v>0.54861111111111116</v>
          </cell>
          <cell r="N63">
            <v>142550</v>
          </cell>
          <cell r="O63">
            <v>168600</v>
          </cell>
          <cell r="P63">
            <v>41350</v>
          </cell>
          <cell r="Q63" t="str">
            <v>SUB/</v>
          </cell>
          <cell r="R63">
            <v>389</v>
          </cell>
          <cell r="S63">
            <v>4</v>
          </cell>
          <cell r="T63" t="str">
            <v xml:space="preserve"> </v>
          </cell>
        </row>
        <row r="64">
          <cell r="A64" t="str">
            <v>FRA-AMS744</v>
          </cell>
          <cell r="B64" t="str">
            <v>SUMMER</v>
          </cell>
          <cell r="C64" t="str">
            <v>Periode :  APRIL - SEPTEMBER 2001</v>
          </cell>
          <cell r="D64" t="str">
            <v>PK-GSI (185,546 KGS)</v>
          </cell>
          <cell r="E64" t="str">
            <v>CF6-80C2B1F/LRC</v>
          </cell>
          <cell r="F64">
            <v>744</v>
          </cell>
          <cell r="G64" t="str">
            <v>FRA</v>
          </cell>
          <cell r="H64" t="str">
            <v>AMS</v>
          </cell>
          <cell r="I64">
            <v>306</v>
          </cell>
          <cell r="J64">
            <v>-10</v>
          </cell>
          <cell r="K64">
            <v>3.5416666666666666E-2</v>
          </cell>
          <cell r="L64">
            <v>1.5277777777777777E-2</v>
          </cell>
          <cell r="M64">
            <v>5.0694444444444445E-2</v>
          </cell>
          <cell r="N64">
            <v>9100</v>
          </cell>
          <cell r="O64">
            <v>22050</v>
          </cell>
          <cell r="P64">
            <v>57100</v>
          </cell>
          <cell r="Q64" t="str">
            <v>CDG/</v>
          </cell>
          <cell r="R64">
            <v>231</v>
          </cell>
          <cell r="S64" t="str">
            <v>A</v>
          </cell>
        </row>
        <row r="65">
          <cell r="A65" t="str">
            <v>JED-CGK744</v>
          </cell>
          <cell r="B65" t="str">
            <v>SUMMER</v>
          </cell>
          <cell r="C65" t="str">
            <v>Periode :  APRIL - SEPTEMBER 2001</v>
          </cell>
          <cell r="D65" t="str">
            <v>PK-GSI (185,546 KGS)</v>
          </cell>
          <cell r="E65" t="str">
            <v>CF6-80C2B1F/LRC</v>
          </cell>
          <cell r="F65">
            <v>744</v>
          </cell>
          <cell r="G65" t="str">
            <v>JED</v>
          </cell>
          <cell r="H65" t="str">
            <v>CGK</v>
          </cell>
          <cell r="I65">
            <v>4538</v>
          </cell>
          <cell r="J65">
            <v>-13</v>
          </cell>
          <cell r="K65">
            <v>0.3923611111111111</v>
          </cell>
          <cell r="L65">
            <v>1.1805555555555555E-2</v>
          </cell>
          <cell r="M65">
            <v>0.40416666666666667</v>
          </cell>
          <cell r="N65">
            <v>104700</v>
          </cell>
          <cell r="O65">
            <v>128450</v>
          </cell>
          <cell r="P65">
            <v>57100</v>
          </cell>
          <cell r="Q65" t="str">
            <v>SUB/</v>
          </cell>
          <cell r="R65">
            <v>389</v>
          </cell>
          <cell r="S65" t="str">
            <v>A</v>
          </cell>
        </row>
        <row r="66">
          <cell r="A66" t="str">
            <v>JED-DHA744</v>
          </cell>
          <cell r="B66" t="str">
            <v>SUMMER</v>
          </cell>
          <cell r="C66" t="str">
            <v>Periode :  APRIL - SEPTEMBER 2001</v>
          </cell>
          <cell r="D66" t="str">
            <v>PK-GSI (185,546 KGS)</v>
          </cell>
          <cell r="E66" t="str">
            <v>CF6-80C2B1F/LRC</v>
          </cell>
          <cell r="F66">
            <v>744</v>
          </cell>
          <cell r="G66" t="str">
            <v>JED</v>
          </cell>
          <cell r="H66" t="str">
            <v>DHA</v>
          </cell>
          <cell r="I66">
            <v>723</v>
          </cell>
          <cell r="J66">
            <v>12</v>
          </cell>
          <cell r="K66">
            <v>6.805555555555555E-2</v>
          </cell>
          <cell r="L66">
            <v>1.2500000000000001E-2</v>
          </cell>
          <cell r="M66">
            <v>8.0555555555555547E-2</v>
          </cell>
          <cell r="N66">
            <v>16600</v>
          </cell>
          <cell r="O66">
            <v>30700</v>
          </cell>
          <cell r="P66">
            <v>57100</v>
          </cell>
          <cell r="Q66" t="str">
            <v>RUH/</v>
          </cell>
          <cell r="R66">
            <v>190</v>
          </cell>
          <cell r="S66" t="str">
            <v>A</v>
          </cell>
        </row>
        <row r="67">
          <cell r="A67" t="str">
            <v>LGW-BKK744</v>
          </cell>
          <cell r="B67" t="str">
            <v>SUMMER</v>
          </cell>
          <cell r="C67" t="str">
            <v>Periode :  APRIL - SEPTEMBER 2001</v>
          </cell>
          <cell r="D67" t="str">
            <v>PK-GSI (185,546 KGS)</v>
          </cell>
          <cell r="E67" t="str">
            <v>CF6-80C2B1F/LRC</v>
          </cell>
          <cell r="F67">
            <v>744</v>
          </cell>
          <cell r="G67" t="str">
            <v>LGW</v>
          </cell>
          <cell r="H67" t="str">
            <v>BKK</v>
          </cell>
          <cell r="I67">
            <v>5635</v>
          </cell>
          <cell r="J67">
            <v>8</v>
          </cell>
          <cell r="K67">
            <v>0.4680555555555555</v>
          </cell>
          <cell r="L67">
            <v>1.6666666666666666E-2</v>
          </cell>
          <cell r="M67">
            <v>0.48472222222222217</v>
          </cell>
          <cell r="N67">
            <v>123050</v>
          </cell>
          <cell r="O67">
            <v>146600</v>
          </cell>
          <cell r="P67">
            <v>46350</v>
          </cell>
          <cell r="Q67" t="str">
            <v>CNX/</v>
          </cell>
          <cell r="R67">
            <v>323</v>
          </cell>
          <cell r="S67">
            <v>5</v>
          </cell>
          <cell r="T67" t="str">
            <v xml:space="preserve"> 5. LGW RTOW = 377,600 KGS; RW = 08R; OAT 30°C</v>
          </cell>
        </row>
        <row r="68">
          <cell r="A68" t="str">
            <v>LGW-FRA744</v>
          </cell>
          <cell r="B68" t="str">
            <v>SUMMER</v>
          </cell>
          <cell r="C68" t="str">
            <v>Periode :  APRIL - SEPTEMBER 2001</v>
          </cell>
          <cell r="D68" t="str">
            <v>PK-GSI (185,546 KGS)</v>
          </cell>
          <cell r="E68" t="str">
            <v>CF6-80C2B1F/LRC</v>
          </cell>
          <cell r="F68">
            <v>744</v>
          </cell>
          <cell r="G68" t="str">
            <v>LGW</v>
          </cell>
          <cell r="H68" t="str">
            <v>FRA</v>
          </cell>
          <cell r="I68">
            <v>419</v>
          </cell>
          <cell r="J68">
            <v>23</v>
          </cell>
          <cell r="K68">
            <v>4.3055555555555562E-2</v>
          </cell>
          <cell r="L68">
            <v>2.013888888888889E-2</v>
          </cell>
          <cell r="M68">
            <v>6.3194444444444456E-2</v>
          </cell>
          <cell r="N68">
            <v>10800</v>
          </cell>
          <cell r="O68">
            <v>25000</v>
          </cell>
          <cell r="P68">
            <v>57100</v>
          </cell>
          <cell r="Q68" t="str">
            <v>AMS/</v>
          </cell>
          <cell r="R68">
            <v>250</v>
          </cell>
          <cell r="S68" t="str">
            <v>A</v>
          </cell>
        </row>
        <row r="69">
          <cell r="A69" t="str">
            <v>RUH-CGK744</v>
          </cell>
          <cell r="B69" t="str">
            <v>SUMMER</v>
          </cell>
          <cell r="C69" t="str">
            <v>Periode :  APRIL - SEPTEMBER 2001</v>
          </cell>
          <cell r="D69" t="str">
            <v>PK-GSI (185,546 KGS)</v>
          </cell>
          <cell r="E69" t="str">
            <v>CF6-80C2B1F/LRC</v>
          </cell>
          <cell r="F69">
            <v>744</v>
          </cell>
          <cell r="G69" t="str">
            <v>RUH</v>
          </cell>
          <cell r="H69" t="str">
            <v>CGK</v>
          </cell>
          <cell r="I69">
            <v>4159</v>
          </cell>
          <cell r="J69">
            <v>-13</v>
          </cell>
          <cell r="K69">
            <v>0.36041666666666666</v>
          </cell>
          <cell r="L69">
            <v>1.1805555555555555E-2</v>
          </cell>
          <cell r="M69">
            <v>0.37222222222222223</v>
          </cell>
          <cell r="N69">
            <v>94200</v>
          </cell>
          <cell r="O69">
            <v>117250</v>
          </cell>
          <cell r="P69">
            <v>57100</v>
          </cell>
          <cell r="Q69" t="str">
            <v>SUB/</v>
          </cell>
          <cell r="R69">
            <v>389</v>
          </cell>
          <cell r="S69" t="str">
            <v>A</v>
          </cell>
        </row>
        <row r="70">
          <cell r="A70" t="str">
            <v>RUH-DHA744</v>
          </cell>
          <cell r="B70" t="str">
            <v>SUMMER</v>
          </cell>
          <cell r="C70" t="str">
            <v>Periode :  APRIL - SEPTEMBER 2001</v>
          </cell>
          <cell r="D70" t="str">
            <v>PK-GSI (185,546 KGS)</v>
          </cell>
          <cell r="E70" t="str">
            <v>CF6-80C2B1F/LRC</v>
          </cell>
          <cell r="F70">
            <v>744</v>
          </cell>
          <cell r="G70" t="str">
            <v>RUH</v>
          </cell>
          <cell r="H70" t="str">
            <v>DHA</v>
          </cell>
          <cell r="I70">
            <v>233</v>
          </cell>
          <cell r="J70">
            <v>16</v>
          </cell>
          <cell r="K70">
            <v>2.7777777777777776E-2</v>
          </cell>
          <cell r="L70">
            <v>1.2500000000000001E-2</v>
          </cell>
          <cell r="M70">
            <v>4.0277777777777773E-2</v>
          </cell>
          <cell r="N70">
            <v>7400</v>
          </cell>
          <cell r="O70">
            <v>21550</v>
          </cell>
          <cell r="P70">
            <v>57100</v>
          </cell>
          <cell r="Q70" t="str">
            <v>RUH/</v>
          </cell>
          <cell r="R70">
            <v>190</v>
          </cell>
          <cell r="S70" t="str">
            <v>A</v>
          </cell>
        </row>
        <row r="71">
          <cell r="A71" t="str">
            <v>SIN-DPS744</v>
          </cell>
          <cell r="B71" t="str">
            <v>SUMMER</v>
          </cell>
          <cell r="C71" t="str">
            <v>Periode :  APRIL - SEPTEMBER 2001</v>
          </cell>
          <cell r="D71" t="str">
            <v>PK-GSI (185,546 KGS)</v>
          </cell>
          <cell r="E71" t="str">
            <v>CF6-80C2B1F/LRC</v>
          </cell>
          <cell r="F71">
            <v>744</v>
          </cell>
          <cell r="G71" t="str">
            <v>SIN</v>
          </cell>
          <cell r="H71" t="str">
            <v>DPS</v>
          </cell>
          <cell r="I71">
            <v>958</v>
          </cell>
          <cell r="J71">
            <v>-13</v>
          </cell>
          <cell r="K71">
            <v>9.1666666666666674E-2</v>
          </cell>
          <cell r="L71">
            <v>1.1111111111111112E-2</v>
          </cell>
          <cell r="M71">
            <v>0.10277777777777779</v>
          </cell>
          <cell r="N71">
            <v>21550</v>
          </cell>
          <cell r="O71">
            <v>34350</v>
          </cell>
          <cell r="P71">
            <v>57100</v>
          </cell>
          <cell r="Q71" t="str">
            <v>SUB/</v>
          </cell>
          <cell r="R71">
            <v>197</v>
          </cell>
          <cell r="S71" t="str">
            <v>A</v>
          </cell>
        </row>
        <row r="72">
          <cell r="A72" t="str">
            <v>SIN-AMS744</v>
          </cell>
          <cell r="B72" t="str">
            <v>SUMMER</v>
          </cell>
          <cell r="C72" t="str">
            <v>Periode :  APRIL - SEPTEMBER 2001</v>
          </cell>
          <cell r="D72" t="str">
            <v>PK-GSI (185,546 KGS)</v>
          </cell>
          <cell r="E72" t="str">
            <v>CF6-80C2B1F/LRC</v>
          </cell>
          <cell r="F72">
            <v>744</v>
          </cell>
          <cell r="G72" t="str">
            <v>SIN</v>
          </cell>
          <cell r="H72" t="str">
            <v>AMS</v>
          </cell>
          <cell r="I72">
            <v>6110</v>
          </cell>
          <cell r="J72">
            <v>-9</v>
          </cell>
          <cell r="K72">
            <v>0.5229166666666667</v>
          </cell>
          <cell r="L72">
            <v>1.6666666666666666E-2</v>
          </cell>
          <cell r="M72">
            <v>0.53958333333333341</v>
          </cell>
          <cell r="N72">
            <v>141000</v>
          </cell>
          <cell r="O72">
            <v>162850</v>
          </cell>
          <cell r="P72">
            <v>47100</v>
          </cell>
          <cell r="Q72" t="str">
            <v>CDG/</v>
          </cell>
          <cell r="R72">
            <v>231</v>
          </cell>
          <cell r="S72">
            <v>6</v>
          </cell>
          <cell r="T72" t="str">
            <v xml:space="preserve"> 6. SIN RTOW = 394,600 KGS; RW = 02L; OAT 33°C</v>
          </cell>
        </row>
        <row r="73">
          <cell r="A73" t="str">
            <v>SIN-FRA744</v>
          </cell>
          <cell r="B73" t="str">
            <v>SUMMER</v>
          </cell>
          <cell r="C73" t="str">
            <v>Periode :  APRIL - SEPTEMBER 2001</v>
          </cell>
          <cell r="D73" t="str">
            <v>PK-GSI (185,546 KGS)</v>
          </cell>
          <cell r="E73" t="str">
            <v>CF6-80C2B1F/LRC</v>
          </cell>
          <cell r="F73">
            <v>744</v>
          </cell>
          <cell r="G73" t="str">
            <v>SIN</v>
          </cell>
          <cell r="H73" t="str">
            <v>FRA</v>
          </cell>
          <cell r="I73">
            <v>5945</v>
          </cell>
          <cell r="J73">
            <v>-8</v>
          </cell>
          <cell r="K73">
            <v>0.50763888888888886</v>
          </cell>
          <cell r="L73">
            <v>1.5972222222222224E-2</v>
          </cell>
          <cell r="M73">
            <v>0.52361111111111114</v>
          </cell>
          <cell r="N73">
            <v>137700</v>
          </cell>
          <cell r="O73">
            <v>160500</v>
          </cell>
          <cell r="P73">
            <v>49450</v>
          </cell>
          <cell r="Q73" t="str">
            <v>AMS/</v>
          </cell>
          <cell r="R73">
            <v>250</v>
          </cell>
          <cell r="S73">
            <v>6</v>
          </cell>
        </row>
        <row r="74">
          <cell r="A74" t="str">
            <v>SIN-CGK744</v>
          </cell>
          <cell r="B74" t="str">
            <v>SUMMER</v>
          </cell>
          <cell r="C74" t="str">
            <v>Periode :  APRIL - SEPTEMBER 2001</v>
          </cell>
          <cell r="D74" t="str">
            <v>PK-GSI (185,546 KGS)</v>
          </cell>
          <cell r="E74" t="str">
            <v>CF6-80C2B1F/LRC</v>
          </cell>
          <cell r="F74">
            <v>744</v>
          </cell>
          <cell r="G74" t="str">
            <v>SIN</v>
          </cell>
          <cell r="H74" t="str">
            <v>CGK</v>
          </cell>
          <cell r="I74">
            <v>522</v>
          </cell>
          <cell r="J74">
            <v>-6</v>
          </cell>
          <cell r="K74">
            <v>5.347222222222222E-2</v>
          </cell>
          <cell r="L74">
            <v>1.2500000000000001E-2</v>
          </cell>
          <cell r="M74">
            <v>6.5972222222222224E-2</v>
          </cell>
          <cell r="N74">
            <v>13300</v>
          </cell>
          <cell r="O74">
            <v>30500</v>
          </cell>
          <cell r="P74">
            <v>57100</v>
          </cell>
          <cell r="Q74" t="str">
            <v>SUB/</v>
          </cell>
          <cell r="R74">
            <v>389</v>
          </cell>
          <cell r="S74" t="str">
            <v>A</v>
          </cell>
        </row>
        <row r="75">
          <cell r="A75" t="str">
            <v>-</v>
          </cell>
        </row>
        <row r="76">
          <cell r="A76" t="str">
            <v>AUH-FRA742</v>
          </cell>
          <cell r="B76" t="str">
            <v>SUMMER</v>
          </cell>
          <cell r="C76" t="str">
            <v>Periode   :  APRIL - SEPTEMBER 2001</v>
          </cell>
          <cell r="D76" t="str">
            <v>PK-GSC (174,691 KGS)</v>
          </cell>
          <cell r="E76" t="str">
            <v>JT9D-7Q</v>
          </cell>
          <cell r="F76">
            <v>742</v>
          </cell>
          <cell r="G76" t="str">
            <v>AUH</v>
          </cell>
          <cell r="H76" t="str">
            <v>FRA</v>
          </cell>
          <cell r="I76">
            <v>2832</v>
          </cell>
          <cell r="J76">
            <v>-18</v>
          </cell>
          <cell r="K76">
            <v>0.26458333333333334</v>
          </cell>
          <cell r="L76">
            <v>1.3194444444444444E-2</v>
          </cell>
          <cell r="M76">
            <v>0.27777777777777779</v>
          </cell>
          <cell r="N76">
            <v>78050</v>
          </cell>
          <cell r="O76">
            <v>100550</v>
          </cell>
          <cell r="P76">
            <v>64100</v>
          </cell>
          <cell r="Q76" t="str">
            <v>AMS/</v>
          </cell>
          <cell r="R76">
            <v>250</v>
          </cell>
          <cell r="S76" t="str">
            <v>A</v>
          </cell>
        </row>
        <row r="77">
          <cell r="A77" t="str">
            <v>AUH-BKK742</v>
          </cell>
          <cell r="B77" t="str">
            <v>SUMMER</v>
          </cell>
          <cell r="C77" t="str">
            <v>Periode   :  APRIL - SEPTEMBER 2001</v>
          </cell>
          <cell r="D77" t="str">
            <v>PK-GSC (174,691 KGS)</v>
          </cell>
          <cell r="E77" t="str">
            <v>JT9D-7Q</v>
          </cell>
          <cell r="F77">
            <v>742</v>
          </cell>
          <cell r="G77" t="str">
            <v>AUH</v>
          </cell>
          <cell r="H77" t="str">
            <v>BKK</v>
          </cell>
          <cell r="I77">
            <v>2730</v>
          </cell>
          <cell r="J77">
            <v>-14</v>
          </cell>
          <cell r="K77">
            <v>0.25</v>
          </cell>
          <cell r="L77">
            <v>1.3194444444444444E-2</v>
          </cell>
          <cell r="M77">
            <v>0.26319444444444445</v>
          </cell>
          <cell r="N77">
            <v>74950</v>
          </cell>
          <cell r="O77">
            <v>99250</v>
          </cell>
          <cell r="P77">
            <v>64100</v>
          </cell>
          <cell r="Q77" t="str">
            <v>CNX/</v>
          </cell>
          <cell r="R77">
            <v>323</v>
          </cell>
          <cell r="S77" t="str">
            <v>A</v>
          </cell>
        </row>
        <row r="78">
          <cell r="A78" t="str">
            <v>BKK-DXB742</v>
          </cell>
          <cell r="B78" t="str">
            <v>SUMMER</v>
          </cell>
          <cell r="C78" t="str">
            <v>Periode   :  APRIL - SEPTEMBER 2001</v>
          </cell>
          <cell r="D78" t="str">
            <v>PK-GSC (174,691 KGS)</v>
          </cell>
          <cell r="E78" t="str">
            <v>JT9D-7Q</v>
          </cell>
          <cell r="F78">
            <v>742</v>
          </cell>
          <cell r="G78" t="str">
            <v>BKK</v>
          </cell>
          <cell r="H78" t="str">
            <v>DXB</v>
          </cell>
          <cell r="I78">
            <v>2710</v>
          </cell>
          <cell r="J78">
            <v>-20</v>
          </cell>
          <cell r="K78">
            <v>0.25208333333333333</v>
          </cell>
          <cell r="L78">
            <v>1.4583333333333332E-2</v>
          </cell>
          <cell r="M78">
            <v>0.26666666666666666</v>
          </cell>
          <cell r="N78">
            <v>75000</v>
          </cell>
          <cell r="O78">
            <v>98400</v>
          </cell>
          <cell r="P78">
            <v>64050</v>
          </cell>
          <cell r="Q78" t="str">
            <v xml:space="preserve">BAH/ </v>
          </cell>
          <cell r="R78">
            <v>281</v>
          </cell>
          <cell r="S78" t="str">
            <v>A</v>
          </cell>
        </row>
        <row r="79">
          <cell r="A79" t="str">
            <v>BKK-DPS742</v>
          </cell>
          <cell r="B79" t="str">
            <v>SUMMER</v>
          </cell>
          <cell r="C79" t="str">
            <v>Periode   :  APRIL - SEPTEMBER 2001</v>
          </cell>
          <cell r="D79" t="str">
            <v>PK-GSC (174,691 KGS)</v>
          </cell>
          <cell r="E79" t="str">
            <v>JT9D-7Q</v>
          </cell>
          <cell r="F79">
            <v>742</v>
          </cell>
          <cell r="G79" t="str">
            <v>BKK</v>
          </cell>
          <cell r="H79" t="str">
            <v>DPS</v>
          </cell>
          <cell r="I79">
            <v>1639</v>
          </cell>
          <cell r="J79">
            <v>-9</v>
          </cell>
          <cell r="K79">
            <v>0.15902777777777777</v>
          </cell>
          <cell r="L79">
            <v>1.2500000000000001E-2</v>
          </cell>
          <cell r="M79">
            <v>0.17152777777777778</v>
          </cell>
          <cell r="N79">
            <v>43450</v>
          </cell>
          <cell r="O79">
            <v>61250</v>
          </cell>
          <cell r="P79">
            <v>64050</v>
          </cell>
          <cell r="Q79" t="str">
            <v>SUB/</v>
          </cell>
          <cell r="R79">
            <v>197</v>
          </cell>
          <cell r="S79" t="str">
            <v>A</v>
          </cell>
        </row>
        <row r="80">
          <cell r="A80" t="str">
            <v>BKK-CGK742</v>
          </cell>
          <cell r="B80" t="str">
            <v>SUMMER</v>
          </cell>
          <cell r="C80" t="str">
            <v>Periode   :  APRIL - SEPTEMBER 2001</v>
          </cell>
          <cell r="D80" t="str">
            <v>PK-GSC (174,691 KGS)</v>
          </cell>
          <cell r="E80" t="str">
            <v>JT9D-7Q</v>
          </cell>
          <cell r="F80">
            <v>742</v>
          </cell>
          <cell r="G80" t="str">
            <v>BKK</v>
          </cell>
          <cell r="H80" t="str">
            <v>CGK</v>
          </cell>
          <cell r="I80">
            <v>1294</v>
          </cell>
          <cell r="J80">
            <v>-4</v>
          </cell>
          <cell r="K80">
            <v>0.12847222222222224</v>
          </cell>
          <cell r="L80">
            <v>1.3888888888888888E-2</v>
          </cell>
          <cell r="M80">
            <v>0.14236111111111113</v>
          </cell>
          <cell r="N80">
            <v>35100</v>
          </cell>
          <cell r="O80">
            <v>57500</v>
          </cell>
          <cell r="P80">
            <v>64100</v>
          </cell>
          <cell r="Q80" t="str">
            <v>SUB/</v>
          </cell>
          <cell r="R80">
            <v>389</v>
          </cell>
          <cell r="S80" t="str">
            <v>A</v>
          </cell>
        </row>
        <row r="81">
          <cell r="A81" t="str">
            <v>BKK-AUH742</v>
          </cell>
          <cell r="B81" t="str">
            <v>SUMMER</v>
          </cell>
          <cell r="C81" t="str">
            <v>Periode   :  APRIL - SEPTEMBER 2001</v>
          </cell>
          <cell r="D81" t="str">
            <v>PK-GSC (174,691 KGS)</v>
          </cell>
          <cell r="E81" t="str">
            <v>JT9D-7Q</v>
          </cell>
          <cell r="F81">
            <v>742</v>
          </cell>
          <cell r="G81" t="str">
            <v>BKK</v>
          </cell>
          <cell r="H81" t="str">
            <v>AUH</v>
          </cell>
          <cell r="I81">
            <v>2742</v>
          </cell>
          <cell r="J81">
            <v>-12</v>
          </cell>
          <cell r="K81">
            <v>0.25138888888888888</v>
          </cell>
          <cell r="L81">
            <v>1.4583333333333332E-2</v>
          </cell>
          <cell r="M81">
            <v>0.26597222222222222</v>
          </cell>
          <cell r="N81">
            <v>74050</v>
          </cell>
          <cell r="O81">
            <v>95350</v>
          </cell>
          <cell r="P81">
            <v>64100</v>
          </cell>
          <cell r="Q81" t="str">
            <v>MCT/</v>
          </cell>
          <cell r="R81">
            <v>206</v>
          </cell>
          <cell r="S81" t="str">
            <v>A</v>
          </cell>
        </row>
        <row r="82">
          <cell r="A82" t="str">
            <v>CGK-RUH742</v>
          </cell>
          <cell r="B82" t="str">
            <v>SUMMER</v>
          </cell>
          <cell r="C82" t="str">
            <v>Periode   :  APRIL - SEPTEMBER 2001</v>
          </cell>
          <cell r="D82" t="str">
            <v>PK-GSC (174,691 KGS)</v>
          </cell>
          <cell r="E82" t="str">
            <v>JT9D-7Q</v>
          </cell>
          <cell r="F82">
            <v>742</v>
          </cell>
          <cell r="G82" t="str">
            <v>CGK</v>
          </cell>
          <cell r="H82" t="str">
            <v>RUH</v>
          </cell>
          <cell r="I82">
            <v>4132</v>
          </cell>
          <cell r="J82">
            <v>10</v>
          </cell>
          <cell r="K82">
            <v>0.35416666666666669</v>
          </cell>
          <cell r="L82">
            <v>1.1805555555555555E-2</v>
          </cell>
          <cell r="M82">
            <v>0.36597222222222225</v>
          </cell>
          <cell r="N82">
            <v>111200</v>
          </cell>
          <cell r="O82">
            <v>135250</v>
          </cell>
          <cell r="P82">
            <v>62850</v>
          </cell>
          <cell r="Q82" t="str">
            <v>DHA/</v>
          </cell>
          <cell r="R82">
            <v>190</v>
          </cell>
          <cell r="S82" t="str">
            <v>C</v>
          </cell>
        </row>
        <row r="83">
          <cell r="A83" t="str">
            <v>CGK-JED742</v>
          </cell>
          <cell r="B83" t="str">
            <v>SUMMER</v>
          </cell>
          <cell r="C83" t="str">
            <v>Periode   :  APRIL - SEPTEMBER 2001</v>
          </cell>
          <cell r="D83" t="str">
            <v>PK-GSC (174,691 KGS)</v>
          </cell>
          <cell r="E83" t="str">
            <v>JT9D-7Q</v>
          </cell>
          <cell r="F83">
            <v>742</v>
          </cell>
          <cell r="G83" t="str">
            <v>CGK</v>
          </cell>
          <cell r="H83" t="str">
            <v>JED</v>
          </cell>
          <cell r="I83">
            <v>4508</v>
          </cell>
          <cell r="J83">
            <v>12</v>
          </cell>
          <cell r="K83">
            <v>0.3833333333333333</v>
          </cell>
          <cell r="L83">
            <v>6.9444444444444441E-3</v>
          </cell>
          <cell r="M83">
            <v>0.39027777777777772</v>
          </cell>
          <cell r="N83">
            <v>119000</v>
          </cell>
          <cell r="O83">
            <v>150000</v>
          </cell>
          <cell r="P83">
            <v>48100</v>
          </cell>
          <cell r="Q83" t="str">
            <v xml:space="preserve">RUH/ </v>
          </cell>
          <cell r="R83">
            <v>486</v>
          </cell>
          <cell r="S83" t="str">
            <v>C</v>
          </cell>
        </row>
        <row r="84">
          <cell r="A84" t="str">
            <v>CGK-DPS742</v>
          </cell>
          <cell r="B84" t="str">
            <v>SUMMER</v>
          </cell>
          <cell r="C84" t="str">
            <v>Periode   :  APRIL - SEPTEMBER 2001</v>
          </cell>
          <cell r="D84" t="str">
            <v>PK-GSC (174,691 KGS)</v>
          </cell>
          <cell r="E84" t="str">
            <v>JT9D-7Q</v>
          </cell>
          <cell r="F84">
            <v>742</v>
          </cell>
          <cell r="G84" t="str">
            <v>CGK</v>
          </cell>
          <cell r="H84" t="str">
            <v>DPS</v>
          </cell>
          <cell r="I84">
            <v>583</v>
          </cell>
          <cell r="J84">
            <v>-16</v>
          </cell>
          <cell r="K84">
            <v>6.3194444444444442E-2</v>
          </cell>
          <cell r="L84">
            <v>6.2500000000000003E-3</v>
          </cell>
          <cell r="M84">
            <v>6.9444444444444448E-2</v>
          </cell>
          <cell r="N84">
            <v>17700</v>
          </cell>
          <cell r="O84">
            <v>33950</v>
          </cell>
          <cell r="P84">
            <v>64050</v>
          </cell>
          <cell r="Q84" t="str">
            <v>SUB/</v>
          </cell>
          <cell r="R84">
            <v>197</v>
          </cell>
          <cell r="S84" t="str">
            <v>A</v>
          </cell>
        </row>
        <row r="85">
          <cell r="A85" t="str">
            <v>CGK-DHA742</v>
          </cell>
          <cell r="B85" t="str">
            <v>SUMMER</v>
          </cell>
          <cell r="C85" t="str">
            <v>Periode   :  APRIL - SEPTEMBER 2001</v>
          </cell>
          <cell r="D85" t="str">
            <v>PK-GSC (174,691 KGS)</v>
          </cell>
          <cell r="E85" t="str">
            <v>JT9D-7Q</v>
          </cell>
          <cell r="F85">
            <v>742</v>
          </cell>
          <cell r="G85" t="str">
            <v>CGK</v>
          </cell>
          <cell r="H85" t="str">
            <v>DHA</v>
          </cell>
          <cell r="I85">
            <v>3907</v>
          </cell>
          <cell r="J85">
            <v>12</v>
          </cell>
          <cell r="K85">
            <v>0.33611111111111108</v>
          </cell>
          <cell r="L85">
            <v>1.2500000000000001E-2</v>
          </cell>
          <cell r="M85">
            <v>0.34861111111111109</v>
          </cell>
          <cell r="N85">
            <v>104750</v>
          </cell>
          <cell r="O85">
            <v>129200</v>
          </cell>
          <cell r="P85">
            <v>64050</v>
          </cell>
          <cell r="Q85" t="str">
            <v>RUH/</v>
          </cell>
          <cell r="R85">
            <v>190</v>
          </cell>
          <cell r="S85" t="str">
            <v>A</v>
          </cell>
        </row>
        <row r="86">
          <cell r="A86" t="str">
            <v>CGK-SIN742</v>
          </cell>
          <cell r="B86" t="str">
            <v>SUMMER</v>
          </cell>
          <cell r="C86" t="str">
            <v>Periode   :  APRIL - SEPTEMBER 2001</v>
          </cell>
          <cell r="D86" t="str">
            <v>PK-GSC (174,691 KGS)</v>
          </cell>
          <cell r="E86" t="str">
            <v>JT9D-7Q</v>
          </cell>
          <cell r="F86">
            <v>742</v>
          </cell>
          <cell r="G86" t="str">
            <v>CGK</v>
          </cell>
          <cell r="H86" t="str">
            <v>SIN</v>
          </cell>
          <cell r="I86">
            <v>545</v>
          </cell>
          <cell r="J86">
            <v>3</v>
          </cell>
          <cell r="K86">
            <v>5.8333333333333327E-2</v>
          </cell>
          <cell r="L86">
            <v>7.6388888888888886E-3</v>
          </cell>
          <cell r="M86">
            <v>6.597222222222221E-2</v>
          </cell>
          <cell r="N86">
            <v>16400</v>
          </cell>
          <cell r="O86">
            <v>33700</v>
          </cell>
          <cell r="P86">
            <v>64050</v>
          </cell>
          <cell r="Q86" t="str">
            <v xml:space="preserve">KUL/ </v>
          </cell>
          <cell r="R86">
            <v>219</v>
          </cell>
          <cell r="S86" t="str">
            <v>A</v>
          </cell>
        </row>
        <row r="87">
          <cell r="A87" t="str">
            <v>CGK-TYO742</v>
          </cell>
          <cell r="B87" t="str">
            <v>SUMMER</v>
          </cell>
          <cell r="C87" t="str">
            <v>Periode   :  APRIL - SEPTEMBER 2001</v>
          </cell>
          <cell r="D87" t="str">
            <v>PK-GSC (174,691 KGS)</v>
          </cell>
          <cell r="E87" t="str">
            <v>JT9D-7Q</v>
          </cell>
          <cell r="F87">
            <v>742</v>
          </cell>
          <cell r="G87" t="str">
            <v>CGK</v>
          </cell>
          <cell r="H87" t="str">
            <v>TYO</v>
          </cell>
          <cell r="I87">
            <v>3225</v>
          </cell>
          <cell r="J87">
            <v>-2</v>
          </cell>
          <cell r="K87">
            <v>0.28888888888888892</v>
          </cell>
          <cell r="L87">
            <v>1.5277777777777777E-2</v>
          </cell>
          <cell r="M87">
            <v>0.3041666666666667</v>
          </cell>
          <cell r="N87">
            <v>87150</v>
          </cell>
          <cell r="O87">
            <v>110600</v>
          </cell>
          <cell r="P87">
            <v>64100</v>
          </cell>
          <cell r="Q87" t="str">
            <v>NGO/</v>
          </cell>
          <cell r="R87">
            <v>245</v>
          </cell>
          <cell r="S87" t="str">
            <v>A</v>
          </cell>
        </row>
        <row r="88">
          <cell r="A88" t="str">
            <v>CGK-KIX742</v>
          </cell>
          <cell r="B88" t="str">
            <v>SUMMER</v>
          </cell>
          <cell r="C88" t="str">
            <v>Periode   :  APRIL - SEPTEMBER 2001</v>
          </cell>
          <cell r="D88" t="str">
            <v>PK-GSC (174,691 KGS)</v>
          </cell>
          <cell r="E88" t="str">
            <v>JT9D-7Q</v>
          </cell>
          <cell r="F88">
            <v>742</v>
          </cell>
          <cell r="G88" t="str">
            <v>CGK</v>
          </cell>
          <cell r="H88" t="str">
            <v>KIX</v>
          </cell>
          <cell r="I88">
            <v>3006</v>
          </cell>
          <cell r="J88">
            <v>-3</v>
          </cell>
          <cell r="K88">
            <v>0.27013888888888887</v>
          </cell>
          <cell r="L88">
            <v>1.3888888888888888E-2</v>
          </cell>
          <cell r="M88">
            <v>0.28402777777777777</v>
          </cell>
          <cell r="N88">
            <v>80550</v>
          </cell>
          <cell r="O88">
            <v>103500</v>
          </cell>
          <cell r="P88">
            <v>64100</v>
          </cell>
          <cell r="Q88" t="str">
            <v>NGO/</v>
          </cell>
          <cell r="R88">
            <v>293</v>
          </cell>
          <cell r="S88" t="str">
            <v>A</v>
          </cell>
        </row>
        <row r="89">
          <cell r="A89" t="str">
            <v>CGK-BKK742</v>
          </cell>
          <cell r="B89" t="str">
            <v>SUMMER</v>
          </cell>
          <cell r="C89" t="str">
            <v>Periode   :  APRIL - SEPTEMBER 2001</v>
          </cell>
          <cell r="D89" t="str">
            <v>PK-GSC (174,691 KGS)</v>
          </cell>
          <cell r="E89" t="str">
            <v>JT9D-7Q</v>
          </cell>
          <cell r="F89">
            <v>742</v>
          </cell>
          <cell r="G89" t="str">
            <v>CGK</v>
          </cell>
          <cell r="H89" t="str">
            <v>BKK</v>
          </cell>
          <cell r="I89">
            <v>1295</v>
          </cell>
          <cell r="J89">
            <v>2</v>
          </cell>
          <cell r="K89">
            <v>0.12708333333333333</v>
          </cell>
          <cell r="L89">
            <v>1.0416666666666666E-2</v>
          </cell>
          <cell r="M89">
            <v>0.13749999999999998</v>
          </cell>
          <cell r="N89">
            <v>34400</v>
          </cell>
          <cell r="O89">
            <v>55200</v>
          </cell>
          <cell r="P89">
            <v>64100</v>
          </cell>
          <cell r="Q89" t="str">
            <v>CNX/</v>
          </cell>
          <cell r="R89">
            <v>323</v>
          </cell>
          <cell r="S89" t="str">
            <v>A</v>
          </cell>
        </row>
        <row r="90">
          <cell r="A90" t="str">
            <v>DHA-CGK742</v>
          </cell>
          <cell r="B90" t="str">
            <v>SUMMER</v>
          </cell>
          <cell r="C90" t="str">
            <v>Periode   :  APRIL - SEPTEMBER 2001</v>
          </cell>
          <cell r="D90" t="str">
            <v>PK-GSC (174,691 KGS)</v>
          </cell>
          <cell r="E90" t="str">
            <v>JT9D-7Q</v>
          </cell>
          <cell r="F90">
            <v>742</v>
          </cell>
          <cell r="G90" t="str">
            <v>DHA</v>
          </cell>
          <cell r="H90" t="str">
            <v>CGK</v>
          </cell>
          <cell r="I90">
            <v>3956</v>
          </cell>
          <cell r="J90">
            <v>-14</v>
          </cell>
          <cell r="K90">
            <v>0.35625000000000001</v>
          </cell>
          <cell r="L90">
            <v>1.3888888888888888E-2</v>
          </cell>
          <cell r="M90">
            <v>0.37013888888888891</v>
          </cell>
          <cell r="N90">
            <v>108300</v>
          </cell>
          <cell r="O90">
            <v>136050</v>
          </cell>
          <cell r="P90">
            <v>50900</v>
          </cell>
          <cell r="Q90" t="str">
            <v>SUB/</v>
          </cell>
          <cell r="R90">
            <v>389</v>
          </cell>
          <cell r="S90">
            <v>1</v>
          </cell>
          <cell r="T90" t="str">
            <v xml:space="preserve"> 1. DMM RTOW = 360,800 KGS; RW = 34R; OAT 40°C</v>
          </cell>
        </row>
        <row r="91">
          <cell r="A91" t="str">
            <v>DHA-RUH742</v>
          </cell>
          <cell r="B91" t="str">
            <v>SUMMER</v>
          </cell>
          <cell r="C91" t="str">
            <v>Periode   :  APRIL - SEPTEMBER 2001</v>
          </cell>
          <cell r="D91" t="str">
            <v>PK-GSC (174,691 KGS)</v>
          </cell>
          <cell r="E91" t="str">
            <v>JT9D-7Q</v>
          </cell>
          <cell r="F91">
            <v>742</v>
          </cell>
          <cell r="G91" t="str">
            <v>DHA</v>
          </cell>
          <cell r="H91" t="str">
            <v>RUH</v>
          </cell>
          <cell r="I91">
            <v>251</v>
          </cell>
          <cell r="J91">
            <v>-16</v>
          </cell>
          <cell r="K91">
            <v>3.888888888888889E-2</v>
          </cell>
          <cell r="L91">
            <v>6.9444444444444441E-3</v>
          </cell>
          <cell r="M91">
            <v>4.5833333333333337E-2</v>
          </cell>
          <cell r="N91">
            <v>9950</v>
          </cell>
          <cell r="O91">
            <v>27200</v>
          </cell>
          <cell r="P91">
            <v>64050</v>
          </cell>
          <cell r="Q91" t="str">
            <v>DHA/</v>
          </cell>
          <cell r="R91">
            <v>190</v>
          </cell>
          <cell r="S91" t="str">
            <v>A</v>
          </cell>
        </row>
        <row r="92">
          <cell r="A92" t="str">
            <v>DHA-JED742</v>
          </cell>
          <cell r="B92" t="str">
            <v>SUMMER</v>
          </cell>
          <cell r="C92" t="str">
            <v>Periode   :  APRIL - SEPTEMBER 2001</v>
          </cell>
          <cell r="D92" t="str">
            <v>PK-GSC (174,691 KGS)</v>
          </cell>
          <cell r="E92" t="str">
            <v>JT9D-7Q</v>
          </cell>
          <cell r="F92">
            <v>742</v>
          </cell>
          <cell r="G92" t="str">
            <v>DHA</v>
          </cell>
          <cell r="H92" t="str">
            <v>JED</v>
          </cell>
          <cell r="I92">
            <v>682</v>
          </cell>
          <cell r="J92">
            <v>9</v>
          </cell>
          <cell r="K92">
            <v>7.4999999999999997E-2</v>
          </cell>
          <cell r="L92">
            <v>1.3888888888888888E-2</v>
          </cell>
          <cell r="M92">
            <v>8.8888888888888878E-2</v>
          </cell>
          <cell r="N92">
            <v>19850</v>
          </cell>
          <cell r="O92">
            <v>44350</v>
          </cell>
          <cell r="P92">
            <v>64050</v>
          </cell>
          <cell r="Q92" t="str">
            <v>RUH/</v>
          </cell>
          <cell r="R92">
            <v>486</v>
          </cell>
          <cell r="S92" t="str">
            <v>A</v>
          </cell>
        </row>
        <row r="93">
          <cell r="A93" t="str">
            <v>DPS-BKK742</v>
          </cell>
          <cell r="B93" t="str">
            <v>SUMMER</v>
          </cell>
          <cell r="C93" t="str">
            <v>Periode   :  APRIL - SEPTEMBER 2001</v>
          </cell>
          <cell r="D93" t="str">
            <v>PK-GSC (174,691 KGS)</v>
          </cell>
          <cell r="E93" t="str">
            <v>JT9D-7Q</v>
          </cell>
          <cell r="F93">
            <v>742</v>
          </cell>
          <cell r="G93" t="str">
            <v>DPS</v>
          </cell>
          <cell r="H93" t="str">
            <v>BKK</v>
          </cell>
          <cell r="I93">
            <v>1640</v>
          </cell>
          <cell r="J93">
            <v>6</v>
          </cell>
          <cell r="K93">
            <v>0.15486111111111112</v>
          </cell>
          <cell r="L93">
            <v>1.4583333333333332E-2</v>
          </cell>
          <cell r="M93">
            <v>0.16944444444444445</v>
          </cell>
          <cell r="N93">
            <v>42650</v>
          </cell>
          <cell r="O93">
            <v>64200</v>
          </cell>
          <cell r="P93">
            <v>64050</v>
          </cell>
          <cell r="Q93" t="str">
            <v xml:space="preserve">CNX/ </v>
          </cell>
          <cell r="R93">
            <v>323</v>
          </cell>
          <cell r="S93" t="str">
            <v>A</v>
          </cell>
        </row>
        <row r="94">
          <cell r="A94" t="str">
            <v>DPS-CGK742</v>
          </cell>
          <cell r="B94" t="str">
            <v>SUMMER</v>
          </cell>
          <cell r="C94" t="str">
            <v>Periode   :  APRIL - SEPTEMBER 2001</v>
          </cell>
          <cell r="D94" t="str">
            <v>PK-GSC (174,691 KGS)</v>
          </cell>
          <cell r="E94" t="str">
            <v>JT9D-7Q</v>
          </cell>
          <cell r="F94">
            <v>742</v>
          </cell>
          <cell r="G94" t="str">
            <v>DPS</v>
          </cell>
          <cell r="H94" t="str">
            <v>CGK</v>
          </cell>
          <cell r="I94">
            <v>572</v>
          </cell>
          <cell r="J94">
            <v>12</v>
          </cell>
          <cell r="K94">
            <v>6.1805555555555558E-2</v>
          </cell>
          <cell r="L94">
            <v>6.9444444444444441E-3</v>
          </cell>
          <cell r="M94">
            <v>6.8750000000000006E-2</v>
          </cell>
          <cell r="N94">
            <v>17050</v>
          </cell>
          <cell r="O94">
            <v>38750</v>
          </cell>
          <cell r="P94">
            <v>64050</v>
          </cell>
          <cell r="Q94" t="str">
            <v>SUB/</v>
          </cell>
          <cell r="R94">
            <v>389</v>
          </cell>
          <cell r="S94" t="str">
            <v>A</v>
          </cell>
        </row>
        <row r="95">
          <cell r="A95" t="str">
            <v>DPS-FUK742</v>
          </cell>
          <cell r="B95" t="str">
            <v>SUMMER</v>
          </cell>
          <cell r="C95" t="str">
            <v>Periode   :  APRIL - SEPTEMBER 2001</v>
          </cell>
          <cell r="D95" t="str">
            <v>PK-GSC (174,691 KGS)</v>
          </cell>
          <cell r="E95" t="str">
            <v>JT9D-7Q</v>
          </cell>
          <cell r="F95">
            <v>742</v>
          </cell>
          <cell r="G95" t="str">
            <v>DPS</v>
          </cell>
          <cell r="H95" t="str">
            <v>FUK</v>
          </cell>
          <cell r="I95">
            <v>2787</v>
          </cell>
          <cell r="J95">
            <v>-3</v>
          </cell>
          <cell r="K95">
            <v>0.25277777777777777</v>
          </cell>
          <cell r="L95">
            <v>1.1111111111111112E-2</v>
          </cell>
          <cell r="M95">
            <v>0.2638888888888889</v>
          </cell>
          <cell r="N95">
            <v>74500</v>
          </cell>
          <cell r="O95">
            <v>97600</v>
          </cell>
          <cell r="P95">
            <v>64100</v>
          </cell>
          <cell r="Q95" t="str">
            <v>KIX/</v>
          </cell>
          <cell r="R95">
            <v>274</v>
          </cell>
          <cell r="S95" t="str">
            <v>A</v>
          </cell>
        </row>
        <row r="96">
          <cell r="A96" t="str">
            <v>DPS-HKG742</v>
          </cell>
          <cell r="B96" t="str">
            <v>SUMMER</v>
          </cell>
          <cell r="C96" t="str">
            <v>Periode   :  APRIL - SEPTEMBER 2001</v>
          </cell>
          <cell r="D96" t="str">
            <v>PK-GSC (174,691 KGS)</v>
          </cell>
          <cell r="E96" t="str">
            <v>JT9D-7Q</v>
          </cell>
          <cell r="F96">
            <v>742</v>
          </cell>
          <cell r="G96" t="str">
            <v>DPS</v>
          </cell>
          <cell r="H96" t="str">
            <v>HKG</v>
          </cell>
          <cell r="I96">
            <v>1942</v>
          </cell>
          <cell r="J96">
            <v>-2</v>
          </cell>
          <cell r="K96">
            <v>0.18263888888888891</v>
          </cell>
          <cell r="L96">
            <v>1.1805555555555555E-2</v>
          </cell>
          <cell r="M96">
            <v>0.19444444444444448</v>
          </cell>
          <cell r="N96">
            <v>50600</v>
          </cell>
          <cell r="O96">
            <v>68450</v>
          </cell>
          <cell r="P96">
            <v>64100</v>
          </cell>
          <cell r="Q96" t="str">
            <v>CAN/</v>
          </cell>
          <cell r="R96">
            <v>119</v>
          </cell>
          <cell r="S96" t="str">
            <v>A</v>
          </cell>
        </row>
        <row r="97">
          <cell r="A97" t="str">
            <v>DPS-NGO742</v>
          </cell>
          <cell r="B97" t="str">
            <v>SUMMER</v>
          </cell>
          <cell r="C97" t="str">
            <v>Periode   :  APRIL - SEPTEMBER 2001</v>
          </cell>
          <cell r="D97" t="str">
            <v>PK-GSC (174,691 KGS)</v>
          </cell>
          <cell r="E97" t="str">
            <v>JT9D-7Q</v>
          </cell>
          <cell r="F97">
            <v>742</v>
          </cell>
          <cell r="G97" t="str">
            <v>DPS</v>
          </cell>
          <cell r="H97" t="str">
            <v>NGO</v>
          </cell>
          <cell r="I97">
            <v>3096</v>
          </cell>
          <cell r="J97">
            <v>2</v>
          </cell>
          <cell r="K97">
            <v>0.27569444444444446</v>
          </cell>
          <cell r="L97">
            <v>1.2500000000000001E-2</v>
          </cell>
          <cell r="M97">
            <v>0.28819444444444448</v>
          </cell>
          <cell r="N97">
            <v>82700</v>
          </cell>
          <cell r="O97">
            <v>105850</v>
          </cell>
          <cell r="P97">
            <v>64100</v>
          </cell>
          <cell r="Q97" t="str">
            <v>TYO/</v>
          </cell>
          <cell r="R97">
            <v>252</v>
          </cell>
          <cell r="S97" t="str">
            <v>A</v>
          </cell>
        </row>
        <row r="98">
          <cell r="A98" t="str">
            <v>DPS-TYO742</v>
          </cell>
          <cell r="B98" t="str">
            <v>SUMMER</v>
          </cell>
          <cell r="C98" t="str">
            <v>Periode   :  APRIL - SEPTEMBER 2001</v>
          </cell>
          <cell r="D98" t="str">
            <v>PK-GSC (174,691 KGS)</v>
          </cell>
          <cell r="E98" t="str">
            <v>JT9D-7Q</v>
          </cell>
          <cell r="F98">
            <v>742</v>
          </cell>
          <cell r="G98" t="str">
            <v>DPS</v>
          </cell>
          <cell r="H98" t="str">
            <v>TYO</v>
          </cell>
          <cell r="I98">
            <v>3189</v>
          </cell>
          <cell r="J98">
            <v>1</v>
          </cell>
          <cell r="K98">
            <v>0.28472222222222221</v>
          </cell>
          <cell r="L98">
            <v>1.3888888888888888E-2</v>
          </cell>
          <cell r="M98">
            <v>0.2986111111111111</v>
          </cell>
          <cell r="N98">
            <v>85900</v>
          </cell>
          <cell r="O98">
            <v>109200</v>
          </cell>
          <cell r="P98">
            <v>64100</v>
          </cell>
          <cell r="Q98" t="str">
            <v>NGO/</v>
          </cell>
          <cell r="R98">
            <v>245</v>
          </cell>
          <cell r="S98" t="str">
            <v>A</v>
          </cell>
        </row>
        <row r="99">
          <cell r="A99" t="str">
            <v>-742</v>
          </cell>
          <cell r="B99" t="str">
            <v>SUMMER</v>
          </cell>
          <cell r="C99" t="str">
            <v>Periode   :  APRIL - SEPTEMBER 2001</v>
          </cell>
          <cell r="D99" t="str">
            <v>PK-GSC (174,691 KGS)</v>
          </cell>
          <cell r="E99" t="str">
            <v>JT9D-7Q</v>
          </cell>
          <cell r="F99">
            <v>742</v>
          </cell>
          <cell r="T99" t="str">
            <v xml:space="preserve"> Note : Route Reserve Fuel 10%</v>
          </cell>
        </row>
        <row r="100">
          <cell r="A100" t="str">
            <v>DPS-TPE742</v>
          </cell>
          <cell r="B100" t="str">
            <v>SUMMER</v>
          </cell>
          <cell r="C100" t="str">
            <v>Periode   :  APRIL - SEPTEMBER 2001</v>
          </cell>
          <cell r="D100" t="str">
            <v>PK-GSC (174,691 KGS)</v>
          </cell>
          <cell r="E100" t="str">
            <v>JT9D-7Q</v>
          </cell>
          <cell r="F100">
            <v>742</v>
          </cell>
          <cell r="G100" t="str">
            <v>DPS</v>
          </cell>
          <cell r="H100" t="str">
            <v>TPE</v>
          </cell>
          <cell r="I100">
            <v>2147</v>
          </cell>
          <cell r="J100">
            <v>-4</v>
          </cell>
          <cell r="K100">
            <v>0.2</v>
          </cell>
          <cell r="L100">
            <v>8.3333333333333332E-3</v>
          </cell>
          <cell r="M100">
            <v>0.20833333333333334</v>
          </cell>
          <cell r="N100">
            <v>56550</v>
          </cell>
          <cell r="O100">
            <v>76100</v>
          </cell>
          <cell r="P100">
            <v>64100</v>
          </cell>
          <cell r="Q100" t="str">
            <v>KHH/</v>
          </cell>
          <cell r="R100">
            <v>181</v>
          </cell>
          <cell r="S100" t="str">
            <v>A</v>
          </cell>
        </row>
        <row r="101">
          <cell r="A101" t="str">
            <v>DXB-LGW742</v>
          </cell>
          <cell r="B101" t="str">
            <v>SUMMER</v>
          </cell>
          <cell r="C101" t="str">
            <v>Periode   :  APRIL - SEPTEMBER 2001</v>
          </cell>
          <cell r="D101" t="str">
            <v>PK-GSC (174,691 KGS)</v>
          </cell>
          <cell r="E101" t="str">
            <v>JT9D-7Q</v>
          </cell>
          <cell r="F101">
            <v>742</v>
          </cell>
          <cell r="G101" t="str">
            <v>DXB</v>
          </cell>
          <cell r="H101" t="str">
            <v>LGW</v>
          </cell>
          <cell r="I101">
            <v>3247</v>
          </cell>
          <cell r="J101">
            <v>-18</v>
          </cell>
          <cell r="K101">
            <v>0.30069444444444443</v>
          </cell>
          <cell r="L101">
            <v>1.6666666666666666E-2</v>
          </cell>
          <cell r="M101">
            <v>0.31736111111111109</v>
          </cell>
          <cell r="N101">
            <v>90350</v>
          </cell>
          <cell r="O101">
            <v>113000</v>
          </cell>
          <cell r="P101">
            <v>64050</v>
          </cell>
          <cell r="Q101" t="str">
            <v>BRU/</v>
          </cell>
          <cell r="R101">
            <v>215</v>
          </cell>
          <cell r="S101" t="str">
            <v>A</v>
          </cell>
        </row>
        <row r="102">
          <cell r="A102" t="str">
            <v>DXB-BKK742</v>
          </cell>
          <cell r="B102" t="str">
            <v>SUMMER</v>
          </cell>
          <cell r="C102" t="str">
            <v>Periode   :  APRIL - SEPTEMBER 2001</v>
          </cell>
          <cell r="D102" t="str">
            <v>PK-GSC (174,691 KGS)</v>
          </cell>
          <cell r="E102" t="str">
            <v>JT9D-7Q</v>
          </cell>
          <cell r="F102">
            <v>742</v>
          </cell>
          <cell r="G102" t="str">
            <v>DXB</v>
          </cell>
          <cell r="H102" t="str">
            <v>BKK</v>
          </cell>
          <cell r="I102">
            <v>2684</v>
          </cell>
          <cell r="J102">
            <v>-7</v>
          </cell>
          <cell r="K102">
            <v>0.24236111111111111</v>
          </cell>
          <cell r="L102">
            <v>1.5972222222222224E-2</v>
          </cell>
          <cell r="M102">
            <v>0.25833333333333336</v>
          </cell>
          <cell r="N102">
            <v>72500</v>
          </cell>
          <cell r="O102">
            <v>96600</v>
          </cell>
          <cell r="P102">
            <v>64050</v>
          </cell>
          <cell r="Q102" t="str">
            <v>CNX/</v>
          </cell>
          <cell r="R102">
            <v>323</v>
          </cell>
          <cell r="S102" t="str">
            <v>A</v>
          </cell>
        </row>
        <row r="103">
          <cell r="A103" t="str">
            <v>FRA-AUH742</v>
          </cell>
          <cell r="B103" t="str">
            <v>SUMMER</v>
          </cell>
          <cell r="C103" t="str">
            <v>Periode   :  APRIL - SEPTEMBER 2001</v>
          </cell>
          <cell r="D103" t="str">
            <v>PK-GSC (174,691 KGS)</v>
          </cell>
          <cell r="E103" t="str">
            <v>JT9D-7Q</v>
          </cell>
          <cell r="F103">
            <v>742</v>
          </cell>
          <cell r="G103" t="str">
            <v>FRA</v>
          </cell>
          <cell r="H103" t="str">
            <v>AUH</v>
          </cell>
          <cell r="I103">
            <v>2883</v>
          </cell>
          <cell r="J103">
            <v>19</v>
          </cell>
          <cell r="K103">
            <v>0.25208333333333333</v>
          </cell>
          <cell r="L103">
            <v>1.6666666666666666E-2</v>
          </cell>
          <cell r="M103">
            <v>0.26874999999999999</v>
          </cell>
          <cell r="N103">
            <v>73850</v>
          </cell>
          <cell r="O103">
            <v>97050</v>
          </cell>
          <cell r="P103">
            <v>64100</v>
          </cell>
          <cell r="Q103" t="str">
            <v>BAH/</v>
          </cell>
          <cell r="R103">
            <v>259</v>
          </cell>
          <cell r="S103" t="str">
            <v>A</v>
          </cell>
        </row>
        <row r="104">
          <cell r="A104" t="str">
            <v>FRA-LGW742</v>
          </cell>
          <cell r="B104" t="str">
            <v>SUMMER</v>
          </cell>
          <cell r="C104" t="str">
            <v>Periode   :  APRIL - SEPTEMBER 2001</v>
          </cell>
          <cell r="D104" t="str">
            <v>PK-GSC (174,691 KGS)</v>
          </cell>
          <cell r="E104" t="str">
            <v>JT9D-7Q</v>
          </cell>
          <cell r="F104">
            <v>742</v>
          </cell>
          <cell r="G104" t="str">
            <v>FRA</v>
          </cell>
          <cell r="H104" t="str">
            <v>LGW</v>
          </cell>
          <cell r="I104">
            <v>422</v>
          </cell>
          <cell r="J104">
            <v>-19</v>
          </cell>
          <cell r="K104">
            <v>5.6250000000000001E-2</v>
          </cell>
          <cell r="L104">
            <v>1.5277777777777777E-2</v>
          </cell>
          <cell r="M104">
            <v>7.1527777777777773E-2</v>
          </cell>
          <cell r="N104">
            <v>13950</v>
          </cell>
          <cell r="O104">
            <v>31300</v>
          </cell>
          <cell r="P104">
            <v>64100</v>
          </cell>
          <cell r="Q104" t="str">
            <v>BRU/</v>
          </cell>
          <cell r="R104">
            <v>215</v>
          </cell>
          <cell r="S104" t="str">
            <v>A</v>
          </cell>
        </row>
        <row r="105">
          <cell r="A105" t="str">
            <v>FUK-DPS742</v>
          </cell>
          <cell r="B105" t="str">
            <v>SUMMER</v>
          </cell>
          <cell r="C105" t="str">
            <v>Periode   :  APRIL - SEPTEMBER 2001</v>
          </cell>
          <cell r="D105" t="str">
            <v>PK-GSC (174,691 KGS)</v>
          </cell>
          <cell r="E105" t="str">
            <v>JT9D-7Q</v>
          </cell>
          <cell r="F105">
            <v>742</v>
          </cell>
          <cell r="G105" t="str">
            <v>FUK</v>
          </cell>
          <cell r="H105" t="str">
            <v>DPS</v>
          </cell>
          <cell r="I105">
            <v>2774</v>
          </cell>
          <cell r="J105">
            <v>1</v>
          </cell>
          <cell r="K105">
            <v>0.25</v>
          </cell>
          <cell r="L105">
            <v>1.1805555555555555E-2</v>
          </cell>
          <cell r="M105">
            <v>0.26180555555555557</v>
          </cell>
          <cell r="N105">
            <v>72950</v>
          </cell>
          <cell r="O105">
            <v>93200</v>
          </cell>
          <cell r="P105">
            <v>64100</v>
          </cell>
          <cell r="Q105" t="str">
            <v>SUB/</v>
          </cell>
          <cell r="R105">
            <v>197</v>
          </cell>
          <cell r="S105" t="str">
            <v>A</v>
          </cell>
        </row>
        <row r="106">
          <cell r="A106" t="str">
            <v>HKG-SIN742</v>
          </cell>
          <cell r="B106" t="str">
            <v>SUMMER</v>
          </cell>
          <cell r="C106" t="str">
            <v>Periode   :  APRIL - SEPTEMBER 2001</v>
          </cell>
          <cell r="D106" t="str">
            <v>PK-GSC (174,691 KGS)</v>
          </cell>
          <cell r="E106" t="str">
            <v>JT9D-7Q</v>
          </cell>
          <cell r="F106">
            <v>742</v>
          </cell>
          <cell r="G106" t="str">
            <v>HKG</v>
          </cell>
          <cell r="H106" t="str">
            <v>SIN</v>
          </cell>
          <cell r="I106">
            <v>1474</v>
          </cell>
          <cell r="J106">
            <v>1</v>
          </cell>
          <cell r="K106">
            <v>0.1423611111111111</v>
          </cell>
          <cell r="L106">
            <v>6.9444444444444441E-3</v>
          </cell>
          <cell r="M106">
            <v>0.14930555555555555</v>
          </cell>
          <cell r="N106">
            <v>38550</v>
          </cell>
          <cell r="O106">
            <v>56900</v>
          </cell>
          <cell r="P106">
            <v>64050</v>
          </cell>
          <cell r="Q106" t="str">
            <v>KUL/</v>
          </cell>
          <cell r="R106">
            <v>219</v>
          </cell>
          <cell r="S106" t="str">
            <v>A</v>
          </cell>
        </row>
        <row r="107">
          <cell r="A107" t="str">
            <v>HKG-DPS742</v>
          </cell>
          <cell r="B107" t="str">
            <v>SUMMER</v>
          </cell>
          <cell r="C107" t="str">
            <v>Periode   :  APRIL - SEPTEMBER 2001</v>
          </cell>
          <cell r="D107" t="str">
            <v>PK-GSC (174,691 KGS)</v>
          </cell>
          <cell r="E107" t="str">
            <v>JT9D-7Q</v>
          </cell>
          <cell r="F107">
            <v>742</v>
          </cell>
          <cell r="G107" t="str">
            <v>HKG</v>
          </cell>
          <cell r="H107" t="str">
            <v>DPS</v>
          </cell>
          <cell r="I107">
            <v>1967</v>
          </cell>
          <cell r="J107">
            <v>1</v>
          </cell>
          <cell r="K107">
            <v>0.18402777777777779</v>
          </cell>
          <cell r="L107">
            <v>1.0416666666666666E-2</v>
          </cell>
          <cell r="M107">
            <v>0.19444444444444445</v>
          </cell>
          <cell r="N107">
            <v>50950</v>
          </cell>
          <cell r="O107">
            <v>69500</v>
          </cell>
          <cell r="P107">
            <v>64100</v>
          </cell>
          <cell r="Q107" t="str">
            <v>SUB/</v>
          </cell>
          <cell r="R107">
            <v>197</v>
          </cell>
          <cell r="S107" t="str">
            <v>A</v>
          </cell>
        </row>
        <row r="108">
          <cell r="A108" t="str">
            <v>JED-CGK742</v>
          </cell>
          <cell r="B108" t="str">
            <v>SUMMER</v>
          </cell>
          <cell r="C108" t="str">
            <v>Periode   :  APRIL - SEPTEMBER 2001</v>
          </cell>
          <cell r="D108" t="str">
            <v>PK-GSC (174,691 KGS)</v>
          </cell>
          <cell r="E108" t="str">
            <v>JT9D-7Q</v>
          </cell>
          <cell r="F108">
            <v>742</v>
          </cell>
          <cell r="G108" t="str">
            <v>JED</v>
          </cell>
          <cell r="H108" t="str">
            <v>CGK</v>
          </cell>
          <cell r="I108">
            <v>4538</v>
          </cell>
          <cell r="J108">
            <v>-13</v>
          </cell>
          <cell r="K108">
            <v>0.40625</v>
          </cell>
          <cell r="L108">
            <v>1.2500000000000001E-2</v>
          </cell>
          <cell r="M108">
            <v>0.41875000000000001</v>
          </cell>
          <cell r="N108">
            <v>120750</v>
          </cell>
          <cell r="O108">
            <v>148950</v>
          </cell>
          <cell r="P108">
            <v>38300</v>
          </cell>
          <cell r="Q108" t="str">
            <v>SUB/</v>
          </cell>
          <cell r="R108">
            <v>389</v>
          </cell>
          <cell r="S108">
            <v>2</v>
          </cell>
          <cell r="T108" t="str">
            <v xml:space="preserve"> 2. JED RTOW = 361,100 KGS; RW = 16R/34L; OAT 40°C</v>
          </cell>
        </row>
        <row r="109">
          <cell r="A109" t="str">
            <v>JED-DHA742</v>
          </cell>
          <cell r="B109" t="str">
            <v>SUMMER</v>
          </cell>
          <cell r="C109" t="str">
            <v>Periode   :  APRIL - SEPTEMBER 2001</v>
          </cell>
          <cell r="D109" t="str">
            <v>PK-GSC (174,691 KGS)</v>
          </cell>
          <cell r="E109" t="str">
            <v>JT9D-7Q</v>
          </cell>
          <cell r="F109">
            <v>742</v>
          </cell>
          <cell r="G109" t="str">
            <v>JED</v>
          </cell>
          <cell r="H109" t="str">
            <v>DHA</v>
          </cell>
          <cell r="I109">
            <v>723</v>
          </cell>
          <cell r="J109">
            <v>12</v>
          </cell>
          <cell r="K109">
            <v>7.7777777777777779E-2</v>
          </cell>
          <cell r="L109">
            <v>1.2500000000000001E-2</v>
          </cell>
          <cell r="M109">
            <v>9.0277777777777776E-2</v>
          </cell>
          <cell r="N109">
            <v>20250</v>
          </cell>
          <cell r="O109">
            <v>38350</v>
          </cell>
          <cell r="P109">
            <v>64050</v>
          </cell>
          <cell r="Q109" t="str">
            <v>RUH/</v>
          </cell>
          <cell r="R109">
            <v>190</v>
          </cell>
          <cell r="S109" t="str">
            <v>A</v>
          </cell>
        </row>
        <row r="110">
          <cell r="A110" t="str">
            <v>KIX-CGK742</v>
          </cell>
          <cell r="B110" t="str">
            <v>SUMMER</v>
          </cell>
          <cell r="C110" t="str">
            <v>Periode   :  APRIL - SEPTEMBER 2001</v>
          </cell>
          <cell r="D110" t="str">
            <v>PK-GSC (174,691 KGS)</v>
          </cell>
          <cell r="E110" t="str">
            <v>JT9D-7Q</v>
          </cell>
          <cell r="F110">
            <v>742</v>
          </cell>
          <cell r="G110" t="str">
            <v>KIX</v>
          </cell>
          <cell r="H110" t="str">
            <v>CGK</v>
          </cell>
          <cell r="I110">
            <v>3010</v>
          </cell>
          <cell r="J110">
            <v>2</v>
          </cell>
          <cell r="K110">
            <v>0.26805555555555555</v>
          </cell>
          <cell r="L110">
            <v>1.2500000000000001E-2</v>
          </cell>
          <cell r="M110">
            <v>0.28055555555555556</v>
          </cell>
          <cell r="N110">
            <v>81150</v>
          </cell>
          <cell r="O110">
            <v>107550</v>
          </cell>
          <cell r="P110">
            <v>64100</v>
          </cell>
          <cell r="Q110" t="str">
            <v>SUB/</v>
          </cell>
          <cell r="R110">
            <v>389</v>
          </cell>
          <cell r="S110" t="str">
            <v>A</v>
          </cell>
        </row>
        <row r="111">
          <cell r="A111" t="str">
            <v>LGW-DXB742</v>
          </cell>
          <cell r="B111" t="str">
            <v>SUMMER</v>
          </cell>
          <cell r="C111" t="str">
            <v>Periode   :  APRIL - SEPTEMBER 2001</v>
          </cell>
          <cell r="D111" t="str">
            <v>PK-GSC (174,691 KGS)</v>
          </cell>
          <cell r="E111" t="str">
            <v>JT9D-7Q</v>
          </cell>
          <cell r="F111">
            <v>742</v>
          </cell>
          <cell r="G111" t="str">
            <v>LGW</v>
          </cell>
          <cell r="H111" t="str">
            <v>DXB</v>
          </cell>
          <cell r="I111">
            <v>3304</v>
          </cell>
          <cell r="J111">
            <v>15</v>
          </cell>
          <cell r="K111">
            <v>0.28888888888888892</v>
          </cell>
          <cell r="L111">
            <v>1.5277777777777777E-2</v>
          </cell>
          <cell r="M111">
            <v>0.3041666666666667</v>
          </cell>
          <cell r="N111">
            <v>86250</v>
          </cell>
          <cell r="O111">
            <v>110500</v>
          </cell>
          <cell r="P111">
            <v>64050</v>
          </cell>
          <cell r="Q111" t="str">
            <v>BAH/</v>
          </cell>
          <cell r="R111">
            <v>281</v>
          </cell>
          <cell r="S111" t="str">
            <v>A</v>
          </cell>
        </row>
        <row r="112">
          <cell r="A112" t="str">
            <v>LGW-FRA742</v>
          </cell>
          <cell r="B112" t="str">
            <v>SUMMER</v>
          </cell>
          <cell r="C112" t="str">
            <v>Periode   :  APRIL - SEPTEMBER 2001</v>
          </cell>
          <cell r="D112" t="str">
            <v>PK-GSC (174,691 KGS)</v>
          </cell>
          <cell r="E112" t="str">
            <v>JT9D-7Q</v>
          </cell>
          <cell r="F112">
            <v>742</v>
          </cell>
          <cell r="G112" t="str">
            <v>LGW</v>
          </cell>
          <cell r="H112" t="str">
            <v>FRA</v>
          </cell>
          <cell r="I112">
            <v>419</v>
          </cell>
          <cell r="J112">
            <v>23</v>
          </cell>
          <cell r="K112">
            <v>5.2083333333333336E-2</v>
          </cell>
          <cell r="L112">
            <v>1.6666666666666666E-2</v>
          </cell>
          <cell r="M112">
            <v>6.8750000000000006E-2</v>
          </cell>
          <cell r="N112">
            <v>13150</v>
          </cell>
          <cell r="O112">
            <v>31300</v>
          </cell>
          <cell r="P112">
            <v>64100</v>
          </cell>
          <cell r="Q112" t="str">
            <v>AMS/</v>
          </cell>
          <cell r="R112">
            <v>250</v>
          </cell>
          <cell r="S112" t="str">
            <v>A</v>
          </cell>
        </row>
        <row r="113">
          <cell r="A113" t="str">
            <v>NGO-DPS742</v>
          </cell>
          <cell r="B113" t="str">
            <v>SUMMER</v>
          </cell>
          <cell r="C113" t="str">
            <v>Periode   :  APRIL - SEPTEMBER 2001</v>
          </cell>
          <cell r="D113" t="str">
            <v>PK-GSC (174,691 KGS)</v>
          </cell>
          <cell r="E113" t="str">
            <v>JT9D-7Q</v>
          </cell>
          <cell r="F113">
            <v>742</v>
          </cell>
          <cell r="G113" t="str">
            <v>NGO</v>
          </cell>
          <cell r="H113" t="str">
            <v>DPS</v>
          </cell>
          <cell r="I113">
            <v>3109</v>
          </cell>
          <cell r="J113">
            <v>-4</v>
          </cell>
          <cell r="K113">
            <v>0.27986111111111112</v>
          </cell>
          <cell r="L113">
            <v>1.1111111111111112E-2</v>
          </cell>
          <cell r="M113">
            <v>0.29097222222222224</v>
          </cell>
          <cell r="N113">
            <v>83500</v>
          </cell>
          <cell r="O113">
            <v>104600</v>
          </cell>
          <cell r="P113">
            <v>64100</v>
          </cell>
          <cell r="Q113" t="str">
            <v>SUB/</v>
          </cell>
          <cell r="R113">
            <v>197</v>
          </cell>
          <cell r="S113" t="str">
            <v>A</v>
          </cell>
        </row>
        <row r="114">
          <cell r="A114" t="str">
            <v>TYO-CGK742</v>
          </cell>
          <cell r="B114" t="str">
            <v>SUMMER</v>
          </cell>
          <cell r="C114" t="str">
            <v>Periode   :  APRIL - SEPTEMBER 2001</v>
          </cell>
          <cell r="D114" t="str">
            <v>PK-GSC (174,691 KGS)</v>
          </cell>
          <cell r="E114" t="str">
            <v>JT9D-7Q</v>
          </cell>
          <cell r="F114">
            <v>742</v>
          </cell>
          <cell r="G114" t="str">
            <v>TYO</v>
          </cell>
          <cell r="H114" t="str">
            <v>CGK</v>
          </cell>
          <cell r="I114">
            <v>3258</v>
          </cell>
          <cell r="J114">
            <v>1</v>
          </cell>
          <cell r="K114">
            <v>0.28958333333333336</v>
          </cell>
          <cell r="L114">
            <v>1.6666666666666666E-2</v>
          </cell>
          <cell r="M114">
            <v>0.30625000000000002</v>
          </cell>
          <cell r="N114">
            <v>88800</v>
          </cell>
          <cell r="O114">
            <v>115800</v>
          </cell>
          <cell r="P114">
            <v>64100</v>
          </cell>
          <cell r="Q114" t="str">
            <v>SUB/</v>
          </cell>
          <cell r="R114">
            <v>389</v>
          </cell>
          <cell r="S114" t="str">
            <v>A</v>
          </cell>
        </row>
        <row r="115">
          <cell r="A115" t="str">
            <v>TYO-DPS742</v>
          </cell>
          <cell r="B115" t="str">
            <v>SUMMER</v>
          </cell>
          <cell r="C115" t="str">
            <v>Periode   :  APRIL - SEPTEMBER 2001</v>
          </cell>
          <cell r="D115" t="str">
            <v>PK-GSC (174,691 KGS)</v>
          </cell>
          <cell r="E115" t="str">
            <v>JT9D-7Q</v>
          </cell>
          <cell r="F115">
            <v>742</v>
          </cell>
          <cell r="G115" t="str">
            <v>TYO</v>
          </cell>
          <cell r="H115" t="str">
            <v>DPS</v>
          </cell>
          <cell r="I115">
            <v>3120</v>
          </cell>
          <cell r="J115">
            <v>-3</v>
          </cell>
          <cell r="K115">
            <v>0.28125</v>
          </cell>
          <cell r="L115">
            <v>8.3333333333333332E-3</v>
          </cell>
          <cell r="M115">
            <v>0.28958333333333336</v>
          </cell>
          <cell r="N115">
            <v>83500</v>
          </cell>
          <cell r="O115">
            <v>104650</v>
          </cell>
          <cell r="P115">
            <v>64100</v>
          </cell>
          <cell r="Q115" t="str">
            <v>SUB/</v>
          </cell>
          <cell r="R115">
            <v>197</v>
          </cell>
          <cell r="S115" t="str">
            <v>A</v>
          </cell>
        </row>
        <row r="116">
          <cell r="A116" t="str">
            <v>RUH-CGK742</v>
          </cell>
          <cell r="B116" t="str">
            <v>SUMMER</v>
          </cell>
          <cell r="C116" t="str">
            <v>Periode   :  APRIL - SEPTEMBER 2001</v>
          </cell>
          <cell r="D116" t="str">
            <v>PK-GSC (174,691 KGS)</v>
          </cell>
          <cell r="E116" t="str">
            <v>JT9D-7Q</v>
          </cell>
          <cell r="F116">
            <v>742</v>
          </cell>
          <cell r="G116" t="str">
            <v>RUH</v>
          </cell>
          <cell r="H116" t="str">
            <v>CGK</v>
          </cell>
          <cell r="I116">
            <v>4159</v>
          </cell>
          <cell r="J116">
            <v>-14</v>
          </cell>
          <cell r="K116">
            <v>0.375</v>
          </cell>
          <cell r="L116">
            <v>1.2500000000000001E-2</v>
          </cell>
          <cell r="M116">
            <v>0.38750000000000001</v>
          </cell>
          <cell r="N116">
            <v>103950</v>
          </cell>
          <cell r="O116">
            <v>130700</v>
          </cell>
          <cell r="P116">
            <v>28750</v>
          </cell>
          <cell r="Q116" t="str">
            <v>SUB/</v>
          </cell>
          <cell r="R116">
            <v>389</v>
          </cell>
          <cell r="S116">
            <v>3</v>
          </cell>
          <cell r="T116" t="str">
            <v xml:space="preserve"> 3. RUH RTOW = 333,300 KGS; RW = 15L; OAT 40°C</v>
          </cell>
        </row>
        <row r="117">
          <cell r="A117" t="str">
            <v>RUH-DHA742</v>
          </cell>
          <cell r="B117" t="str">
            <v>SUMMER</v>
          </cell>
          <cell r="C117" t="str">
            <v>Periode   :  APRIL - SEPTEMBER 2001</v>
          </cell>
          <cell r="D117" t="str">
            <v>PK-GSC (174,691 KGS)</v>
          </cell>
          <cell r="E117" t="str">
            <v>JT9D-7Q</v>
          </cell>
          <cell r="F117">
            <v>742</v>
          </cell>
          <cell r="G117" t="str">
            <v>RUH</v>
          </cell>
          <cell r="H117" t="str">
            <v>DHA</v>
          </cell>
          <cell r="I117">
            <v>233</v>
          </cell>
          <cell r="J117">
            <v>16</v>
          </cell>
          <cell r="K117">
            <v>3.7499999999999999E-2</v>
          </cell>
          <cell r="L117">
            <v>9.7222222222222224E-3</v>
          </cell>
          <cell r="M117">
            <v>4.7222222222222221E-2</v>
          </cell>
          <cell r="N117">
            <v>9000</v>
          </cell>
          <cell r="O117">
            <v>27200</v>
          </cell>
          <cell r="P117">
            <v>64050</v>
          </cell>
          <cell r="Q117" t="str">
            <v>RUH/</v>
          </cell>
          <cell r="R117">
            <v>190</v>
          </cell>
          <cell r="S117" t="str">
            <v>A</v>
          </cell>
        </row>
        <row r="118">
          <cell r="A118" t="str">
            <v>SIN-CGK742</v>
          </cell>
          <cell r="B118" t="str">
            <v>SUMMER</v>
          </cell>
          <cell r="C118" t="str">
            <v>Periode   :  APRIL - SEPTEMBER 2001</v>
          </cell>
          <cell r="D118" t="str">
            <v>PK-GSC (174,691 KGS)</v>
          </cell>
          <cell r="E118" t="str">
            <v>JT9D-7Q</v>
          </cell>
          <cell r="F118">
            <v>742</v>
          </cell>
          <cell r="G118" t="str">
            <v>SIN</v>
          </cell>
          <cell r="H118" t="str">
            <v>CGK</v>
          </cell>
          <cell r="I118">
            <v>522</v>
          </cell>
          <cell r="J118">
            <v>-6</v>
          </cell>
          <cell r="K118">
            <v>5.8333333333333327E-2</v>
          </cell>
          <cell r="L118">
            <v>7.6388888888888886E-3</v>
          </cell>
          <cell r="M118">
            <v>6.597222222222221E-2</v>
          </cell>
          <cell r="N118">
            <v>16300</v>
          </cell>
          <cell r="O118">
            <v>38000</v>
          </cell>
          <cell r="P118">
            <v>64050</v>
          </cell>
          <cell r="Q118" t="str">
            <v>SUB/</v>
          </cell>
          <cell r="R118">
            <v>389</v>
          </cell>
          <cell r="S118" t="str">
            <v>A</v>
          </cell>
        </row>
        <row r="119">
          <cell r="A119" t="str">
            <v>SIN-HKG742</v>
          </cell>
          <cell r="B119" t="str">
            <v>SUMMER</v>
          </cell>
          <cell r="C119" t="str">
            <v>Periode   :  APRIL - SEPTEMBER 2001</v>
          </cell>
          <cell r="D119" t="str">
            <v>PK-GSC (174,691 KGS)</v>
          </cell>
          <cell r="E119" t="str">
            <v>JT9D-7Q</v>
          </cell>
          <cell r="F119">
            <v>742</v>
          </cell>
          <cell r="G119" t="str">
            <v>SIN</v>
          </cell>
          <cell r="H119" t="str">
            <v>HKG</v>
          </cell>
          <cell r="I119">
            <v>1479</v>
          </cell>
          <cell r="J119">
            <v>-11</v>
          </cell>
          <cell r="K119">
            <v>0.14444444444444446</v>
          </cell>
          <cell r="L119">
            <v>1.0416666666666666E-2</v>
          </cell>
          <cell r="M119">
            <v>0.15486111111111112</v>
          </cell>
          <cell r="N119">
            <v>40350</v>
          </cell>
          <cell r="O119">
            <v>64350</v>
          </cell>
          <cell r="P119">
            <v>64050</v>
          </cell>
          <cell r="Q119" t="str">
            <v>KHH/</v>
          </cell>
          <cell r="R119">
            <v>455</v>
          </cell>
          <cell r="S119" t="str">
            <v>A</v>
          </cell>
        </row>
        <row r="120">
          <cell r="A120" t="str">
            <v>TPE-DPS742</v>
          </cell>
          <cell r="B120" t="str">
            <v>SUMMER</v>
          </cell>
          <cell r="C120" t="str">
            <v>Periode   :  APRIL - SEPTEMBER 2001</v>
          </cell>
          <cell r="D120" t="str">
            <v>PK-GSC (174,691 KGS)</v>
          </cell>
          <cell r="E120" t="str">
            <v>JT9D-7Q</v>
          </cell>
          <cell r="F120">
            <v>742</v>
          </cell>
          <cell r="G120" t="str">
            <v>TPE</v>
          </cell>
          <cell r="H120" t="str">
            <v>DPS</v>
          </cell>
          <cell r="I120">
            <v>2182</v>
          </cell>
          <cell r="J120">
            <v>4</v>
          </cell>
          <cell r="K120">
            <v>0.20138888888888887</v>
          </cell>
          <cell r="L120">
            <v>8.3333333333333332E-3</v>
          </cell>
          <cell r="M120">
            <v>0.2097222222222222</v>
          </cell>
          <cell r="N120">
            <v>56500</v>
          </cell>
          <cell r="O120">
            <v>75500</v>
          </cell>
          <cell r="P120">
            <v>64100</v>
          </cell>
          <cell r="Q120" t="str">
            <v xml:space="preserve"> SUB/</v>
          </cell>
          <cell r="R120">
            <v>197</v>
          </cell>
          <cell r="S120" t="str">
            <v>A</v>
          </cell>
        </row>
        <row r="121">
          <cell r="A121" t="str">
            <v>-</v>
          </cell>
        </row>
        <row r="122">
          <cell r="A122" t="str">
            <v>ADL-MELA33</v>
          </cell>
          <cell r="B122" t="str">
            <v>SUMMER</v>
          </cell>
          <cell r="C122" t="str">
            <v>Periode :  APRIL - SEPTEMBER 2001</v>
          </cell>
          <cell r="D122" t="str">
            <v>PK-GPA (122,341 KGS)</v>
          </cell>
          <cell r="E122" t="str">
            <v xml:space="preserve">     RR TRENT 768/M82</v>
          </cell>
          <cell r="F122" t="str">
            <v>A33</v>
          </cell>
          <cell r="G122" t="str">
            <v>ADL</v>
          </cell>
          <cell r="H122" t="str">
            <v>MEL</v>
          </cell>
          <cell r="I122">
            <v>385</v>
          </cell>
          <cell r="J122">
            <v>53</v>
          </cell>
          <cell r="K122">
            <v>4.0972222222222222E-2</v>
          </cell>
          <cell r="L122">
            <v>1.2500000000000001E-2</v>
          </cell>
          <cell r="M122">
            <v>5.3472222222222227E-2</v>
          </cell>
          <cell r="N122">
            <v>6200</v>
          </cell>
          <cell r="O122">
            <v>16950</v>
          </cell>
          <cell r="P122">
            <v>46400</v>
          </cell>
          <cell r="Q122" t="str">
            <v>SYD/</v>
          </cell>
          <cell r="R122">
            <v>386</v>
          </cell>
          <cell r="S122" t="str">
            <v>B</v>
          </cell>
        </row>
        <row r="123">
          <cell r="A123" t="str">
            <v>ADL-DPSA33</v>
          </cell>
          <cell r="B123" t="str">
            <v>SUMMER</v>
          </cell>
          <cell r="C123" t="str">
            <v>Periode :  APRIL - SEPTEMBER 2001</v>
          </cell>
          <cell r="D123" t="str">
            <v>PK-GPA (122,341 KGS)</v>
          </cell>
          <cell r="E123" t="str">
            <v xml:space="preserve">     RR TRENT 768/M82</v>
          </cell>
          <cell r="F123" t="str">
            <v>A33</v>
          </cell>
          <cell r="G123" t="str">
            <v>ADL</v>
          </cell>
          <cell r="H123" t="str">
            <v>DPS</v>
          </cell>
          <cell r="I123">
            <v>2081</v>
          </cell>
          <cell r="J123">
            <v>-39</v>
          </cell>
          <cell r="K123">
            <v>0.20694444444444446</v>
          </cell>
          <cell r="L123">
            <v>7.6388888888888886E-3</v>
          </cell>
          <cell r="M123">
            <v>0.21458333333333335</v>
          </cell>
          <cell r="N123">
            <v>29950</v>
          </cell>
          <cell r="O123">
            <v>39400</v>
          </cell>
          <cell r="P123">
            <v>46600</v>
          </cell>
          <cell r="Q123" t="str">
            <v>SUB/</v>
          </cell>
          <cell r="R123">
            <v>197</v>
          </cell>
          <cell r="S123" t="str">
            <v>A</v>
          </cell>
        </row>
        <row r="124">
          <cell r="A124" t="str">
            <v>AKL-DPSA33</v>
          </cell>
          <cell r="B124" t="str">
            <v>SUMMER</v>
          </cell>
          <cell r="C124" t="str">
            <v>Periode :  APRIL - SEPTEMBER 2001</v>
          </cell>
          <cell r="D124" t="str">
            <v>PK-GPA (122,341 KGS)</v>
          </cell>
          <cell r="E124" t="str">
            <v xml:space="preserve">     RR TRENT 768/M82</v>
          </cell>
          <cell r="F124" t="str">
            <v>A33</v>
          </cell>
          <cell r="G124" t="str">
            <v>AKL</v>
          </cell>
          <cell r="H124" t="str">
            <v>DPS</v>
          </cell>
          <cell r="I124">
            <v>3702</v>
          </cell>
          <cell r="J124">
            <v>-51</v>
          </cell>
          <cell r="K124">
            <v>0.3659722222222222</v>
          </cell>
          <cell r="L124">
            <v>1.2500000000000001E-2</v>
          </cell>
          <cell r="M124">
            <v>0.37847222222222221</v>
          </cell>
          <cell r="N124">
            <v>52300</v>
          </cell>
          <cell r="O124">
            <v>63450</v>
          </cell>
          <cell r="P124">
            <v>31700</v>
          </cell>
          <cell r="Q124" t="str">
            <v>SUB/</v>
          </cell>
          <cell r="R124">
            <v>197</v>
          </cell>
          <cell r="S124" t="str">
            <v>C</v>
          </cell>
        </row>
        <row r="125">
          <cell r="A125" t="str">
            <v>AKL-BNEA33</v>
          </cell>
          <cell r="B125" t="str">
            <v>SUMMER</v>
          </cell>
          <cell r="C125" t="str">
            <v>Periode :  APRIL - SEPTEMBER 2001</v>
          </cell>
          <cell r="D125" t="str">
            <v>PK-GPA (122,341 KGS)</v>
          </cell>
          <cell r="E125" t="str">
            <v xml:space="preserve">     RR TRENT 768/M82</v>
          </cell>
          <cell r="F125" t="str">
            <v>A33</v>
          </cell>
          <cell r="G125" t="str">
            <v>AKL</v>
          </cell>
          <cell r="H125" t="str">
            <v>BNE</v>
          </cell>
          <cell r="I125">
            <v>1277</v>
          </cell>
          <cell r="J125">
            <v>-56</v>
          </cell>
          <cell r="K125">
            <v>0.1361111111111111</v>
          </cell>
          <cell r="L125">
            <v>1.3194444444444444E-2</v>
          </cell>
          <cell r="M125">
            <v>0.14930555555555555</v>
          </cell>
          <cell r="N125">
            <v>19450</v>
          </cell>
          <cell r="O125">
            <v>31250</v>
          </cell>
          <cell r="P125">
            <v>45350</v>
          </cell>
          <cell r="Q125" t="str">
            <v>SYD/</v>
          </cell>
          <cell r="R125">
            <v>420</v>
          </cell>
          <cell r="S125" t="str">
            <v>B</v>
          </cell>
        </row>
        <row r="126">
          <cell r="A126" t="str">
            <v>BKK-DPSA33</v>
          </cell>
          <cell r="B126" t="str">
            <v>SUMMER</v>
          </cell>
          <cell r="C126" t="str">
            <v>Periode :  APRIL - SEPTEMBER 2001</v>
          </cell>
          <cell r="D126" t="str">
            <v>PK-GPA (122,341 KGS)</v>
          </cell>
          <cell r="E126" t="str">
            <v xml:space="preserve">     RR TRENT 768/M82</v>
          </cell>
          <cell r="F126" t="str">
            <v>A33</v>
          </cell>
          <cell r="G126" t="str">
            <v>BKK</v>
          </cell>
          <cell r="H126" t="str">
            <v>DPS</v>
          </cell>
          <cell r="I126">
            <v>1639</v>
          </cell>
          <cell r="J126">
            <v>-10</v>
          </cell>
          <cell r="K126">
            <v>0.15555555555555556</v>
          </cell>
          <cell r="L126">
            <v>1.2500000000000001E-2</v>
          </cell>
          <cell r="M126">
            <v>0.16805555555555557</v>
          </cell>
          <cell r="N126">
            <v>22350</v>
          </cell>
          <cell r="O126">
            <v>31200</v>
          </cell>
          <cell r="P126">
            <v>46600</v>
          </cell>
          <cell r="Q126" t="str">
            <v>SUB/</v>
          </cell>
          <cell r="R126">
            <v>197</v>
          </cell>
          <cell r="S126" t="str">
            <v>A</v>
          </cell>
        </row>
        <row r="127">
          <cell r="A127" t="str">
            <v>BKK-CGKA33</v>
          </cell>
          <cell r="B127" t="str">
            <v>SUMMER</v>
          </cell>
          <cell r="C127" t="str">
            <v>Periode :  APRIL - SEPTEMBER 2001</v>
          </cell>
          <cell r="D127" t="str">
            <v>PK-GPA (122,341 KGS)</v>
          </cell>
          <cell r="E127" t="str">
            <v xml:space="preserve">     RR TRENT 768/M82</v>
          </cell>
          <cell r="F127" t="str">
            <v>A33</v>
          </cell>
          <cell r="G127" t="str">
            <v>BKK</v>
          </cell>
          <cell r="H127" t="str">
            <v>CGK</v>
          </cell>
          <cell r="I127">
            <v>1294</v>
          </cell>
          <cell r="J127">
            <v>-4</v>
          </cell>
          <cell r="K127">
            <v>0.12361111111111112</v>
          </cell>
          <cell r="L127">
            <v>1.3888888888888888E-2</v>
          </cell>
          <cell r="M127">
            <v>0.13750000000000001</v>
          </cell>
          <cell r="N127">
            <v>17850</v>
          </cell>
          <cell r="O127">
            <v>29200</v>
          </cell>
          <cell r="P127">
            <v>45800</v>
          </cell>
          <cell r="Q127" t="str">
            <v>SUB/</v>
          </cell>
          <cell r="R127">
            <v>389</v>
          </cell>
          <cell r="S127" t="str">
            <v>B</v>
          </cell>
        </row>
        <row r="128">
          <cell r="A128" t="str">
            <v>BNE-DPSA33</v>
          </cell>
          <cell r="B128" t="str">
            <v>SUMMER</v>
          </cell>
          <cell r="C128" t="str">
            <v>Periode :  APRIL - SEPTEMBER 2001</v>
          </cell>
          <cell r="D128" t="str">
            <v>PK-GPA (122,341 KGS)</v>
          </cell>
          <cell r="E128" t="str">
            <v xml:space="preserve">     RR TRENT 768/M82</v>
          </cell>
          <cell r="F128" t="str">
            <v>A33</v>
          </cell>
          <cell r="G128" t="str">
            <v>BNE</v>
          </cell>
          <cell r="H128" t="str">
            <v>DPS</v>
          </cell>
          <cell r="I128">
            <v>2452</v>
          </cell>
          <cell r="J128">
            <v>-43</v>
          </cell>
          <cell r="K128">
            <v>0.24513888888888888</v>
          </cell>
          <cell r="L128">
            <v>1.3194444444444444E-2</v>
          </cell>
          <cell r="M128">
            <v>0.2583333333333333</v>
          </cell>
          <cell r="N128">
            <v>36200</v>
          </cell>
          <cell r="O128">
            <v>46200</v>
          </cell>
          <cell r="P128">
            <v>46600</v>
          </cell>
          <cell r="Q128" t="str">
            <v>SUB/</v>
          </cell>
          <cell r="R128">
            <v>197</v>
          </cell>
          <cell r="S128" t="str">
            <v>A</v>
          </cell>
        </row>
        <row r="129">
          <cell r="A129" t="str">
            <v>BNE-AKLA33</v>
          </cell>
          <cell r="B129" t="str">
            <v>SUMMER</v>
          </cell>
          <cell r="C129" t="str">
            <v>Periode :  APRIL - SEPTEMBER 2001</v>
          </cell>
          <cell r="D129" t="str">
            <v>PK-GPA (122,341 KGS)</v>
          </cell>
          <cell r="E129" t="str">
            <v xml:space="preserve">     RR TRENT 768/M82</v>
          </cell>
          <cell r="F129" t="str">
            <v>A33</v>
          </cell>
          <cell r="G129" t="str">
            <v>BNE</v>
          </cell>
          <cell r="H129" t="str">
            <v>AKL</v>
          </cell>
          <cell r="I129">
            <v>1272</v>
          </cell>
          <cell r="J129">
            <v>56</v>
          </cell>
          <cell r="K129">
            <v>0.1111111111111111</v>
          </cell>
          <cell r="L129">
            <v>1.2500000000000001E-2</v>
          </cell>
          <cell r="M129">
            <v>0.1236111111111111</v>
          </cell>
          <cell r="N129">
            <v>15950</v>
          </cell>
          <cell r="O129">
            <v>27300</v>
          </cell>
          <cell r="P129">
            <v>45750</v>
          </cell>
          <cell r="Q129" t="str">
            <v>CHC/</v>
          </cell>
          <cell r="R129">
            <v>404</v>
          </cell>
          <cell r="S129" t="str">
            <v>B</v>
          </cell>
        </row>
        <row r="130">
          <cell r="A130" t="str">
            <v>CGK-DPSA33</v>
          </cell>
          <cell r="B130" t="str">
            <v>SUMMER</v>
          </cell>
          <cell r="C130" t="str">
            <v>Periode :  APRIL - SEPTEMBER 2001</v>
          </cell>
          <cell r="D130" t="str">
            <v>PK-GPA (122,341 KGS)</v>
          </cell>
          <cell r="E130" t="str">
            <v xml:space="preserve">     RR TRENT 768/M82</v>
          </cell>
          <cell r="F130" t="str">
            <v>A33</v>
          </cell>
          <cell r="G130" t="str">
            <v>CGK</v>
          </cell>
          <cell r="H130" t="str">
            <v>DPS</v>
          </cell>
          <cell r="I130">
            <v>583</v>
          </cell>
          <cell r="J130">
            <v>-14</v>
          </cell>
          <cell r="K130">
            <v>6.3194444444444442E-2</v>
          </cell>
          <cell r="L130">
            <v>8.3333333333333332E-3</v>
          </cell>
          <cell r="M130">
            <v>7.1527777777777773E-2</v>
          </cell>
          <cell r="N130">
            <v>9000</v>
          </cell>
          <cell r="O130">
            <v>17100</v>
          </cell>
          <cell r="P130">
            <v>46600</v>
          </cell>
          <cell r="Q130" t="str">
            <v>SUB/</v>
          </cell>
          <cell r="R130">
            <v>197</v>
          </cell>
          <cell r="S130" t="str">
            <v>A</v>
          </cell>
        </row>
        <row r="131">
          <cell r="A131" t="str">
            <v>CGK-TYOA33</v>
          </cell>
          <cell r="B131" t="str">
            <v>SUMMER</v>
          </cell>
          <cell r="C131" t="str">
            <v>Periode :  APRIL - SEPTEMBER 2001</v>
          </cell>
          <cell r="D131" t="str">
            <v>PK-GPA (122,341 KGS)</v>
          </cell>
          <cell r="E131" t="str">
            <v xml:space="preserve">     RR TRENT 768/M82</v>
          </cell>
          <cell r="F131" t="str">
            <v>A33</v>
          </cell>
          <cell r="G131" t="str">
            <v>CGK</v>
          </cell>
          <cell r="H131" t="str">
            <v>TYO</v>
          </cell>
          <cell r="I131">
            <v>3225</v>
          </cell>
          <cell r="J131">
            <v>-4</v>
          </cell>
          <cell r="K131">
            <v>0.29166666666666669</v>
          </cell>
          <cell r="L131">
            <v>1.3194444444444444E-2</v>
          </cell>
          <cell r="M131">
            <v>0.30486111111111114</v>
          </cell>
          <cell r="N131">
            <v>43150</v>
          </cell>
          <cell r="O131">
            <v>54650</v>
          </cell>
          <cell r="P131">
            <v>40500</v>
          </cell>
          <cell r="Q131" t="str">
            <v>NGO/</v>
          </cell>
          <cell r="R131">
            <v>245</v>
          </cell>
          <cell r="S131" t="str">
            <v>C</v>
          </cell>
        </row>
        <row r="132">
          <cell r="A132" t="str">
            <v>CGK-SINA33</v>
          </cell>
          <cell r="B132" t="str">
            <v>SUMMER</v>
          </cell>
          <cell r="C132" t="str">
            <v>Periode :  APRIL - SEPTEMBER 2001</v>
          </cell>
          <cell r="D132" t="str">
            <v>PK-GPA (122,341 KGS)</v>
          </cell>
          <cell r="E132" t="str">
            <v xml:space="preserve">     RR TRENT 768/M82</v>
          </cell>
          <cell r="F132" t="str">
            <v>A33</v>
          </cell>
          <cell r="G132" t="str">
            <v>CGK</v>
          </cell>
          <cell r="H132" t="str">
            <v>SIN</v>
          </cell>
          <cell r="I132">
            <v>545</v>
          </cell>
          <cell r="J132">
            <v>2</v>
          </cell>
          <cell r="K132">
            <v>5.7638888888888885E-2</v>
          </cell>
          <cell r="L132">
            <v>1.0416666666666666E-2</v>
          </cell>
          <cell r="M132">
            <v>6.805555555555555E-2</v>
          </cell>
          <cell r="N132">
            <v>8250</v>
          </cell>
          <cell r="O132">
            <v>16700</v>
          </cell>
          <cell r="P132">
            <v>46600</v>
          </cell>
          <cell r="Q132" t="str">
            <v>KUL/</v>
          </cell>
          <cell r="R132">
            <v>219</v>
          </cell>
          <cell r="S132" t="str">
            <v>A</v>
          </cell>
        </row>
        <row r="133">
          <cell r="A133" t="str">
            <v>CGK-KULA33</v>
          </cell>
          <cell r="B133" t="str">
            <v>SUMMER</v>
          </cell>
          <cell r="C133" t="str">
            <v>Periode :  APRIL - SEPTEMBER 2001</v>
          </cell>
          <cell r="D133" t="str">
            <v>PK-GPA (122,341 KGS)</v>
          </cell>
          <cell r="E133" t="str">
            <v xml:space="preserve">     RR TRENT 768/M82</v>
          </cell>
          <cell r="F133" t="str">
            <v>A33</v>
          </cell>
          <cell r="G133" t="str">
            <v>CGK</v>
          </cell>
          <cell r="H133" t="str">
            <v>KUL</v>
          </cell>
          <cell r="I133">
            <v>667</v>
          </cell>
          <cell r="J133">
            <v>4</v>
          </cell>
          <cell r="K133">
            <v>6.805555555555555E-2</v>
          </cell>
          <cell r="L133">
            <v>1.1805555555555555E-2</v>
          </cell>
          <cell r="M133">
            <v>7.9861111111111105E-2</v>
          </cell>
          <cell r="N133">
            <v>9650</v>
          </cell>
          <cell r="O133">
            <v>18400</v>
          </cell>
          <cell r="P133">
            <v>46600</v>
          </cell>
          <cell r="Q133" t="str">
            <v>SIN/</v>
          </cell>
          <cell r="R133">
            <v>220</v>
          </cell>
          <cell r="S133" t="str">
            <v>A</v>
          </cell>
        </row>
        <row r="134">
          <cell r="A134" t="str">
            <v>CGK-KIXA33</v>
          </cell>
          <cell r="B134" t="str">
            <v>SUMMER</v>
          </cell>
          <cell r="C134" t="str">
            <v>Periode :  APRIL - SEPTEMBER 2001</v>
          </cell>
          <cell r="D134" t="str">
            <v>PK-GPA (122,341 KGS)</v>
          </cell>
          <cell r="E134" t="str">
            <v xml:space="preserve">     RR TRENT 768/M82</v>
          </cell>
          <cell r="F134" t="str">
            <v>A33</v>
          </cell>
          <cell r="G134" t="str">
            <v>CGK</v>
          </cell>
          <cell r="H134" t="str">
            <v>KIX</v>
          </cell>
          <cell r="I134">
            <v>3006</v>
          </cell>
          <cell r="J134">
            <v>-4</v>
          </cell>
          <cell r="K134">
            <v>0.27847222222222223</v>
          </cell>
          <cell r="L134">
            <v>1.3888888888888888E-2</v>
          </cell>
          <cell r="M134">
            <v>0.29236111111111113</v>
          </cell>
          <cell r="N134">
            <v>40650</v>
          </cell>
          <cell r="O134">
            <v>52000</v>
          </cell>
          <cell r="P134">
            <v>43150</v>
          </cell>
          <cell r="Q134" t="str">
            <v>NGO/</v>
          </cell>
          <cell r="R134">
            <v>293</v>
          </cell>
          <cell r="S134" t="str">
            <v>C</v>
          </cell>
        </row>
        <row r="135">
          <cell r="A135" t="str">
            <v>CGK-HKGA33</v>
          </cell>
          <cell r="B135" t="str">
            <v>SUMMER</v>
          </cell>
          <cell r="C135" t="str">
            <v>Periode :  APRIL - SEPTEMBER 2001</v>
          </cell>
          <cell r="D135" t="str">
            <v>PK-GPA (122,341 KGS)</v>
          </cell>
          <cell r="E135" t="str">
            <v xml:space="preserve">     RR TRENT 768/M82</v>
          </cell>
          <cell r="F135" t="str">
            <v>A33</v>
          </cell>
          <cell r="G135" t="str">
            <v>CGK</v>
          </cell>
          <cell r="H135" t="str">
            <v>HKG</v>
          </cell>
          <cell r="I135">
            <v>1847</v>
          </cell>
          <cell r="J135">
            <v>-6</v>
          </cell>
          <cell r="K135">
            <v>0.17291666666666669</v>
          </cell>
          <cell r="L135">
            <v>1.3194444444444444E-2</v>
          </cell>
          <cell r="M135">
            <v>0.18611111111111114</v>
          </cell>
          <cell r="N135">
            <v>24700</v>
          </cell>
          <cell r="O135">
            <v>32850</v>
          </cell>
          <cell r="P135">
            <v>46600</v>
          </cell>
          <cell r="Q135" t="str">
            <v>CAN/</v>
          </cell>
          <cell r="R135">
            <v>119</v>
          </cell>
          <cell r="S135" t="str">
            <v>A</v>
          </cell>
        </row>
        <row r="136">
          <cell r="A136" t="str">
            <v>CGK-BKKA33</v>
          </cell>
          <cell r="B136" t="str">
            <v>SUMMER</v>
          </cell>
          <cell r="C136" t="str">
            <v>Periode :  APRIL - SEPTEMBER 2001</v>
          </cell>
          <cell r="D136" t="str">
            <v>PK-GPA (122,341 KGS)</v>
          </cell>
          <cell r="E136" t="str">
            <v xml:space="preserve">     RR TRENT 768/M82</v>
          </cell>
          <cell r="F136" t="str">
            <v>A33</v>
          </cell>
          <cell r="G136" t="str">
            <v>CGK</v>
          </cell>
          <cell r="H136" t="str">
            <v>BKK</v>
          </cell>
          <cell r="I136">
            <v>1295</v>
          </cell>
          <cell r="J136">
            <v>3</v>
          </cell>
          <cell r="K136">
            <v>0.12361111111111112</v>
          </cell>
          <cell r="L136">
            <v>1.3888888888888888E-2</v>
          </cell>
          <cell r="M136">
            <v>0.13750000000000001</v>
          </cell>
          <cell r="N136">
            <v>17650</v>
          </cell>
          <cell r="O136">
            <v>28100</v>
          </cell>
          <cell r="P136">
            <v>46600</v>
          </cell>
          <cell r="Q136" t="str">
            <v>CNX/</v>
          </cell>
          <cell r="R136">
            <v>323</v>
          </cell>
          <cell r="S136" t="str">
            <v>A</v>
          </cell>
        </row>
        <row r="137">
          <cell r="A137" t="str">
            <v>CGK-SELA33</v>
          </cell>
          <cell r="B137" t="str">
            <v>SUMMER</v>
          </cell>
          <cell r="C137" t="str">
            <v>Periode :  APRIL - SEPTEMBER 2001</v>
          </cell>
          <cell r="D137" t="str">
            <v>PK-GPA (122,341 KGS)</v>
          </cell>
          <cell r="E137" t="str">
            <v xml:space="preserve">     RR TRENT 768/M82</v>
          </cell>
          <cell r="F137" t="str">
            <v>A33</v>
          </cell>
          <cell r="G137" t="str">
            <v>CGK</v>
          </cell>
          <cell r="H137" t="str">
            <v>SEL</v>
          </cell>
          <cell r="I137">
            <v>2999</v>
          </cell>
          <cell r="J137">
            <v>-1</v>
          </cell>
          <cell r="K137">
            <v>0.26944444444444443</v>
          </cell>
          <cell r="L137">
            <v>1.2500000000000001E-2</v>
          </cell>
          <cell r="M137">
            <v>0.28194444444444444</v>
          </cell>
          <cell r="N137">
            <v>40400</v>
          </cell>
          <cell r="O137">
            <v>51200</v>
          </cell>
          <cell r="P137">
            <v>43950</v>
          </cell>
          <cell r="Q137" t="str">
            <v>PUS/</v>
          </cell>
          <cell r="R137">
            <v>208</v>
          </cell>
          <cell r="S137" t="str">
            <v>C</v>
          </cell>
        </row>
        <row r="138">
          <cell r="A138" t="str">
            <v>CGK-SYDA33</v>
          </cell>
          <cell r="B138" t="str">
            <v>SUMMER</v>
          </cell>
          <cell r="C138" t="str">
            <v>Periode :  APRIL - SEPTEMBER 2001</v>
          </cell>
          <cell r="D138" t="str">
            <v>PK-GPA (122,341 KGS)</v>
          </cell>
          <cell r="E138" t="str">
            <v xml:space="preserve">     RR TRENT 768/M82</v>
          </cell>
          <cell r="F138" t="str">
            <v>A33</v>
          </cell>
          <cell r="G138" t="str">
            <v>CGK</v>
          </cell>
          <cell r="H138" t="str">
            <v>SYD</v>
          </cell>
          <cell r="I138">
            <v>3129</v>
          </cell>
          <cell r="J138">
            <v>48</v>
          </cell>
          <cell r="K138">
            <v>0.25972222222222224</v>
          </cell>
          <cell r="L138">
            <v>1.3194444444444444E-2</v>
          </cell>
          <cell r="M138">
            <v>0.2729166666666667</v>
          </cell>
          <cell r="N138">
            <v>38800</v>
          </cell>
          <cell r="O138">
            <v>51950</v>
          </cell>
          <cell r="P138">
            <v>43200</v>
          </cell>
          <cell r="Q138" t="str">
            <v>MEL/</v>
          </cell>
          <cell r="R138">
            <v>391</v>
          </cell>
          <cell r="S138" t="str">
            <v>C</v>
          </cell>
        </row>
        <row r="139">
          <cell r="A139" t="str">
            <v>DPS-AKLA33</v>
          </cell>
          <cell r="B139" t="str">
            <v>SUMMER</v>
          </cell>
          <cell r="C139" t="str">
            <v>Periode :  APRIL - SEPTEMBER 2001</v>
          </cell>
          <cell r="D139" t="str">
            <v>PK-GPA (122,341 KGS)</v>
          </cell>
          <cell r="E139" t="str">
            <v xml:space="preserve">     RR TRENT 768/M82</v>
          </cell>
          <cell r="F139" t="str">
            <v>A33</v>
          </cell>
          <cell r="G139" t="str">
            <v>DPS</v>
          </cell>
          <cell r="H139" t="str">
            <v>AKL</v>
          </cell>
          <cell r="I139">
            <v>3706</v>
          </cell>
          <cell r="J139">
            <v>50</v>
          </cell>
          <cell r="K139">
            <v>0.31458333333333333</v>
          </cell>
          <cell r="L139">
            <v>1.1805555555555555E-2</v>
          </cell>
          <cell r="M139">
            <v>0.3263888888888889</v>
          </cell>
          <cell r="N139">
            <v>44750</v>
          </cell>
          <cell r="O139">
            <v>58400</v>
          </cell>
          <cell r="P139">
            <v>36750</v>
          </cell>
          <cell r="Q139" t="str">
            <v>CHC/</v>
          </cell>
          <cell r="R139">
            <v>404</v>
          </cell>
          <cell r="S139" t="str">
            <v>C</v>
          </cell>
        </row>
        <row r="140">
          <cell r="A140" t="str">
            <v>DPS-NGOA33</v>
          </cell>
          <cell r="B140" t="str">
            <v>SUMMER</v>
          </cell>
          <cell r="C140" t="str">
            <v>Periode :  APRIL - SEPTEMBER 2001</v>
          </cell>
          <cell r="D140" t="str">
            <v>PK-GPA (122,341 KGS)</v>
          </cell>
          <cell r="E140" t="str">
            <v xml:space="preserve">     RR TRENT 768/M82</v>
          </cell>
          <cell r="F140" t="str">
            <v>A33</v>
          </cell>
          <cell r="G140" t="str">
            <v>DPS</v>
          </cell>
          <cell r="H140" t="str">
            <v>NGO</v>
          </cell>
          <cell r="I140">
            <v>3091</v>
          </cell>
          <cell r="J140">
            <v>-6</v>
          </cell>
          <cell r="K140">
            <v>0.28125</v>
          </cell>
          <cell r="L140">
            <v>8.3333333333333332E-3</v>
          </cell>
          <cell r="M140">
            <v>0.28958333333333336</v>
          </cell>
          <cell r="N140">
            <v>41650</v>
          </cell>
          <cell r="O140">
            <v>53150</v>
          </cell>
          <cell r="P140">
            <v>42000</v>
          </cell>
          <cell r="Q140" t="str">
            <v>TYO/</v>
          </cell>
          <cell r="R140">
            <v>252</v>
          </cell>
          <cell r="S140" t="str">
            <v>C</v>
          </cell>
        </row>
        <row r="141">
          <cell r="A141" t="str">
            <v>DPS-PERA33</v>
          </cell>
          <cell r="B141" t="str">
            <v>SUMMER</v>
          </cell>
          <cell r="C141" t="str">
            <v>Periode :  APRIL - SEPTEMBER 2001</v>
          </cell>
          <cell r="D141" t="str">
            <v>PK-GPA (122,341 KGS)</v>
          </cell>
          <cell r="E141" t="str">
            <v xml:space="preserve">     RR TRENT 768/M82</v>
          </cell>
          <cell r="F141" t="str">
            <v>A33</v>
          </cell>
          <cell r="G141" t="str">
            <v>DPS</v>
          </cell>
          <cell r="H141" t="str">
            <v>PER</v>
          </cell>
          <cell r="I141">
            <v>1411</v>
          </cell>
          <cell r="J141">
            <v>-1</v>
          </cell>
          <cell r="K141">
            <v>0.13402777777777777</v>
          </cell>
          <cell r="L141">
            <v>1.0416666666666666E-2</v>
          </cell>
          <cell r="M141">
            <v>0.14444444444444443</v>
          </cell>
          <cell r="N141">
            <v>19100</v>
          </cell>
          <cell r="O141">
            <v>28450</v>
          </cell>
          <cell r="P141">
            <v>46600</v>
          </cell>
          <cell r="Q141" t="str">
            <v>KGI/</v>
          </cell>
          <cell r="R141">
            <v>290</v>
          </cell>
          <cell r="S141" t="str">
            <v>A</v>
          </cell>
        </row>
        <row r="142">
          <cell r="A142" t="str">
            <v>DPS-BNEA33</v>
          </cell>
          <cell r="B142" t="str">
            <v>SUMMER</v>
          </cell>
          <cell r="C142" t="str">
            <v>Periode :  APRIL - SEPTEMBER 2001</v>
          </cell>
          <cell r="D142" t="str">
            <v>PK-GPA (122,341 KGS)</v>
          </cell>
          <cell r="E142" t="str">
            <v xml:space="preserve">     RR TRENT 768/M82</v>
          </cell>
          <cell r="F142" t="str">
            <v>A33</v>
          </cell>
          <cell r="G142" t="str">
            <v>DPS</v>
          </cell>
          <cell r="H142" t="str">
            <v>BNE</v>
          </cell>
          <cell r="I142">
            <v>2451</v>
          </cell>
          <cell r="J142">
            <v>38</v>
          </cell>
          <cell r="K142">
            <v>0.20902777777777778</v>
          </cell>
          <cell r="L142">
            <v>1.1805555555555555E-2</v>
          </cell>
          <cell r="M142">
            <v>0.22083333333333333</v>
          </cell>
          <cell r="N142">
            <v>30950</v>
          </cell>
          <cell r="O142">
            <v>43700</v>
          </cell>
          <cell r="P142">
            <v>44350</v>
          </cell>
          <cell r="Q142" t="str">
            <v>SYD/</v>
          </cell>
          <cell r="R142">
            <v>420</v>
          </cell>
          <cell r="S142" t="str">
            <v>B</v>
          </cell>
        </row>
        <row r="143">
          <cell r="A143" t="str">
            <v>DPS-ADLA33</v>
          </cell>
          <cell r="B143" t="str">
            <v>SUMMER</v>
          </cell>
          <cell r="C143" t="str">
            <v>Periode :  APRIL - SEPTEMBER 2001</v>
          </cell>
          <cell r="D143" t="str">
            <v>PK-GPA (122,341 KGS)</v>
          </cell>
          <cell r="E143" t="str">
            <v xml:space="preserve">     RR TRENT 768/M82</v>
          </cell>
          <cell r="F143" t="str">
            <v>A33</v>
          </cell>
          <cell r="G143" t="str">
            <v>DPS</v>
          </cell>
          <cell r="H143" t="str">
            <v>ADL</v>
          </cell>
          <cell r="I143">
            <v>2054</v>
          </cell>
          <cell r="J143">
            <v>38</v>
          </cell>
          <cell r="K143">
            <v>0.18124999999999999</v>
          </cell>
          <cell r="L143">
            <v>1.3888888888888888E-2</v>
          </cell>
          <cell r="M143">
            <v>0.19513888888888889</v>
          </cell>
          <cell r="N143">
            <v>25650</v>
          </cell>
          <cell r="O143">
            <v>36400</v>
          </cell>
          <cell r="P143">
            <v>46350</v>
          </cell>
          <cell r="Q143" t="str">
            <v>MEL/</v>
          </cell>
          <cell r="R143">
            <v>395</v>
          </cell>
          <cell r="S143" t="str">
            <v>B</v>
          </cell>
        </row>
        <row r="144">
          <cell r="A144" t="str">
            <v>CGK-SELA33</v>
          </cell>
          <cell r="B144" t="str">
            <v>SUMMER</v>
          </cell>
          <cell r="C144" t="str">
            <v>Periode :  APRIL - SEPTEMBER 2001</v>
          </cell>
          <cell r="D144" t="str">
            <v>PK-GPA (122,341 KGS)</v>
          </cell>
          <cell r="E144" t="str">
            <v xml:space="preserve">     RR TRENT 768/M82</v>
          </cell>
          <cell r="F144" t="str">
            <v>A33</v>
          </cell>
          <cell r="G144" t="str">
            <v>CGK</v>
          </cell>
          <cell r="H144" t="str">
            <v>SEL</v>
          </cell>
          <cell r="I144">
            <v>2999</v>
          </cell>
          <cell r="J144">
            <v>12</v>
          </cell>
          <cell r="M144">
            <v>0.27777777777777779</v>
          </cell>
          <cell r="N144">
            <v>39600</v>
          </cell>
          <cell r="O144">
            <v>50150</v>
          </cell>
          <cell r="P144">
            <v>45000</v>
          </cell>
          <cell r="Q144" t="str">
            <v>PUS/</v>
          </cell>
          <cell r="R144">
            <v>208</v>
          </cell>
        </row>
        <row r="145">
          <cell r="A145" t="str">
            <v>SEL-CGKA33</v>
          </cell>
          <cell r="B145" t="str">
            <v>SUMMER</v>
          </cell>
          <cell r="C145" t="str">
            <v>Periode :  APRIL - SEPTEMBER 2001</v>
          </cell>
          <cell r="D145" t="str">
            <v>PK-GPA (122,341 KGS)</v>
          </cell>
          <cell r="E145" t="str">
            <v xml:space="preserve">     RR TRENT 768/M8ÿ</v>
          </cell>
          <cell r="F145">
            <v>0</v>
          </cell>
          <cell r="G145">
            <v>0</v>
          </cell>
          <cell r="H145">
            <v>0</v>
          </cell>
          <cell r="I145">
            <v>0</v>
          </cell>
          <cell r="J145">
            <v>0</v>
          </cell>
          <cell r="M145">
            <v>0.28263888888888888</v>
          </cell>
          <cell r="N145">
            <v>38912.000000120883</v>
          </cell>
          <cell r="O145">
            <v>53200</v>
          </cell>
          <cell r="P145">
            <v>41900</v>
          </cell>
          <cell r="Q145" t="str">
            <v>SUB/</v>
          </cell>
          <cell r="R145">
            <v>389</v>
          </cell>
        </row>
        <row r="146">
          <cell r="A146" t="str">
            <v>-A33</v>
          </cell>
          <cell r="B146" t="str">
            <v>SUMMER</v>
          </cell>
          <cell r="C146" t="str">
            <v>Periode :  APRIL - SEPTEMBER 2001</v>
          </cell>
          <cell r="D146" t="str">
            <v>PK-GPA (122,341 KGS)</v>
          </cell>
          <cell r="E146" t="str">
            <v xml:space="preserve">     RR TRENT 768/M82</v>
          </cell>
          <cell r="F146" t="str">
            <v>A33</v>
          </cell>
          <cell r="T146" t="str">
            <v xml:space="preserve"> Note : Route Reserve Fuel 10%</v>
          </cell>
        </row>
        <row r="147">
          <cell r="A147" t="str">
            <v>DPS-MELA33</v>
          </cell>
          <cell r="B147" t="str">
            <v>SUMMER</v>
          </cell>
          <cell r="C147" t="str">
            <v>Periode :  APRIL - SEPTEMBER 2001</v>
          </cell>
          <cell r="D147" t="str">
            <v>PK-GPA (122,341 KGS)</v>
          </cell>
          <cell r="E147" t="str">
            <v xml:space="preserve">     RR TRENT 768/M82</v>
          </cell>
          <cell r="F147" t="str">
            <v>A33</v>
          </cell>
          <cell r="G147" t="str">
            <v>DPS</v>
          </cell>
          <cell r="H147" t="str">
            <v>MEL</v>
          </cell>
          <cell r="I147">
            <v>2417</v>
          </cell>
          <cell r="J147">
            <v>40</v>
          </cell>
          <cell r="K147">
            <v>0.20555555555555557</v>
          </cell>
          <cell r="L147">
            <v>1.3194444444444444E-2</v>
          </cell>
          <cell r="M147">
            <v>0.21875000000000003</v>
          </cell>
          <cell r="N147">
            <v>30200</v>
          </cell>
          <cell r="O147">
            <v>42300</v>
          </cell>
          <cell r="P147">
            <v>45050</v>
          </cell>
          <cell r="Q147" t="str">
            <v>SYD/</v>
          </cell>
          <cell r="R147">
            <v>386</v>
          </cell>
          <cell r="S147" t="str">
            <v>B</v>
          </cell>
          <cell r="T147" t="str">
            <v xml:space="preserve"> </v>
          </cell>
        </row>
        <row r="148">
          <cell r="A148" t="str">
            <v>DPS-SYDA33</v>
          </cell>
          <cell r="B148" t="str">
            <v>SUMMER</v>
          </cell>
          <cell r="C148" t="str">
            <v>Periode :  APRIL - SEPTEMBER 2001</v>
          </cell>
          <cell r="D148" t="str">
            <v>PK-GPA (122,341 KGS)</v>
          </cell>
          <cell r="E148" t="str">
            <v xml:space="preserve">     RR TRENT 768/M82</v>
          </cell>
          <cell r="F148" t="str">
            <v>A33</v>
          </cell>
          <cell r="G148" t="str">
            <v>DPS</v>
          </cell>
          <cell r="H148" t="str">
            <v>SYD</v>
          </cell>
          <cell r="I148">
            <v>2574</v>
          </cell>
          <cell r="J148">
            <v>46</v>
          </cell>
          <cell r="K148">
            <v>0.21875</v>
          </cell>
          <cell r="L148">
            <v>1.4583333333333332E-2</v>
          </cell>
          <cell r="M148">
            <v>0.23333333333333334</v>
          </cell>
          <cell r="N148">
            <v>32050</v>
          </cell>
          <cell r="O148">
            <v>44700</v>
          </cell>
          <cell r="P148">
            <v>44450</v>
          </cell>
          <cell r="Q148" t="str">
            <v>MEL/</v>
          </cell>
          <cell r="R148">
            <v>391</v>
          </cell>
          <cell r="S148" t="str">
            <v>B</v>
          </cell>
          <cell r="T148" t="str">
            <v xml:space="preserve"> </v>
          </cell>
        </row>
        <row r="149">
          <cell r="A149" t="str">
            <v>DPS-CGKA33</v>
          </cell>
          <cell r="B149" t="str">
            <v>SUMMER</v>
          </cell>
          <cell r="C149" t="str">
            <v>Periode :  APRIL - SEPTEMBER 2001</v>
          </cell>
          <cell r="D149" t="str">
            <v>PK-GPA (122,341 KGS)</v>
          </cell>
          <cell r="E149" t="str">
            <v xml:space="preserve">     RR TRENT 768/M82</v>
          </cell>
          <cell r="F149" t="str">
            <v>A33</v>
          </cell>
          <cell r="G149" t="str">
            <v>DPS</v>
          </cell>
          <cell r="H149" t="str">
            <v>CGK</v>
          </cell>
          <cell r="I149">
            <v>572</v>
          </cell>
          <cell r="J149">
            <v>15</v>
          </cell>
          <cell r="K149">
            <v>5.9027777777777783E-2</v>
          </cell>
          <cell r="L149">
            <v>1.0416666666666666E-2</v>
          </cell>
          <cell r="M149">
            <v>6.9444444444444448E-2</v>
          </cell>
          <cell r="N149">
            <v>8500</v>
          </cell>
          <cell r="O149">
            <v>19600</v>
          </cell>
          <cell r="P149">
            <v>46050</v>
          </cell>
          <cell r="Q149" t="str">
            <v>SUB/</v>
          </cell>
          <cell r="R149">
            <v>389</v>
          </cell>
          <cell r="S149" t="str">
            <v>B</v>
          </cell>
        </row>
        <row r="150">
          <cell r="A150" t="str">
            <v>DPS-KIXA33</v>
          </cell>
          <cell r="B150" t="str">
            <v>SUMMER</v>
          </cell>
          <cell r="C150" t="str">
            <v>Periode :  APRIL - SEPTEMBER 2001</v>
          </cell>
          <cell r="D150" t="str">
            <v>PK-GPA (122,341 KGS)</v>
          </cell>
          <cell r="E150" t="str">
            <v xml:space="preserve">     RR TRENT 768/M82</v>
          </cell>
          <cell r="F150" t="str">
            <v>A33</v>
          </cell>
          <cell r="G150" t="str">
            <v>DPS</v>
          </cell>
          <cell r="H150" t="str">
            <v>KIX</v>
          </cell>
          <cell r="I150">
            <v>2981</v>
          </cell>
          <cell r="J150">
            <v>5</v>
          </cell>
          <cell r="K150">
            <v>0.27291666666666664</v>
          </cell>
          <cell r="L150">
            <v>1.2500000000000001E-2</v>
          </cell>
          <cell r="M150">
            <v>0.28541666666666665</v>
          </cell>
          <cell r="N150">
            <v>39950</v>
          </cell>
          <cell r="O150">
            <v>51300</v>
          </cell>
          <cell r="P150">
            <v>43850</v>
          </cell>
          <cell r="Q150" t="str">
            <v>NGO/</v>
          </cell>
          <cell r="R150">
            <v>293</v>
          </cell>
          <cell r="S150" t="str">
            <v>C</v>
          </cell>
        </row>
        <row r="151">
          <cell r="A151" t="str">
            <v>DPS-SINA33</v>
          </cell>
          <cell r="B151" t="str">
            <v>SUMMER</v>
          </cell>
          <cell r="C151" t="str">
            <v>Periode :  APRIL - SEPTEMBER 2001</v>
          </cell>
          <cell r="D151" t="str">
            <v>PK-GPA (122,341 KGS)</v>
          </cell>
          <cell r="E151" t="str">
            <v xml:space="preserve">     RR TRENT 768/M82</v>
          </cell>
          <cell r="F151" t="str">
            <v>A33</v>
          </cell>
          <cell r="G151" t="str">
            <v>DPS</v>
          </cell>
          <cell r="H151" t="str">
            <v>SIN</v>
          </cell>
          <cell r="I151">
            <v>952</v>
          </cell>
          <cell r="J151">
            <v>13</v>
          </cell>
          <cell r="K151">
            <v>9.2361111111111116E-2</v>
          </cell>
          <cell r="L151">
            <v>1.1805555555555555E-2</v>
          </cell>
          <cell r="M151">
            <v>0.10416666666666667</v>
          </cell>
          <cell r="N151">
            <v>12900</v>
          </cell>
          <cell r="O151">
            <v>21350</v>
          </cell>
          <cell r="P151">
            <v>46600</v>
          </cell>
          <cell r="Q151" t="str">
            <v>KUL/</v>
          </cell>
          <cell r="R151">
            <v>219</v>
          </cell>
          <cell r="S151" t="str">
            <v>A</v>
          </cell>
        </row>
        <row r="152">
          <cell r="A152" t="str">
            <v>DPS-FUKA33</v>
          </cell>
          <cell r="B152" t="str">
            <v>SUMMER</v>
          </cell>
          <cell r="C152" t="str">
            <v>Periode :  APRIL - SEPTEMBER 2001</v>
          </cell>
          <cell r="D152" t="str">
            <v>PK-GPA (122,341 KGS)</v>
          </cell>
          <cell r="E152" t="str">
            <v xml:space="preserve">     RR TRENT 768/M82</v>
          </cell>
          <cell r="F152" t="str">
            <v>A33</v>
          </cell>
          <cell r="G152" t="str">
            <v>DPS</v>
          </cell>
          <cell r="H152" t="str">
            <v>FUK</v>
          </cell>
          <cell r="I152">
            <v>2787</v>
          </cell>
          <cell r="J152">
            <v>-3</v>
          </cell>
          <cell r="K152">
            <v>0.25277777777777777</v>
          </cell>
          <cell r="L152">
            <v>1.1111111111111112E-2</v>
          </cell>
          <cell r="M152">
            <v>0.2638888888888889</v>
          </cell>
          <cell r="N152">
            <v>38100</v>
          </cell>
          <cell r="O152">
            <v>49700</v>
          </cell>
          <cell r="P152">
            <v>45450</v>
          </cell>
          <cell r="Q152" t="str">
            <v>KIX/</v>
          </cell>
          <cell r="R152">
            <v>274</v>
          </cell>
          <cell r="S152" t="str">
            <v>C</v>
          </cell>
        </row>
        <row r="153">
          <cell r="A153" t="str">
            <v>DPS-HKGA33</v>
          </cell>
          <cell r="B153" t="str">
            <v>SUMMER</v>
          </cell>
          <cell r="C153" t="str">
            <v>Periode :  APRIL - SEPTEMBER 2001</v>
          </cell>
          <cell r="D153" t="str">
            <v>PK-GPA (122,341 KGS)</v>
          </cell>
          <cell r="E153" t="str">
            <v xml:space="preserve">     RR TRENT 768/M82</v>
          </cell>
          <cell r="F153" t="str">
            <v>A33</v>
          </cell>
          <cell r="G153" t="str">
            <v>DPS</v>
          </cell>
          <cell r="H153" t="str">
            <v>HKG</v>
          </cell>
          <cell r="I153">
            <v>1942</v>
          </cell>
          <cell r="J153">
            <v>-2</v>
          </cell>
          <cell r="K153">
            <v>0.18333333333333335</v>
          </cell>
          <cell r="L153">
            <v>1.4583333333333332E-2</v>
          </cell>
          <cell r="M153">
            <v>0.19791666666666669</v>
          </cell>
          <cell r="N153">
            <v>25900</v>
          </cell>
          <cell r="O153">
            <v>34150</v>
          </cell>
          <cell r="P153">
            <v>46600</v>
          </cell>
          <cell r="Q153" t="str">
            <v>CAN/</v>
          </cell>
          <cell r="R153">
            <v>119</v>
          </cell>
          <cell r="S153" t="str">
            <v>A</v>
          </cell>
        </row>
        <row r="154">
          <cell r="A154" t="str">
            <v>DPS-TYOA33</v>
          </cell>
          <cell r="B154" t="str">
            <v>SUMMER</v>
          </cell>
          <cell r="C154" t="str">
            <v>Periode :  APRIL - SEPTEMBER 2001</v>
          </cell>
          <cell r="D154" t="str">
            <v>PK-GPA (122,341 KGS)</v>
          </cell>
          <cell r="E154" t="str">
            <v xml:space="preserve">     RR TRENT 768/M82</v>
          </cell>
          <cell r="F154" t="str">
            <v>A33</v>
          </cell>
          <cell r="G154" t="str">
            <v>DPS</v>
          </cell>
          <cell r="H154" t="str">
            <v>TYO</v>
          </cell>
          <cell r="I154">
            <v>3189</v>
          </cell>
          <cell r="J154">
            <v>-1</v>
          </cell>
          <cell r="K154">
            <v>0.28680555555555554</v>
          </cell>
          <cell r="L154">
            <v>1.5277777777777777E-2</v>
          </cell>
          <cell r="M154">
            <v>0.30208333333333331</v>
          </cell>
          <cell r="N154">
            <v>42550</v>
          </cell>
          <cell r="O154">
            <v>54050</v>
          </cell>
          <cell r="P154">
            <v>41100</v>
          </cell>
          <cell r="Q154" t="str">
            <v>NGO/</v>
          </cell>
          <cell r="R154">
            <v>245</v>
          </cell>
          <cell r="S154" t="str">
            <v>C</v>
          </cell>
        </row>
        <row r="155">
          <cell r="A155" t="str">
            <v>DPS-TPEA33</v>
          </cell>
          <cell r="B155" t="str">
            <v>SUMMER</v>
          </cell>
          <cell r="C155" t="str">
            <v>Periode :  APRIL - SEPTEMBER 2001</v>
          </cell>
          <cell r="D155" t="str">
            <v>PK-GPA (122,341 KGS)</v>
          </cell>
          <cell r="E155" t="str">
            <v xml:space="preserve">     RR TRENT 768/M82</v>
          </cell>
          <cell r="F155" t="str">
            <v>A33</v>
          </cell>
          <cell r="G155" t="str">
            <v>DPS</v>
          </cell>
          <cell r="H155" t="str">
            <v>TPE</v>
          </cell>
          <cell r="I155">
            <v>2147</v>
          </cell>
          <cell r="J155">
            <v>-4</v>
          </cell>
          <cell r="K155">
            <v>0.19722222222222222</v>
          </cell>
          <cell r="L155">
            <v>8.3333333333333332E-3</v>
          </cell>
          <cell r="M155">
            <v>0.20555555555555555</v>
          </cell>
          <cell r="N155">
            <v>28900</v>
          </cell>
          <cell r="O155">
            <v>38550</v>
          </cell>
          <cell r="P155">
            <v>46600</v>
          </cell>
          <cell r="Q155" t="str">
            <v>KHH/</v>
          </cell>
          <cell r="R155">
            <v>181</v>
          </cell>
          <cell r="S155" t="str">
            <v>A</v>
          </cell>
        </row>
        <row r="156">
          <cell r="A156" t="str">
            <v>DPS-BKKA33</v>
          </cell>
          <cell r="B156" t="str">
            <v>SUMMER</v>
          </cell>
          <cell r="C156" t="str">
            <v>Periode :  APRIL - SEPTEMBER 2001</v>
          </cell>
          <cell r="D156" t="str">
            <v>PK-GPA (122,341 KGS)</v>
          </cell>
          <cell r="E156" t="str">
            <v xml:space="preserve">     RR TRENT 768/M82</v>
          </cell>
          <cell r="F156" t="str">
            <v>A33</v>
          </cell>
          <cell r="G156" t="str">
            <v>DPS</v>
          </cell>
          <cell r="H156" t="str">
            <v>BKK</v>
          </cell>
          <cell r="I156">
            <v>1640</v>
          </cell>
          <cell r="J156">
            <v>12</v>
          </cell>
          <cell r="K156">
            <v>0.15069444444444444</v>
          </cell>
          <cell r="L156">
            <v>1.4583333333333332E-2</v>
          </cell>
          <cell r="M156">
            <v>0.16527777777777777</v>
          </cell>
          <cell r="N156">
            <v>21650</v>
          </cell>
          <cell r="O156">
            <v>32400</v>
          </cell>
          <cell r="P156">
            <v>46350</v>
          </cell>
          <cell r="Q156" t="str">
            <v>CNX/</v>
          </cell>
          <cell r="R156">
            <v>323</v>
          </cell>
          <cell r="S156" t="str">
            <v>B</v>
          </cell>
        </row>
        <row r="157">
          <cell r="A157" t="str">
            <v>DPS-SELA33</v>
          </cell>
          <cell r="B157" t="str">
            <v>SUMMER</v>
          </cell>
          <cell r="C157" t="str">
            <v>Periode :  APRIL - SEPTEMBER 2001</v>
          </cell>
          <cell r="D157" t="str">
            <v>PK-GPA (122,341 KGS)</v>
          </cell>
          <cell r="E157" t="str">
            <v xml:space="preserve">     RR TRENT 768/M82</v>
          </cell>
          <cell r="F157" t="str">
            <v>A33</v>
          </cell>
          <cell r="G157" t="str">
            <v>DPS</v>
          </cell>
          <cell r="H157" t="str">
            <v>SEL</v>
          </cell>
          <cell r="I157">
            <v>2966</v>
          </cell>
          <cell r="J157">
            <v>1</v>
          </cell>
          <cell r="K157">
            <v>0.26597222222222222</v>
          </cell>
          <cell r="L157">
            <v>1.2500000000000001E-2</v>
          </cell>
          <cell r="M157">
            <v>0.27847222222222223</v>
          </cell>
          <cell r="N157">
            <v>39850</v>
          </cell>
          <cell r="O157">
            <v>50600</v>
          </cell>
          <cell r="P157">
            <v>44550</v>
          </cell>
          <cell r="Q157" t="str">
            <v>PUS/</v>
          </cell>
          <cell r="R157">
            <v>208</v>
          </cell>
          <cell r="S157" t="str">
            <v>C</v>
          </cell>
        </row>
        <row r="158">
          <cell r="A158" t="str">
            <v>FUK-DPSA33</v>
          </cell>
          <cell r="B158" t="str">
            <v>SUMMER</v>
          </cell>
          <cell r="C158" t="str">
            <v>Periode :  APRIL - SEPTEMBER 2001</v>
          </cell>
          <cell r="D158" t="str">
            <v>PK-GPA (122,341 KGS)</v>
          </cell>
          <cell r="E158" t="str">
            <v xml:space="preserve">     RR TRENT 768/M82</v>
          </cell>
          <cell r="F158" t="str">
            <v>A33</v>
          </cell>
          <cell r="G158" t="str">
            <v>FUK</v>
          </cell>
          <cell r="H158" t="str">
            <v>DPS</v>
          </cell>
          <cell r="I158">
            <v>2774</v>
          </cell>
          <cell r="J158">
            <v>2</v>
          </cell>
          <cell r="K158">
            <v>0.25</v>
          </cell>
          <cell r="L158">
            <v>1.1805555555555555E-2</v>
          </cell>
          <cell r="M158">
            <v>0.26180555555555557</v>
          </cell>
          <cell r="N158">
            <v>37100</v>
          </cell>
          <cell r="O158">
            <v>47150</v>
          </cell>
          <cell r="P158">
            <v>46600</v>
          </cell>
          <cell r="Q158" t="str">
            <v>SUB/</v>
          </cell>
          <cell r="R158">
            <v>197</v>
          </cell>
          <cell r="S158" t="str">
            <v>A</v>
          </cell>
        </row>
        <row r="159">
          <cell r="A159" t="str">
            <v>HKG-SINA33</v>
          </cell>
          <cell r="B159" t="str">
            <v>SUMMER</v>
          </cell>
          <cell r="C159" t="str">
            <v>Periode :  APRIL - SEPTEMBER 2001</v>
          </cell>
          <cell r="D159" t="str">
            <v>PK-GPA (122,341 KGS)</v>
          </cell>
          <cell r="E159" t="str">
            <v xml:space="preserve">     RR TRENT 768/M82</v>
          </cell>
          <cell r="F159" t="str">
            <v>A33</v>
          </cell>
          <cell r="G159" t="str">
            <v>HKG</v>
          </cell>
          <cell r="H159" t="str">
            <v>SIN</v>
          </cell>
          <cell r="I159">
            <v>1474</v>
          </cell>
          <cell r="J159">
            <v>1</v>
          </cell>
          <cell r="K159">
            <v>0.13958333333333334</v>
          </cell>
          <cell r="L159">
            <v>1.1805555555555555E-2</v>
          </cell>
          <cell r="M159">
            <v>0.15138888888888891</v>
          </cell>
          <cell r="N159">
            <v>19800</v>
          </cell>
          <cell r="O159">
            <v>28750</v>
          </cell>
          <cell r="P159">
            <v>46600</v>
          </cell>
          <cell r="Q159" t="str">
            <v>KUL/</v>
          </cell>
          <cell r="R159">
            <v>219</v>
          </cell>
          <cell r="S159" t="str">
            <v>A</v>
          </cell>
        </row>
        <row r="160">
          <cell r="A160" t="str">
            <v>HKG-DPSA33</v>
          </cell>
          <cell r="B160" t="str">
            <v>SUMMER</v>
          </cell>
          <cell r="C160" t="str">
            <v>Periode :  APRIL - SEPTEMBER 2001</v>
          </cell>
          <cell r="D160" t="str">
            <v>PK-GPA (122,341 KGS)</v>
          </cell>
          <cell r="E160" t="str">
            <v xml:space="preserve">     RR TRENT 768/M82</v>
          </cell>
          <cell r="F160" t="str">
            <v>A33</v>
          </cell>
          <cell r="G160" t="str">
            <v>HKG</v>
          </cell>
          <cell r="H160" t="str">
            <v>DPS</v>
          </cell>
          <cell r="I160">
            <v>1967</v>
          </cell>
          <cell r="J160">
            <v>1</v>
          </cell>
          <cell r="K160">
            <v>0.18124999999999999</v>
          </cell>
          <cell r="L160">
            <v>1.9444444444444445E-2</v>
          </cell>
          <cell r="M160">
            <v>0.20069444444444445</v>
          </cell>
          <cell r="N160">
            <v>26450</v>
          </cell>
          <cell r="O160">
            <v>35600</v>
          </cell>
          <cell r="P160">
            <v>46600</v>
          </cell>
          <cell r="Q160" t="str">
            <v>SUB/</v>
          </cell>
          <cell r="R160">
            <v>197</v>
          </cell>
          <cell r="S160" t="str">
            <v>A</v>
          </cell>
        </row>
        <row r="161">
          <cell r="A161" t="str">
            <v>HKG-PEKA33</v>
          </cell>
          <cell r="B161" t="str">
            <v>SUMMER</v>
          </cell>
          <cell r="C161" t="str">
            <v>Periode :  APRIL - SEPTEMBER 2001</v>
          </cell>
          <cell r="D161" t="str">
            <v>PK-GPA (122,341 KGS)</v>
          </cell>
          <cell r="E161" t="str">
            <v xml:space="preserve">     RR TRENT 768/M82</v>
          </cell>
          <cell r="F161" t="str">
            <v>A33</v>
          </cell>
          <cell r="G161" t="str">
            <v>HKG</v>
          </cell>
          <cell r="H161" t="str">
            <v>PEK</v>
          </cell>
          <cell r="I161">
            <v>1145</v>
          </cell>
          <cell r="J161">
            <v>-1</v>
          </cell>
          <cell r="K161">
            <v>0.10902777777777778</v>
          </cell>
          <cell r="L161">
            <v>1.3888888888888888E-2</v>
          </cell>
          <cell r="M161">
            <v>0.12291666666666667</v>
          </cell>
          <cell r="N161">
            <v>15700</v>
          </cell>
          <cell r="O161">
            <v>22200</v>
          </cell>
          <cell r="P161">
            <v>46600</v>
          </cell>
          <cell r="Q161" t="str">
            <v>TSN/</v>
          </cell>
          <cell r="R161">
            <v>105</v>
          </cell>
          <cell r="S161" t="str">
            <v>A</v>
          </cell>
        </row>
        <row r="162">
          <cell r="A162" t="str">
            <v>HKG-CGKA33</v>
          </cell>
          <cell r="B162" t="str">
            <v>SUMMER</v>
          </cell>
          <cell r="C162" t="str">
            <v>Periode :  APRIL - SEPTEMBER 2001</v>
          </cell>
          <cell r="D162" t="str">
            <v>PK-GPA (122,341 KGS)</v>
          </cell>
          <cell r="E162" t="str">
            <v xml:space="preserve">     RR TRENT 768/M82</v>
          </cell>
          <cell r="F162" t="str">
            <v>A33</v>
          </cell>
          <cell r="G162" t="str">
            <v>HKG</v>
          </cell>
          <cell r="H162" t="str">
            <v>CGK</v>
          </cell>
          <cell r="I162">
            <v>1849</v>
          </cell>
          <cell r="J162">
            <v>3</v>
          </cell>
          <cell r="K162">
            <v>0.17013888888888887</v>
          </cell>
          <cell r="L162">
            <v>1.3888888888888888E-2</v>
          </cell>
          <cell r="M162">
            <v>0.18402777777777776</v>
          </cell>
          <cell r="N162">
            <v>24900</v>
          </cell>
          <cell r="O162">
            <v>36850</v>
          </cell>
          <cell r="P162">
            <v>45200</v>
          </cell>
          <cell r="Q162" t="str">
            <v>SUB/</v>
          </cell>
          <cell r="R162">
            <v>389</v>
          </cell>
          <cell r="S162" t="str">
            <v>B</v>
          </cell>
        </row>
        <row r="163">
          <cell r="A163" t="str">
            <v>KIX-DPSA33</v>
          </cell>
          <cell r="B163" t="str">
            <v>SUMMER</v>
          </cell>
          <cell r="C163" t="str">
            <v>Periode :  APRIL - SEPTEMBER 2001</v>
          </cell>
          <cell r="D163" t="str">
            <v>PK-GPA (122,341 KGS)</v>
          </cell>
          <cell r="E163" t="str">
            <v xml:space="preserve">     RR TRENT 768/M82</v>
          </cell>
          <cell r="F163" t="str">
            <v>A33</v>
          </cell>
          <cell r="G163" t="str">
            <v>KIX</v>
          </cell>
          <cell r="H163" t="str">
            <v>DPS</v>
          </cell>
          <cell r="I163">
            <v>2972</v>
          </cell>
          <cell r="J163">
            <v>3</v>
          </cell>
          <cell r="K163">
            <v>0.26944444444444443</v>
          </cell>
          <cell r="L163">
            <v>1.1805555555555555E-2</v>
          </cell>
          <cell r="M163">
            <v>0.28125</v>
          </cell>
          <cell r="N163">
            <v>39600</v>
          </cell>
          <cell r="O163">
            <v>49800</v>
          </cell>
          <cell r="P163">
            <v>45350</v>
          </cell>
          <cell r="Q163" t="str">
            <v>SUB/</v>
          </cell>
          <cell r="R163">
            <v>197</v>
          </cell>
          <cell r="S163" t="str">
            <v>C</v>
          </cell>
        </row>
        <row r="164">
          <cell r="A164" t="str">
            <v>KIX-CGKA33</v>
          </cell>
          <cell r="B164" t="str">
            <v>SUMMER</v>
          </cell>
          <cell r="C164" t="str">
            <v>Periode :  APRIL - SEPTEMBER 2001</v>
          </cell>
          <cell r="D164" t="str">
            <v>PK-GPA (122,341 KGS)</v>
          </cell>
          <cell r="E164" t="str">
            <v xml:space="preserve">     RR TRENT 768/M82</v>
          </cell>
          <cell r="F164" t="str">
            <v>A33</v>
          </cell>
          <cell r="G164" t="str">
            <v>KIX</v>
          </cell>
          <cell r="H164" t="str">
            <v>CGK</v>
          </cell>
          <cell r="I164">
            <v>3010</v>
          </cell>
          <cell r="J164">
            <v>4</v>
          </cell>
          <cell r="K164">
            <v>0.27013888888888887</v>
          </cell>
          <cell r="L164">
            <v>1.2500000000000001E-2</v>
          </cell>
          <cell r="M164">
            <v>0.28263888888888888</v>
          </cell>
          <cell r="N164">
            <v>40050</v>
          </cell>
          <cell r="O164">
            <v>53200</v>
          </cell>
          <cell r="P164">
            <v>41950</v>
          </cell>
          <cell r="Q164" t="str">
            <v>SUB/</v>
          </cell>
          <cell r="R164">
            <v>389</v>
          </cell>
          <cell r="S164" t="str">
            <v>C</v>
          </cell>
        </row>
        <row r="165">
          <cell r="A165" t="str">
            <v>KUL-CGKA33</v>
          </cell>
          <cell r="B165" t="str">
            <v>SUMMER</v>
          </cell>
          <cell r="C165" t="str">
            <v>Periode :  APRIL - SEPTEMBER 2001</v>
          </cell>
          <cell r="D165" t="str">
            <v>PK-GPA (122,341 KGS)</v>
          </cell>
          <cell r="E165" t="str">
            <v xml:space="preserve">     RR TRENT 768/M82</v>
          </cell>
          <cell r="F165" t="str">
            <v>A33</v>
          </cell>
          <cell r="G165" t="str">
            <v>KUL</v>
          </cell>
          <cell r="H165" t="str">
            <v>CGK</v>
          </cell>
          <cell r="I165">
            <v>672</v>
          </cell>
          <cell r="J165">
            <v>-6</v>
          </cell>
          <cell r="K165">
            <v>6.9444444444444434E-2</v>
          </cell>
          <cell r="L165">
            <v>1.0416666666666666E-2</v>
          </cell>
          <cell r="M165">
            <v>7.9861111111111105E-2</v>
          </cell>
          <cell r="N165">
            <v>10150</v>
          </cell>
          <cell r="O165">
            <v>21200</v>
          </cell>
          <cell r="P165">
            <v>46050</v>
          </cell>
          <cell r="Q165" t="str">
            <v>SUB/</v>
          </cell>
          <cell r="R165">
            <v>389</v>
          </cell>
          <cell r="S165" t="str">
            <v>B</v>
          </cell>
        </row>
        <row r="166">
          <cell r="A166" t="str">
            <v>MEL-ADLA33</v>
          </cell>
          <cell r="B166" t="str">
            <v>SUMMER</v>
          </cell>
          <cell r="C166" t="str">
            <v>Periode :  APRIL - SEPTEMBER 2001</v>
          </cell>
          <cell r="D166" t="str">
            <v>PK-GPA (122,341 KGS)</v>
          </cell>
          <cell r="E166" t="str">
            <v xml:space="preserve">     RR TRENT 768/M82</v>
          </cell>
          <cell r="F166" t="str">
            <v>A33</v>
          </cell>
          <cell r="G166" t="str">
            <v>MEL</v>
          </cell>
          <cell r="H166" t="str">
            <v>ADL</v>
          </cell>
          <cell r="I166">
            <v>369</v>
          </cell>
          <cell r="J166">
            <v>-50</v>
          </cell>
          <cell r="K166">
            <v>4.5138888888888888E-2</v>
          </cell>
          <cell r="L166">
            <v>1.1111111111111112E-2</v>
          </cell>
          <cell r="M166">
            <v>5.6250000000000001E-2</v>
          </cell>
          <cell r="N166">
            <v>6450</v>
          </cell>
          <cell r="O166">
            <v>16200</v>
          </cell>
          <cell r="P166">
            <v>46600</v>
          </cell>
          <cell r="Q166" t="str">
            <v>MEL/</v>
          </cell>
          <cell r="R166">
            <v>395</v>
          </cell>
          <cell r="S166" t="str">
            <v>A</v>
          </cell>
        </row>
        <row r="167">
          <cell r="A167" t="str">
            <v>MEL-DPSA33</v>
          </cell>
          <cell r="B167" t="str">
            <v>SUMMER</v>
          </cell>
          <cell r="C167" t="str">
            <v>Periode :  APRIL - SEPTEMBER 2001</v>
          </cell>
          <cell r="D167" t="str">
            <v>PK-GPA (122,341 KGS)</v>
          </cell>
          <cell r="E167" t="str">
            <v xml:space="preserve">     RR TRENT 768/M82</v>
          </cell>
          <cell r="F167" t="str">
            <v>A33</v>
          </cell>
          <cell r="G167" t="str">
            <v>MEL</v>
          </cell>
          <cell r="H167" t="str">
            <v>DPS</v>
          </cell>
          <cell r="I167">
            <v>2391</v>
          </cell>
          <cell r="J167">
            <v>-42</v>
          </cell>
          <cell r="K167">
            <v>0.23819444444444446</v>
          </cell>
          <cell r="L167">
            <v>1.1111111111111112E-2</v>
          </cell>
          <cell r="M167">
            <v>0.24930555555555556</v>
          </cell>
          <cell r="N167">
            <v>34550</v>
          </cell>
          <cell r="O167">
            <v>44450</v>
          </cell>
          <cell r="P167">
            <v>46600</v>
          </cell>
          <cell r="Q167" t="str">
            <v>SUB/</v>
          </cell>
          <cell r="R167">
            <v>197</v>
          </cell>
          <cell r="S167" t="str">
            <v>A</v>
          </cell>
        </row>
        <row r="168">
          <cell r="A168" t="str">
            <v>MEL-SYDA33</v>
          </cell>
          <cell r="B168" t="str">
            <v>SUMMER</v>
          </cell>
          <cell r="C168" t="str">
            <v>Periode :  APRIL - SEPTEMBER 2001</v>
          </cell>
          <cell r="D168" t="str">
            <v>PK-GPA (122,341 KGS)</v>
          </cell>
          <cell r="E168" t="str">
            <v xml:space="preserve">     RR TRENT 768/M82</v>
          </cell>
          <cell r="F168" t="str">
            <v>A33</v>
          </cell>
          <cell r="G168" t="str">
            <v>MEL</v>
          </cell>
          <cell r="H168" t="str">
            <v>SYD</v>
          </cell>
          <cell r="I168">
            <v>425</v>
          </cell>
          <cell r="J168">
            <v>38</v>
          </cell>
          <cell r="K168">
            <v>4.4444444444444446E-2</v>
          </cell>
          <cell r="L168">
            <v>1.3888888888888888E-2</v>
          </cell>
          <cell r="M168">
            <v>5.8333333333333334E-2</v>
          </cell>
          <cell r="N168">
            <v>6500</v>
          </cell>
          <cell r="O168">
            <v>17600</v>
          </cell>
          <cell r="P168">
            <v>46050</v>
          </cell>
          <cell r="Q168" t="str">
            <v>MEL/</v>
          </cell>
          <cell r="R168">
            <v>391</v>
          </cell>
          <cell r="S168" t="str">
            <v>B</v>
          </cell>
        </row>
        <row r="169">
          <cell r="A169" t="str">
            <v>NGO-DPSA33</v>
          </cell>
          <cell r="B169" t="str">
            <v>SUMMER</v>
          </cell>
          <cell r="C169" t="str">
            <v>Periode :  APRIL - SEPTEMBER 2001</v>
          </cell>
          <cell r="D169" t="str">
            <v>PK-GPA (122,341 KGS)</v>
          </cell>
          <cell r="E169" t="str">
            <v xml:space="preserve">     RR TRENT 768/M82</v>
          </cell>
          <cell r="F169" t="str">
            <v>A33</v>
          </cell>
          <cell r="G169" t="str">
            <v>NGO</v>
          </cell>
          <cell r="H169" t="str">
            <v>DPS</v>
          </cell>
          <cell r="I169">
            <v>3109</v>
          </cell>
          <cell r="J169">
            <v>3</v>
          </cell>
          <cell r="K169">
            <v>0.27847222222222223</v>
          </cell>
          <cell r="L169">
            <v>1.3194444444444444E-2</v>
          </cell>
          <cell r="M169">
            <v>0.29166666666666669</v>
          </cell>
          <cell r="N169">
            <v>41150</v>
          </cell>
          <cell r="O169">
            <v>51450</v>
          </cell>
          <cell r="P169">
            <v>43700</v>
          </cell>
          <cell r="Q169" t="str">
            <v>SUB/</v>
          </cell>
          <cell r="R169">
            <v>197</v>
          </cell>
          <cell r="S169" t="str">
            <v>C</v>
          </cell>
        </row>
        <row r="170">
          <cell r="A170" t="str">
            <v>-A33</v>
          </cell>
          <cell r="B170" t="str">
            <v>SUMMER</v>
          </cell>
          <cell r="C170" t="str">
            <v>Periode :  APRIL - SEPTEMBER 2001</v>
          </cell>
          <cell r="D170" t="str">
            <v>PK-GPA (122,341 KGS)</v>
          </cell>
          <cell r="E170" t="str">
            <v xml:space="preserve">     RR TRENT 768/M82</v>
          </cell>
          <cell r="F170" t="str">
            <v>A33</v>
          </cell>
          <cell r="T170" t="str">
            <v xml:space="preserve"> Note : Route Reserve Fuel 10%</v>
          </cell>
        </row>
        <row r="171">
          <cell r="A171" t="str">
            <v>TYO-CGKA33</v>
          </cell>
          <cell r="B171" t="str">
            <v>SUMMER</v>
          </cell>
          <cell r="C171" t="str">
            <v>Periode :  APRIL - SEPTEMBER 2001</v>
          </cell>
          <cell r="D171" t="str">
            <v>PK-GPA (122,341 KGS)</v>
          </cell>
          <cell r="E171" t="str">
            <v xml:space="preserve">     RR TRENT 768/M82</v>
          </cell>
          <cell r="F171" t="str">
            <v>A33</v>
          </cell>
          <cell r="G171" t="str">
            <v>TYO</v>
          </cell>
          <cell r="H171" t="str">
            <v>CGK</v>
          </cell>
          <cell r="I171">
            <v>3233</v>
          </cell>
          <cell r="J171">
            <v>3</v>
          </cell>
          <cell r="K171">
            <v>0.3</v>
          </cell>
          <cell r="L171">
            <v>1.6666666666666666E-2</v>
          </cell>
          <cell r="M171">
            <v>0.31666666666666665</v>
          </cell>
          <cell r="N171">
            <v>42550</v>
          </cell>
          <cell r="O171">
            <v>55850</v>
          </cell>
          <cell r="P171">
            <v>39300</v>
          </cell>
          <cell r="Q171" t="str">
            <v>SUB/</v>
          </cell>
          <cell r="R171">
            <v>389</v>
          </cell>
          <cell r="S171" t="str">
            <v>C</v>
          </cell>
        </row>
        <row r="172">
          <cell r="A172" t="str">
            <v>TYO-DPSA33</v>
          </cell>
          <cell r="B172" t="str">
            <v>SUMMER</v>
          </cell>
          <cell r="C172" t="str">
            <v>Periode :  APRIL - SEPTEMBER 2001</v>
          </cell>
          <cell r="D172" t="str">
            <v>PK-GPA (122,341 KGS)</v>
          </cell>
          <cell r="E172" t="str">
            <v xml:space="preserve">     RR TRENT 768/M82</v>
          </cell>
          <cell r="F172" t="str">
            <v>A33</v>
          </cell>
          <cell r="G172" t="str">
            <v>TYO</v>
          </cell>
          <cell r="H172" t="str">
            <v>DPS</v>
          </cell>
          <cell r="I172">
            <v>3120</v>
          </cell>
          <cell r="J172">
            <v>-2</v>
          </cell>
          <cell r="K172">
            <v>0.28888888888888892</v>
          </cell>
          <cell r="L172">
            <v>1.8055555555555557E-2</v>
          </cell>
          <cell r="M172">
            <v>0.30694444444444446</v>
          </cell>
          <cell r="N172">
            <v>41700</v>
          </cell>
          <cell r="O172">
            <v>52100</v>
          </cell>
          <cell r="P172">
            <v>43050</v>
          </cell>
          <cell r="Q172" t="str">
            <v>SUB/</v>
          </cell>
          <cell r="R172">
            <v>197</v>
          </cell>
          <cell r="S172" t="str">
            <v>C</v>
          </cell>
        </row>
        <row r="173">
          <cell r="A173" t="str">
            <v>PEK-HKGA33</v>
          </cell>
          <cell r="B173" t="str">
            <v>SUMMER</v>
          </cell>
          <cell r="C173" t="str">
            <v>Periode :  APRIL - SEPTEMBER 2001</v>
          </cell>
          <cell r="D173" t="str">
            <v>PK-GPA (122,341 KGS)</v>
          </cell>
          <cell r="E173" t="str">
            <v xml:space="preserve">     RR TRENT 768/M82</v>
          </cell>
          <cell r="F173" t="str">
            <v>A33</v>
          </cell>
          <cell r="G173" t="str">
            <v>PEK</v>
          </cell>
          <cell r="H173" t="str">
            <v>HKG</v>
          </cell>
          <cell r="I173">
            <v>1140</v>
          </cell>
          <cell r="J173">
            <v>-4</v>
          </cell>
          <cell r="K173">
            <v>0.10972222222222222</v>
          </cell>
          <cell r="L173">
            <v>1.3888888888888888E-2</v>
          </cell>
          <cell r="M173">
            <v>0.12361111111111112</v>
          </cell>
          <cell r="N173">
            <v>16000</v>
          </cell>
          <cell r="O173">
            <v>23300</v>
          </cell>
          <cell r="P173">
            <v>46600</v>
          </cell>
          <cell r="Q173" t="str">
            <v>CAN/</v>
          </cell>
          <cell r="R173">
            <v>119</v>
          </cell>
          <cell r="S173" t="str">
            <v>A</v>
          </cell>
        </row>
        <row r="174">
          <cell r="A174" t="str">
            <v>PER-DPSA33</v>
          </cell>
          <cell r="B174" t="str">
            <v>SUMMER</v>
          </cell>
          <cell r="C174" t="str">
            <v>Periode :  APRIL - SEPTEMBER 2001</v>
          </cell>
          <cell r="D174" t="str">
            <v>PK-GPA (122,341 KGS)</v>
          </cell>
          <cell r="E174" t="str">
            <v xml:space="preserve">     RR TRENT 768/M82</v>
          </cell>
          <cell r="F174" t="str">
            <v>A33</v>
          </cell>
          <cell r="G174" t="str">
            <v>PER</v>
          </cell>
          <cell r="H174" t="str">
            <v>DPS</v>
          </cell>
          <cell r="I174">
            <v>1409</v>
          </cell>
          <cell r="J174">
            <v>-10</v>
          </cell>
          <cell r="K174">
            <v>0.13680555555555554</v>
          </cell>
          <cell r="L174">
            <v>1.1111111111111112E-2</v>
          </cell>
          <cell r="M174">
            <v>0.14791666666666664</v>
          </cell>
          <cell r="N174">
            <v>19300</v>
          </cell>
          <cell r="O174">
            <v>27800</v>
          </cell>
          <cell r="P174">
            <v>46600</v>
          </cell>
          <cell r="Q174" t="str">
            <v>SUB/</v>
          </cell>
          <cell r="R174">
            <v>197</v>
          </cell>
          <cell r="S174" t="str">
            <v>A</v>
          </cell>
        </row>
        <row r="175">
          <cell r="A175" t="str">
            <v>SEL-CGKA33</v>
          </cell>
          <cell r="B175" t="str">
            <v>SUMMER</v>
          </cell>
          <cell r="C175" t="str">
            <v>Periode :  APRIL - SEPTEMBER 2001</v>
          </cell>
          <cell r="D175" t="str">
            <v>PK-GPA (122,341 KGS)</v>
          </cell>
          <cell r="E175" t="str">
            <v xml:space="preserve">     RR TRENT 768/M82</v>
          </cell>
          <cell r="F175" t="str">
            <v>A33</v>
          </cell>
          <cell r="G175" t="str">
            <v>SEL</v>
          </cell>
          <cell r="H175" t="str">
            <v>CGK</v>
          </cell>
          <cell r="I175">
            <v>3024</v>
          </cell>
          <cell r="J175">
            <v>1</v>
          </cell>
          <cell r="K175">
            <v>0.2722222222222222</v>
          </cell>
          <cell r="L175">
            <v>1.2500000000000001E-2</v>
          </cell>
          <cell r="M175">
            <v>0.28472222222222221</v>
          </cell>
          <cell r="N175">
            <v>40400</v>
          </cell>
          <cell r="O175">
            <v>53650</v>
          </cell>
          <cell r="P175">
            <v>41500</v>
          </cell>
          <cell r="Q175" t="str">
            <v>SUB/</v>
          </cell>
          <cell r="R175">
            <v>389</v>
          </cell>
          <cell r="S175" t="str">
            <v>C</v>
          </cell>
        </row>
        <row r="176">
          <cell r="A176" t="str">
            <v>SEL-DPSA33</v>
          </cell>
          <cell r="B176" t="str">
            <v>SUMMER</v>
          </cell>
          <cell r="C176" t="str">
            <v>Periode :  APRIL - SEPTEMBER 2001</v>
          </cell>
          <cell r="D176" t="str">
            <v>PK-GPA (122,341 KGS)</v>
          </cell>
          <cell r="E176" t="str">
            <v xml:space="preserve">     RR TRENT 768/M82</v>
          </cell>
          <cell r="F176" t="str">
            <v>A33</v>
          </cell>
          <cell r="G176" t="str">
            <v>SEL</v>
          </cell>
          <cell r="H176" t="str">
            <v>DPS</v>
          </cell>
          <cell r="I176">
            <v>2967</v>
          </cell>
          <cell r="J176">
            <v>-2</v>
          </cell>
          <cell r="K176">
            <v>0.26874999999999999</v>
          </cell>
          <cell r="L176">
            <v>1.2500000000000001E-2</v>
          </cell>
          <cell r="M176">
            <v>0.28125</v>
          </cell>
          <cell r="N176">
            <v>40050</v>
          </cell>
          <cell r="O176">
            <v>50350</v>
          </cell>
          <cell r="P176">
            <v>44800</v>
          </cell>
          <cell r="Q176" t="str">
            <v>SUB/</v>
          </cell>
          <cell r="R176">
            <v>197</v>
          </cell>
          <cell r="S176" t="str">
            <v>C</v>
          </cell>
        </row>
        <row r="177">
          <cell r="A177" t="str">
            <v>SIN-DPSA33</v>
          </cell>
          <cell r="B177" t="str">
            <v>SUMMER</v>
          </cell>
          <cell r="C177" t="str">
            <v>Periode :  APRIL - SEPTEMBER 2001</v>
          </cell>
          <cell r="D177" t="str">
            <v>PK-GPA (122,341 KGS)</v>
          </cell>
          <cell r="E177" t="str">
            <v xml:space="preserve">     RR TRENT 768/M82</v>
          </cell>
          <cell r="F177" t="str">
            <v>A33</v>
          </cell>
          <cell r="G177" t="str">
            <v>SIN</v>
          </cell>
          <cell r="H177" t="str">
            <v>DPS</v>
          </cell>
          <cell r="I177">
            <v>958</v>
          </cell>
          <cell r="J177">
            <v>-12</v>
          </cell>
          <cell r="K177">
            <v>9.5833333333333326E-2</v>
          </cell>
          <cell r="L177">
            <v>6.9444444444444441E-3</v>
          </cell>
          <cell r="M177">
            <v>0.10277777777777777</v>
          </cell>
          <cell r="N177">
            <v>13600</v>
          </cell>
          <cell r="O177">
            <v>21850</v>
          </cell>
          <cell r="P177">
            <v>46600</v>
          </cell>
          <cell r="Q177" t="str">
            <v>SUB/</v>
          </cell>
          <cell r="R177">
            <v>197</v>
          </cell>
          <cell r="S177" t="str">
            <v>A</v>
          </cell>
        </row>
        <row r="178">
          <cell r="A178" t="str">
            <v>SIN-HKGA33</v>
          </cell>
          <cell r="B178" t="str">
            <v>SUMMER</v>
          </cell>
          <cell r="C178" t="str">
            <v>Periode :  APRIL - SEPTEMBER 2001</v>
          </cell>
          <cell r="D178" t="str">
            <v>PK-GPA (122,341 KGS)</v>
          </cell>
          <cell r="E178" t="str">
            <v xml:space="preserve">     RR TRENT 768/M82</v>
          </cell>
          <cell r="F178" t="str">
            <v>A33</v>
          </cell>
          <cell r="G178" t="str">
            <v>SIN</v>
          </cell>
          <cell r="H178" t="str">
            <v>HKG</v>
          </cell>
          <cell r="I178">
            <v>1479</v>
          </cell>
          <cell r="J178">
            <v>-10</v>
          </cell>
          <cell r="K178">
            <v>0.14374999999999999</v>
          </cell>
          <cell r="L178">
            <v>1.7361111111111112E-2</v>
          </cell>
          <cell r="M178">
            <v>0.16111111111111109</v>
          </cell>
          <cell r="N178">
            <v>20350</v>
          </cell>
          <cell r="O178">
            <v>32700</v>
          </cell>
          <cell r="P178">
            <v>44800</v>
          </cell>
          <cell r="Q178" t="str">
            <v>KHH/</v>
          </cell>
          <cell r="R178">
            <v>455</v>
          </cell>
          <cell r="S178" t="str">
            <v>B</v>
          </cell>
        </row>
        <row r="179">
          <cell r="A179" t="str">
            <v>SIN-CGKA33</v>
          </cell>
          <cell r="B179" t="str">
            <v>SUMMER</v>
          </cell>
          <cell r="C179" t="str">
            <v>Periode :  APRIL - SEPTEMBER 2001</v>
          </cell>
          <cell r="D179" t="str">
            <v>PK-GPA (122,341 KGS)</v>
          </cell>
          <cell r="E179" t="str">
            <v xml:space="preserve">     RR TRENT 768/M82</v>
          </cell>
          <cell r="F179" t="str">
            <v>A33</v>
          </cell>
          <cell r="G179" t="str">
            <v>SIN</v>
          </cell>
          <cell r="H179" t="str">
            <v>CGK</v>
          </cell>
          <cell r="I179">
            <v>522</v>
          </cell>
          <cell r="J179">
            <v>-5</v>
          </cell>
          <cell r="K179">
            <v>5.6250000000000001E-2</v>
          </cell>
          <cell r="L179">
            <v>1.1111111111111112E-2</v>
          </cell>
          <cell r="M179">
            <v>6.7361111111111108E-2</v>
          </cell>
          <cell r="N179">
            <v>8250</v>
          </cell>
          <cell r="O179">
            <v>19350</v>
          </cell>
          <cell r="P179">
            <v>46050</v>
          </cell>
          <cell r="Q179" t="str">
            <v>SUB/</v>
          </cell>
          <cell r="R179">
            <v>389</v>
          </cell>
          <cell r="S179" t="str">
            <v>B</v>
          </cell>
        </row>
        <row r="180">
          <cell r="A180" t="str">
            <v>SYD-DPSA33</v>
          </cell>
          <cell r="B180" t="str">
            <v>SUMMER</v>
          </cell>
          <cell r="C180" t="str">
            <v>Periode :  APRIL - SEPTEMBER 2001</v>
          </cell>
          <cell r="D180" t="str">
            <v>PK-GPA (122,341 KGS)</v>
          </cell>
          <cell r="E180" t="str">
            <v xml:space="preserve">     RR TRENT 768/M82</v>
          </cell>
          <cell r="F180" t="str">
            <v>A33</v>
          </cell>
          <cell r="G180" t="str">
            <v>SYD</v>
          </cell>
          <cell r="H180" t="str">
            <v>DPS</v>
          </cell>
          <cell r="I180">
            <v>2526</v>
          </cell>
          <cell r="J180">
            <v>-51</v>
          </cell>
          <cell r="K180">
            <v>0.25555555555555559</v>
          </cell>
          <cell r="L180">
            <v>1.3194444444444444E-2</v>
          </cell>
          <cell r="M180">
            <v>0.26875000000000004</v>
          </cell>
          <cell r="N180">
            <v>37550</v>
          </cell>
          <cell r="O180">
            <v>47650</v>
          </cell>
          <cell r="P180">
            <v>46600</v>
          </cell>
          <cell r="Q180" t="str">
            <v>SUB/</v>
          </cell>
          <cell r="R180">
            <v>197</v>
          </cell>
          <cell r="S180" t="str">
            <v>A</v>
          </cell>
        </row>
        <row r="181">
          <cell r="A181" t="str">
            <v>SYD-MELA33</v>
          </cell>
          <cell r="B181" t="str">
            <v>SUMMER</v>
          </cell>
          <cell r="C181" t="str">
            <v>Periode :  APRIL - SEPTEMBER 2001</v>
          </cell>
          <cell r="D181" t="str">
            <v>PK-GPA (122,341 KGS)</v>
          </cell>
          <cell r="E181" t="str">
            <v xml:space="preserve">     RR TRENT 768/M82</v>
          </cell>
          <cell r="F181" t="str">
            <v>A33</v>
          </cell>
          <cell r="G181" t="str">
            <v>SYD</v>
          </cell>
          <cell r="H181" t="str">
            <v>MEL</v>
          </cell>
          <cell r="I181">
            <v>408</v>
          </cell>
          <cell r="J181">
            <v>-38</v>
          </cell>
          <cell r="K181">
            <v>4.8611111111111112E-2</v>
          </cell>
          <cell r="L181">
            <v>1.3888888888888888E-2</v>
          </cell>
          <cell r="M181">
            <v>6.25E-2</v>
          </cell>
          <cell r="N181">
            <v>7100</v>
          </cell>
          <cell r="O181">
            <v>17800</v>
          </cell>
          <cell r="P181">
            <v>46400</v>
          </cell>
          <cell r="Q181" t="str">
            <v>SYD/</v>
          </cell>
          <cell r="R181">
            <v>386</v>
          </cell>
          <cell r="S181" t="str">
            <v>B</v>
          </cell>
        </row>
        <row r="182">
          <cell r="A182" t="str">
            <v>SYD-CGKA33</v>
          </cell>
          <cell r="B182" t="str">
            <v>SUMMER</v>
          </cell>
          <cell r="C182" t="str">
            <v>Periode :  APRIL - SEPTEMBER 2001</v>
          </cell>
          <cell r="D182" t="str">
            <v>PK-GPA (122,341 KGS)</v>
          </cell>
          <cell r="E182" t="str">
            <v xml:space="preserve">     RR TRENT 768/M82</v>
          </cell>
          <cell r="F182" t="str">
            <v>A33</v>
          </cell>
          <cell r="G182" t="str">
            <v>SYD</v>
          </cell>
          <cell r="H182" t="str">
            <v>CGK</v>
          </cell>
          <cell r="I182">
            <v>3053</v>
          </cell>
          <cell r="J182">
            <v>-45</v>
          </cell>
          <cell r="K182">
            <v>0.30416666666666664</v>
          </cell>
          <cell r="L182">
            <v>1.2500000000000001E-2</v>
          </cell>
          <cell r="M182">
            <v>0.31666666666666665</v>
          </cell>
          <cell r="N182">
            <v>44000</v>
          </cell>
          <cell r="O182">
            <v>57400</v>
          </cell>
          <cell r="P182">
            <v>37750</v>
          </cell>
          <cell r="Q182" t="str">
            <v>SUB/</v>
          </cell>
          <cell r="R182">
            <v>389</v>
          </cell>
          <cell r="S182" t="str">
            <v>C</v>
          </cell>
        </row>
        <row r="183">
          <cell r="A183" t="str">
            <v>TPE-DPSA33</v>
          </cell>
          <cell r="B183" t="str">
            <v>SUMMER</v>
          </cell>
          <cell r="C183" t="str">
            <v>Periode :  APRIL - SEPTEMBER 2001</v>
          </cell>
          <cell r="D183" t="str">
            <v>PK-GPA (122,341 KGS)</v>
          </cell>
          <cell r="E183" t="str">
            <v xml:space="preserve">     RR TRENT 768/M82</v>
          </cell>
          <cell r="F183" t="str">
            <v>A33</v>
          </cell>
          <cell r="G183" t="str">
            <v>TPE</v>
          </cell>
          <cell r="H183" t="str">
            <v>DPS</v>
          </cell>
          <cell r="I183">
            <v>2182</v>
          </cell>
          <cell r="J183">
            <v>4</v>
          </cell>
          <cell r="K183">
            <v>0.1986111111111111</v>
          </cell>
          <cell r="L183">
            <v>8.3333333333333332E-3</v>
          </cell>
          <cell r="M183">
            <v>0.20694444444444443</v>
          </cell>
          <cell r="N183">
            <v>29100</v>
          </cell>
          <cell r="O183">
            <v>38500</v>
          </cell>
          <cell r="P183">
            <v>46600</v>
          </cell>
          <cell r="Q183" t="str">
            <v>SUB/</v>
          </cell>
          <cell r="R183">
            <v>197</v>
          </cell>
          <cell r="S183" t="str">
            <v>A</v>
          </cell>
        </row>
        <row r="184">
          <cell r="A184" t="str">
            <v>-</v>
          </cell>
        </row>
        <row r="185">
          <cell r="A185" t="str">
            <v>ADL-DPSD10</v>
          </cell>
          <cell r="B185" t="str">
            <v>SUMMER</v>
          </cell>
          <cell r="C185" t="str">
            <v>Periode :      APR  -  SEP ' 2001</v>
          </cell>
          <cell r="D185" t="str">
            <v>PK-GIF  (123,929 KGS)</v>
          </cell>
          <cell r="E185" t="str">
            <v xml:space="preserve">    CF6-50C / LRC</v>
          </cell>
          <cell r="F185" t="str">
            <v>D10</v>
          </cell>
          <cell r="G185" t="str">
            <v>ADL</v>
          </cell>
          <cell r="H185" t="str">
            <v>DPS</v>
          </cell>
          <cell r="I185">
            <v>2081</v>
          </cell>
          <cell r="J185">
            <v>-35</v>
          </cell>
          <cell r="K185">
            <v>0.20208333333333331</v>
          </cell>
          <cell r="L185">
            <v>8.3333333333333332E-3</v>
          </cell>
          <cell r="M185">
            <v>0.21041666666666664</v>
          </cell>
          <cell r="N185">
            <v>41800</v>
          </cell>
          <cell r="O185">
            <v>55050</v>
          </cell>
          <cell r="P185">
            <v>43200</v>
          </cell>
          <cell r="Q185" t="str">
            <v>SUB/197</v>
          </cell>
          <cell r="S185" t="str">
            <v>A</v>
          </cell>
        </row>
        <row r="186">
          <cell r="A186" t="str">
            <v>ADL-MELD10</v>
          </cell>
          <cell r="B186" t="str">
            <v>SUMMER</v>
          </cell>
          <cell r="C186" t="str">
            <v>Periode :      APR  -  SEP ' 2001</v>
          </cell>
          <cell r="D186" t="str">
            <v>PK-GIF  (123,929 KGS)</v>
          </cell>
          <cell r="E186" t="str">
            <v xml:space="preserve">    CF6-50C / LRC</v>
          </cell>
          <cell r="F186" t="str">
            <v>D10</v>
          </cell>
          <cell r="G186" t="str">
            <v>ADL</v>
          </cell>
          <cell r="H186" t="str">
            <v>MEL</v>
          </cell>
          <cell r="I186">
            <v>385</v>
          </cell>
          <cell r="J186">
            <v>46</v>
          </cell>
          <cell r="K186">
            <v>4.0972222222222222E-2</v>
          </cell>
          <cell r="L186">
            <v>9.7222222222222224E-3</v>
          </cell>
          <cell r="M186">
            <v>5.0694444444444445E-2</v>
          </cell>
          <cell r="N186">
            <v>8900</v>
          </cell>
          <cell r="O186">
            <v>23850</v>
          </cell>
          <cell r="P186">
            <v>43200</v>
          </cell>
          <cell r="Q186" t="str">
            <v>SYD/386</v>
          </cell>
          <cell r="S186" t="str">
            <v>A</v>
          </cell>
        </row>
        <row r="187">
          <cell r="A187" t="str">
            <v>AKL-BNED10</v>
          </cell>
          <cell r="B187" t="str">
            <v>SUMMER</v>
          </cell>
          <cell r="C187" t="str">
            <v>Periode :      APR  -  SEP ' 2001</v>
          </cell>
          <cell r="D187" t="str">
            <v>PK-GIF  (123,929 KGS)</v>
          </cell>
          <cell r="E187" t="str">
            <v xml:space="preserve">    CF6-50C / LRC</v>
          </cell>
          <cell r="F187" t="str">
            <v>D10</v>
          </cell>
          <cell r="G187" t="str">
            <v>AKL</v>
          </cell>
          <cell r="H187" t="str">
            <v>BNE</v>
          </cell>
          <cell r="I187">
            <v>1277</v>
          </cell>
          <cell r="J187">
            <v>-41</v>
          </cell>
          <cell r="K187">
            <v>0.13333333333333333</v>
          </cell>
          <cell r="L187">
            <v>1.0416666666666666E-2</v>
          </cell>
          <cell r="M187">
            <v>0.14374999999999999</v>
          </cell>
          <cell r="N187">
            <v>28100</v>
          </cell>
          <cell r="O187">
            <v>44550</v>
          </cell>
          <cell r="P187">
            <v>43200</v>
          </cell>
          <cell r="Q187" t="str">
            <v>SYD/420</v>
          </cell>
          <cell r="S187" t="str">
            <v>A</v>
          </cell>
        </row>
        <row r="188">
          <cell r="A188" t="str">
            <v>BKK-CGKD10</v>
          </cell>
          <cell r="B188" t="str">
            <v>SUMMER</v>
          </cell>
          <cell r="C188" t="str">
            <v>Periode :      APR  -  SEP ' 2001</v>
          </cell>
          <cell r="D188" t="str">
            <v>PK-GIF  (123,929 KGS)</v>
          </cell>
          <cell r="E188" t="str">
            <v xml:space="preserve">    CF6-50C / LRC</v>
          </cell>
          <cell r="F188" t="str">
            <v>D10</v>
          </cell>
          <cell r="G188" t="str">
            <v>BKK</v>
          </cell>
          <cell r="H188" t="str">
            <v>CGK</v>
          </cell>
          <cell r="I188">
            <v>1294</v>
          </cell>
          <cell r="J188">
            <v>-5</v>
          </cell>
          <cell r="K188">
            <v>0.12222222222222223</v>
          </cell>
          <cell r="L188">
            <v>1.3194444444444444E-2</v>
          </cell>
          <cell r="M188">
            <v>0.13541666666666669</v>
          </cell>
          <cell r="N188">
            <v>25400</v>
          </cell>
          <cell r="O188">
            <v>41150</v>
          </cell>
          <cell r="P188">
            <v>43200</v>
          </cell>
          <cell r="Q188" t="str">
            <v>SUB/389</v>
          </cell>
          <cell r="S188" t="str">
            <v>A</v>
          </cell>
        </row>
        <row r="189">
          <cell r="A189" t="str">
            <v>BNE-AKLD10</v>
          </cell>
          <cell r="B189" t="str">
            <v>SUMMER</v>
          </cell>
          <cell r="C189" t="str">
            <v>Periode :      APR  -  SEP ' 2001</v>
          </cell>
          <cell r="D189" t="str">
            <v>PK-GIF  (123,929 KGS)</v>
          </cell>
          <cell r="E189" t="str">
            <v xml:space="preserve">    CF6-50C / LRC</v>
          </cell>
          <cell r="F189" t="str">
            <v>D10</v>
          </cell>
          <cell r="G189" t="str">
            <v>BNE</v>
          </cell>
          <cell r="H189" t="str">
            <v>AKL</v>
          </cell>
          <cell r="I189">
            <v>1272</v>
          </cell>
          <cell r="J189">
            <v>38</v>
          </cell>
          <cell r="K189">
            <v>0.11597222222222221</v>
          </cell>
          <cell r="L189">
            <v>1.0416666666666666E-2</v>
          </cell>
          <cell r="M189">
            <v>0.12638888888888888</v>
          </cell>
          <cell r="N189">
            <v>24400</v>
          </cell>
          <cell r="O189">
            <v>40500</v>
          </cell>
          <cell r="P189">
            <v>43200</v>
          </cell>
          <cell r="Q189" t="str">
            <v>CHC/404</v>
          </cell>
          <cell r="S189" t="str">
            <v>A</v>
          </cell>
        </row>
        <row r="190">
          <cell r="A190" t="str">
            <v>BNE-DPSD10</v>
          </cell>
          <cell r="B190" t="str">
            <v>SUMMER</v>
          </cell>
          <cell r="C190" t="str">
            <v>Periode :      APR  -  SEP ' 2001</v>
          </cell>
          <cell r="D190" t="str">
            <v>PK-GIF  (123,929 KGS)</v>
          </cell>
          <cell r="E190" t="str">
            <v xml:space="preserve">    CF6-50C / LRC</v>
          </cell>
          <cell r="F190" t="str">
            <v>D10</v>
          </cell>
          <cell r="G190" t="str">
            <v>BNE</v>
          </cell>
          <cell r="H190" t="str">
            <v>DPS</v>
          </cell>
          <cell r="I190">
            <v>2452</v>
          </cell>
          <cell r="J190">
            <v>-41</v>
          </cell>
          <cell r="K190">
            <v>0.23958333333333334</v>
          </cell>
          <cell r="L190">
            <v>1.3888888888888888E-2</v>
          </cell>
          <cell r="M190">
            <v>0.25347222222222221</v>
          </cell>
          <cell r="N190">
            <v>5050</v>
          </cell>
          <cell r="O190">
            <v>64500</v>
          </cell>
          <cell r="P190">
            <v>43200</v>
          </cell>
          <cell r="Q190" t="str">
            <v>SUB/197</v>
          </cell>
          <cell r="S190" t="str">
            <v>A</v>
          </cell>
        </row>
        <row r="191">
          <cell r="A191" t="str">
            <v>CGK-BKKD10</v>
          </cell>
          <cell r="B191" t="str">
            <v>SUMMER</v>
          </cell>
          <cell r="C191" t="str">
            <v>Periode :      APR  -  SEP ' 2001</v>
          </cell>
          <cell r="D191" t="str">
            <v>PK-GIF  (123,929 KGS)</v>
          </cell>
          <cell r="E191" t="str">
            <v xml:space="preserve">    CF6-50C / LRC</v>
          </cell>
          <cell r="F191" t="str">
            <v>D10</v>
          </cell>
          <cell r="G191" t="str">
            <v>CGK</v>
          </cell>
          <cell r="H191" t="str">
            <v>BKK</v>
          </cell>
          <cell r="I191">
            <v>1295</v>
          </cell>
          <cell r="J191">
            <v>3</v>
          </cell>
          <cell r="K191">
            <v>0.12083333333333333</v>
          </cell>
          <cell r="L191">
            <v>6.9444444444444441E-3</v>
          </cell>
          <cell r="M191">
            <v>0.12777777777777777</v>
          </cell>
          <cell r="N191">
            <v>24600</v>
          </cell>
          <cell r="O191">
            <v>39100</v>
          </cell>
          <cell r="P191">
            <v>43200</v>
          </cell>
          <cell r="Q191" t="str">
            <v>CNX/323</v>
          </cell>
          <cell r="S191" t="str">
            <v>A</v>
          </cell>
        </row>
        <row r="192">
          <cell r="A192" t="str">
            <v>CGK-DHAD10</v>
          </cell>
          <cell r="B192" t="str">
            <v>SUMMER</v>
          </cell>
          <cell r="C192" t="str">
            <v>Periode :      APR  -  SEP ' 2001</v>
          </cell>
          <cell r="D192" t="str">
            <v>PK-GIF  (123,929 KGS)</v>
          </cell>
          <cell r="E192" t="str">
            <v xml:space="preserve">    CF6-50C / LRC</v>
          </cell>
          <cell r="F192" t="str">
            <v>D10</v>
          </cell>
          <cell r="G192" t="str">
            <v>CGK</v>
          </cell>
          <cell r="H192" t="str">
            <v>DHA</v>
          </cell>
          <cell r="I192">
            <v>3889</v>
          </cell>
          <cell r="J192">
            <v>12</v>
          </cell>
          <cell r="K192">
            <v>0.33402777777777781</v>
          </cell>
          <cell r="L192">
            <v>1.3194444444444444E-2</v>
          </cell>
          <cell r="M192">
            <v>0.34722222222222227</v>
          </cell>
          <cell r="N192">
            <v>73300</v>
          </cell>
          <cell r="O192">
            <v>88650</v>
          </cell>
          <cell r="P192">
            <v>39600</v>
          </cell>
          <cell r="Q192" t="str">
            <v>AUH/280</v>
          </cell>
          <cell r="S192" t="str">
            <v>C</v>
          </cell>
        </row>
        <row r="193">
          <cell r="A193" t="str">
            <v>CGK-HKGD10</v>
          </cell>
          <cell r="B193" t="str">
            <v>SUMMER</v>
          </cell>
          <cell r="C193" t="str">
            <v>Periode :      APR  -  SEP ' 2001</v>
          </cell>
          <cell r="D193" t="str">
            <v>PK-GIF  (123,929 KGS)</v>
          </cell>
          <cell r="E193" t="str">
            <v xml:space="preserve">    CF6-50C / LRC</v>
          </cell>
          <cell r="F193" t="str">
            <v>D10</v>
          </cell>
          <cell r="G193" t="str">
            <v>CGK</v>
          </cell>
          <cell r="H193" t="str">
            <v>HKG</v>
          </cell>
          <cell r="I193">
            <v>1847</v>
          </cell>
          <cell r="J193">
            <v>-5</v>
          </cell>
          <cell r="K193">
            <v>0.17013888888888887</v>
          </cell>
          <cell r="L193">
            <v>1.3194444444444444E-2</v>
          </cell>
          <cell r="M193">
            <v>0.18333333333333332</v>
          </cell>
          <cell r="N193">
            <v>34900</v>
          </cell>
          <cell r="O193">
            <v>46400</v>
          </cell>
          <cell r="P193">
            <v>43200</v>
          </cell>
          <cell r="Q193" t="str">
            <v>CAN/119</v>
          </cell>
          <cell r="S193" t="str">
            <v>A</v>
          </cell>
        </row>
        <row r="194">
          <cell r="A194" t="str">
            <v>CGK-JEDD10</v>
          </cell>
          <cell r="B194" t="str">
            <v>SUMMER</v>
          </cell>
          <cell r="C194" t="str">
            <v>Periode :      APR  -  SEP ' 2001</v>
          </cell>
          <cell r="D194" t="str">
            <v>PK-GIF  (123,929 KGS)</v>
          </cell>
          <cell r="E194" t="str">
            <v xml:space="preserve">    CF6-50C / LRC</v>
          </cell>
          <cell r="F194" t="str">
            <v>D10</v>
          </cell>
          <cell r="G194" t="str">
            <v>CGK</v>
          </cell>
          <cell r="H194" t="str">
            <v>JED</v>
          </cell>
          <cell r="I194">
            <v>4465</v>
          </cell>
          <cell r="J194">
            <v>13</v>
          </cell>
          <cell r="K194">
            <v>0.38124999999999998</v>
          </cell>
          <cell r="L194">
            <v>1.5277777777777777E-2</v>
          </cell>
          <cell r="M194">
            <v>0.39652777777777776</v>
          </cell>
          <cell r="N194">
            <v>81800</v>
          </cell>
          <cell r="O194">
            <v>100550</v>
          </cell>
          <cell r="P194">
            <v>27700</v>
          </cell>
          <cell r="Q194" t="str">
            <v>RUH/486</v>
          </cell>
          <cell r="S194" t="str">
            <v>C</v>
          </cell>
        </row>
        <row r="195">
          <cell r="A195" t="str">
            <v>CGK-KULD10</v>
          </cell>
          <cell r="B195" t="str">
            <v>SUMMER</v>
          </cell>
          <cell r="C195" t="str">
            <v>Periode :      APR  -  SEP ' 2001</v>
          </cell>
          <cell r="D195" t="str">
            <v>PK-GIF  (123,929 KGS)</v>
          </cell>
          <cell r="E195" t="str">
            <v xml:space="preserve">    CF6-50C / LRC</v>
          </cell>
          <cell r="F195" t="str">
            <v>D10</v>
          </cell>
          <cell r="G195" t="str">
            <v>CGK</v>
          </cell>
          <cell r="H195" t="str">
            <v>KUL</v>
          </cell>
          <cell r="I195">
            <v>667</v>
          </cell>
          <cell r="J195">
            <v>5</v>
          </cell>
          <cell r="K195">
            <v>6.6666666666666666E-2</v>
          </cell>
          <cell r="L195">
            <v>1.1111111111111112E-2</v>
          </cell>
          <cell r="M195">
            <v>7.7777777777777779E-2</v>
          </cell>
          <cell r="N195">
            <v>13750</v>
          </cell>
          <cell r="O195">
            <v>25950</v>
          </cell>
          <cell r="P195">
            <v>43200</v>
          </cell>
          <cell r="Q195" t="str">
            <v>SIN/220</v>
          </cell>
          <cell r="S195" t="str">
            <v>A</v>
          </cell>
        </row>
        <row r="196">
          <cell r="A196" t="str">
            <v>CGK-MNLD10</v>
          </cell>
          <cell r="B196" t="str">
            <v>SUMMER</v>
          </cell>
          <cell r="C196" t="str">
            <v>Periode :      APR  -  SEP ' 2001</v>
          </cell>
          <cell r="D196" t="str">
            <v>PK-GIF  (123,929 KGS)</v>
          </cell>
          <cell r="E196" t="str">
            <v xml:space="preserve">    CF6-50C / LRC</v>
          </cell>
          <cell r="F196" t="str">
            <v>D10</v>
          </cell>
          <cell r="G196" t="str">
            <v>CGK</v>
          </cell>
          <cell r="H196" t="str">
            <v>MNL</v>
          </cell>
          <cell r="I196">
            <v>1553</v>
          </cell>
          <cell r="J196">
            <v>-9</v>
          </cell>
          <cell r="K196">
            <v>0.1451388888888889</v>
          </cell>
          <cell r="L196">
            <v>1.0416666666666666E-2</v>
          </cell>
          <cell r="M196">
            <v>0.15555555555555556</v>
          </cell>
          <cell r="N196">
            <v>29950</v>
          </cell>
          <cell r="O196">
            <v>42850</v>
          </cell>
          <cell r="P196">
            <v>43200</v>
          </cell>
          <cell r="Q196" t="str">
            <v>LAO/230</v>
          </cell>
          <cell r="S196" t="str">
            <v>A</v>
          </cell>
        </row>
        <row r="197">
          <cell r="A197" t="str">
            <v>CGK-RUHD10</v>
          </cell>
          <cell r="B197" t="str">
            <v>SUMMER</v>
          </cell>
          <cell r="C197" t="str">
            <v>Periode :      APR  -  SEP ' 2001</v>
          </cell>
          <cell r="D197" t="str">
            <v>PK-GIF  (123,929 KGS)</v>
          </cell>
          <cell r="E197" t="str">
            <v xml:space="preserve">    CF6-50C / LRC</v>
          </cell>
          <cell r="F197" t="str">
            <v>D10</v>
          </cell>
          <cell r="G197" t="str">
            <v>CGK</v>
          </cell>
          <cell r="H197" t="str">
            <v>RUH</v>
          </cell>
          <cell r="I197">
            <v>4132</v>
          </cell>
          <cell r="J197">
            <v>10</v>
          </cell>
          <cell r="K197">
            <v>0.35486111111111113</v>
          </cell>
          <cell r="L197">
            <v>1.3888888888888888E-2</v>
          </cell>
          <cell r="M197">
            <v>0.36875000000000002</v>
          </cell>
          <cell r="N197">
            <v>77150</v>
          </cell>
          <cell r="O197">
            <v>90450</v>
          </cell>
          <cell r="P197">
            <v>37800</v>
          </cell>
          <cell r="Q197" t="str">
            <v>DHA/277</v>
          </cell>
          <cell r="S197" t="str">
            <v>C</v>
          </cell>
        </row>
        <row r="198">
          <cell r="A198" t="str">
            <v>CGK-SELD10</v>
          </cell>
          <cell r="B198" t="str">
            <v>SUMMER</v>
          </cell>
          <cell r="C198" t="str">
            <v>Periode :      APR  -  SEP ' 2001</v>
          </cell>
          <cell r="D198" t="str">
            <v>PK-GIF  (123,929 KGS)</v>
          </cell>
          <cell r="E198" t="str">
            <v xml:space="preserve">    CF6-50C / LRC</v>
          </cell>
          <cell r="F198" t="str">
            <v>D10</v>
          </cell>
          <cell r="G198" t="str">
            <v>CGK</v>
          </cell>
          <cell r="H198" t="str">
            <v>SEL</v>
          </cell>
          <cell r="I198">
            <v>2999</v>
          </cell>
          <cell r="J198">
            <v>-1</v>
          </cell>
          <cell r="K198">
            <v>0.26597222222222222</v>
          </cell>
          <cell r="L198">
            <v>1.2500000000000001E-2</v>
          </cell>
          <cell r="M198">
            <v>0.27847222222222223</v>
          </cell>
          <cell r="N198">
            <v>57650</v>
          </cell>
          <cell r="O198">
            <v>70750</v>
          </cell>
          <cell r="P198">
            <v>43200</v>
          </cell>
          <cell r="Q198" t="str">
            <v>PUS/208</v>
          </cell>
          <cell r="S198" t="str">
            <v>A</v>
          </cell>
        </row>
        <row r="199">
          <cell r="A199" t="str">
            <v>CGK-SIND10</v>
          </cell>
          <cell r="B199" t="str">
            <v>SUMMER</v>
          </cell>
          <cell r="C199" t="str">
            <v>Periode :      APR  -  SEP ' 2001</v>
          </cell>
          <cell r="D199" t="str">
            <v>PK-GIF  (123,929 KGS)</v>
          </cell>
          <cell r="E199" t="str">
            <v xml:space="preserve">    CF6-50C / LRC</v>
          </cell>
          <cell r="F199" t="str">
            <v>D10</v>
          </cell>
          <cell r="G199" t="str">
            <v>CGK</v>
          </cell>
          <cell r="H199" t="str">
            <v>SIN</v>
          </cell>
          <cell r="I199">
            <v>545</v>
          </cell>
          <cell r="J199">
            <v>4</v>
          </cell>
          <cell r="K199">
            <v>5.6250000000000001E-2</v>
          </cell>
          <cell r="L199">
            <v>1.0416666666666666E-2</v>
          </cell>
          <cell r="M199">
            <v>6.6666666666666666E-2</v>
          </cell>
          <cell r="N199">
            <v>11750</v>
          </cell>
          <cell r="O199">
            <v>23650</v>
          </cell>
          <cell r="P199">
            <v>43200</v>
          </cell>
          <cell r="Q199" t="str">
            <v>KUL/219</v>
          </cell>
          <cell r="S199" t="str">
            <v>A</v>
          </cell>
        </row>
        <row r="200">
          <cell r="A200" t="str">
            <v>CNS-DRWD10</v>
          </cell>
          <cell r="B200" t="str">
            <v>SUMMER</v>
          </cell>
          <cell r="C200" t="str">
            <v>Periode :      APR  -  SEP ' 2001</v>
          </cell>
          <cell r="D200" t="str">
            <v>PK-GIF  (123,929 KGS)</v>
          </cell>
          <cell r="E200" t="str">
            <v xml:space="preserve">    CF6-50C / LRC</v>
          </cell>
          <cell r="F200" t="str">
            <v>D10</v>
          </cell>
          <cell r="G200" t="str">
            <v>CNS</v>
          </cell>
          <cell r="H200" t="str">
            <v>DRW</v>
          </cell>
          <cell r="I200">
            <v>1021</v>
          </cell>
          <cell r="J200">
            <v>-25</v>
          </cell>
          <cell r="K200">
            <v>0.10208333333333335</v>
          </cell>
          <cell r="L200">
            <v>9.0277777777777787E-3</v>
          </cell>
          <cell r="M200">
            <v>0.11111111111111112</v>
          </cell>
          <cell r="N200">
            <v>20500</v>
          </cell>
          <cell r="O200">
            <v>31550</v>
          </cell>
          <cell r="P200">
            <v>43200</v>
          </cell>
          <cell r="Q200" t="str">
            <v>KTR/157</v>
          </cell>
          <cell r="S200" t="str">
            <v>A</v>
          </cell>
        </row>
        <row r="201">
          <cell r="A201" t="str">
            <v>DHA-CGKD10</v>
          </cell>
          <cell r="B201" t="str">
            <v>SUMMER</v>
          </cell>
          <cell r="C201" t="str">
            <v>Periode :      APR  -  SEP ' 2001</v>
          </cell>
          <cell r="D201" t="str">
            <v>PK-GIF  (123,929 KGS)</v>
          </cell>
          <cell r="E201" t="str">
            <v xml:space="preserve">    CF6-50C / LRC</v>
          </cell>
          <cell r="F201" t="str">
            <v>D10</v>
          </cell>
          <cell r="G201" t="str">
            <v>DHA</v>
          </cell>
          <cell r="H201" t="str">
            <v>CGK</v>
          </cell>
          <cell r="I201">
            <v>3936</v>
          </cell>
          <cell r="J201">
            <v>-14</v>
          </cell>
          <cell r="K201">
            <v>0.35625000000000001</v>
          </cell>
          <cell r="L201">
            <v>1.1111111111111112E-2</v>
          </cell>
          <cell r="M201">
            <v>0.36736111111111114</v>
          </cell>
          <cell r="N201">
            <v>73750</v>
          </cell>
          <cell r="O201">
            <v>92650</v>
          </cell>
          <cell r="P201">
            <v>22600</v>
          </cell>
          <cell r="Q201" t="str">
            <v>SUB/389</v>
          </cell>
          <cell r="S201">
            <v>1</v>
          </cell>
          <cell r="T201" t="str">
            <v xml:space="preserve">   1. DHA RTOW = 238,700 KGS; RW = 16RPOSJ; OAT = 40°C</v>
          </cell>
        </row>
        <row r="202">
          <cell r="A202" t="str">
            <v>DHA-JEDD10</v>
          </cell>
          <cell r="B202" t="str">
            <v>SUMMER</v>
          </cell>
          <cell r="C202" t="str">
            <v>Periode :      APR  -  SEP ' 2001</v>
          </cell>
          <cell r="D202" t="str">
            <v>PK-GIF  (123,929 KGS)</v>
          </cell>
          <cell r="E202" t="str">
            <v xml:space="preserve">    CF6-50C / LRC</v>
          </cell>
          <cell r="F202" t="str">
            <v>D10</v>
          </cell>
          <cell r="G202" t="str">
            <v>DHA</v>
          </cell>
          <cell r="H202" t="str">
            <v>JED</v>
          </cell>
          <cell r="I202">
            <v>721</v>
          </cell>
          <cell r="J202">
            <v>-14</v>
          </cell>
          <cell r="K202">
            <v>7.3611111111111113E-2</v>
          </cell>
          <cell r="L202">
            <v>1.1111111111111112E-2</v>
          </cell>
          <cell r="M202">
            <v>8.4722222222222227E-2</v>
          </cell>
          <cell r="N202">
            <v>15450</v>
          </cell>
          <cell r="O202">
            <v>32600</v>
          </cell>
          <cell r="P202">
            <v>43200</v>
          </cell>
          <cell r="Q202" t="str">
            <v>RUH/486</v>
          </cell>
          <cell r="S202" t="str">
            <v>A</v>
          </cell>
        </row>
        <row r="203">
          <cell r="A203" t="str">
            <v>DHA-RUHD10</v>
          </cell>
          <cell r="B203" t="str">
            <v>SUMMER</v>
          </cell>
          <cell r="C203" t="str">
            <v>Periode :      APR  -  SEP ' 2001</v>
          </cell>
          <cell r="D203" t="str">
            <v>PK-GIF  (123,929 KGS)</v>
          </cell>
          <cell r="E203" t="str">
            <v xml:space="preserve">    CF6-50C / LRC</v>
          </cell>
          <cell r="F203" t="str">
            <v>D10</v>
          </cell>
          <cell r="G203" t="str">
            <v>DHA</v>
          </cell>
          <cell r="H203" t="str">
            <v>RUH</v>
          </cell>
          <cell r="I203">
            <v>272</v>
          </cell>
          <cell r="J203">
            <v>-11</v>
          </cell>
          <cell r="K203">
            <v>3.3333333333333333E-2</v>
          </cell>
          <cell r="L203">
            <v>1.1805555555555555E-2</v>
          </cell>
          <cell r="M203">
            <v>4.5138888888888888E-2</v>
          </cell>
          <cell r="N203">
            <v>7550</v>
          </cell>
          <cell r="O203">
            <v>19150</v>
          </cell>
          <cell r="P203">
            <v>43200</v>
          </cell>
          <cell r="Q203" t="str">
            <v>DHA/277</v>
          </cell>
          <cell r="S203" t="str">
            <v>A</v>
          </cell>
        </row>
        <row r="204">
          <cell r="A204" t="str">
            <v>DPS-ADLD10</v>
          </cell>
          <cell r="B204" t="str">
            <v>SUMMER</v>
          </cell>
          <cell r="C204" t="str">
            <v>Periode :      APR  -  SEP ' 2001</v>
          </cell>
          <cell r="D204" t="str">
            <v>PK-GIF  (123,929 KGS)</v>
          </cell>
          <cell r="E204" t="str">
            <v xml:space="preserve">    CF6-50C / LRC</v>
          </cell>
          <cell r="F204" t="str">
            <v>D10</v>
          </cell>
          <cell r="G204" t="str">
            <v>DPS</v>
          </cell>
          <cell r="H204" t="str">
            <v>ADL</v>
          </cell>
          <cell r="I204">
            <v>2054</v>
          </cell>
          <cell r="J204">
            <v>36</v>
          </cell>
          <cell r="K204">
            <v>0.17569444444444446</v>
          </cell>
          <cell r="L204">
            <v>1.1805555555555555E-2</v>
          </cell>
          <cell r="M204">
            <v>0.1875</v>
          </cell>
          <cell r="N204">
            <v>36300</v>
          </cell>
          <cell r="O204">
            <v>49450</v>
          </cell>
          <cell r="P204">
            <v>43200</v>
          </cell>
          <cell r="Q204" t="str">
            <v>MEL/395</v>
          </cell>
          <cell r="S204" t="str">
            <v>A</v>
          </cell>
        </row>
        <row r="205">
          <cell r="A205" t="str">
            <v>-D10</v>
          </cell>
          <cell r="B205" t="str">
            <v>SUMMER</v>
          </cell>
          <cell r="C205" t="str">
            <v>Periode :      APR  -  SEP ' 2001</v>
          </cell>
          <cell r="D205" t="str">
            <v>PK-GIF  (123,929 KGS)</v>
          </cell>
          <cell r="E205" t="str">
            <v xml:space="preserve">    CF6-50C / LRC</v>
          </cell>
          <cell r="F205" t="str">
            <v>D10</v>
          </cell>
          <cell r="T205" t="str">
            <v xml:space="preserve">    NOTE : Route reserve fuel 10%</v>
          </cell>
        </row>
        <row r="206">
          <cell r="A206" t="str">
            <v>DPS-BNED10</v>
          </cell>
          <cell r="B206" t="str">
            <v>SUMMER</v>
          </cell>
          <cell r="C206" t="str">
            <v>Periode :      APR  -  SEP ' 2001</v>
          </cell>
          <cell r="D206" t="str">
            <v>PK-GIF  (123,929 KGS)</v>
          </cell>
          <cell r="E206" t="str">
            <v xml:space="preserve">    CF6-50C / LRC</v>
          </cell>
          <cell r="F206" t="str">
            <v>D10</v>
          </cell>
          <cell r="G206" t="str">
            <v>DPS</v>
          </cell>
          <cell r="H206" t="str">
            <v>BNE</v>
          </cell>
          <cell r="I206">
            <v>2451</v>
          </cell>
          <cell r="J206">
            <v>42</v>
          </cell>
          <cell r="K206">
            <v>0.20555555555555557</v>
          </cell>
          <cell r="L206">
            <v>1.3888888888888888E-2</v>
          </cell>
          <cell r="M206">
            <v>0.21944444444444447</v>
          </cell>
          <cell r="N206">
            <v>43500</v>
          </cell>
          <cell r="O206">
            <v>59700</v>
          </cell>
          <cell r="P206">
            <v>43200</v>
          </cell>
          <cell r="Q206" t="str">
            <v>SYD/420</v>
          </cell>
          <cell r="S206" t="str">
            <v>A</v>
          </cell>
        </row>
        <row r="207">
          <cell r="A207" t="str">
            <v>DPS-DRWD10</v>
          </cell>
          <cell r="B207" t="str">
            <v>SUMMER</v>
          </cell>
          <cell r="C207" t="str">
            <v>Periode :      APR  -  SEP ' 2001</v>
          </cell>
          <cell r="D207" t="str">
            <v>PK-GIF  (123,929 KGS)</v>
          </cell>
          <cell r="E207" t="str">
            <v xml:space="preserve">    CF6-50C / LRC</v>
          </cell>
          <cell r="F207" t="str">
            <v>D10</v>
          </cell>
          <cell r="G207" t="str">
            <v>DPS</v>
          </cell>
          <cell r="H207" t="str">
            <v>DRW</v>
          </cell>
          <cell r="I207">
            <v>977</v>
          </cell>
          <cell r="J207">
            <v>-7</v>
          </cell>
          <cell r="K207">
            <v>9.5138888888888884E-2</v>
          </cell>
          <cell r="L207">
            <v>8.3333333333333332E-3</v>
          </cell>
          <cell r="M207">
            <v>0.10347222222222222</v>
          </cell>
          <cell r="N207">
            <v>19450</v>
          </cell>
          <cell r="O207">
            <v>30400</v>
          </cell>
          <cell r="P207">
            <v>43200</v>
          </cell>
          <cell r="Q207" t="str">
            <v>KTR/157</v>
          </cell>
          <cell r="S207" t="str">
            <v>A</v>
          </cell>
        </row>
        <row r="208">
          <cell r="A208" t="str">
            <v>DPS-HKGD10</v>
          </cell>
          <cell r="B208" t="str">
            <v>SUMMER</v>
          </cell>
          <cell r="C208" t="str">
            <v>Periode :      APR  -  SEP ' 2001</v>
          </cell>
          <cell r="D208" t="str">
            <v>PK-GIF  (123,929 KGS)</v>
          </cell>
          <cell r="E208" t="str">
            <v xml:space="preserve">    CF6-50C / LRC</v>
          </cell>
          <cell r="F208" t="str">
            <v>D10</v>
          </cell>
          <cell r="G208" t="str">
            <v>DPS</v>
          </cell>
          <cell r="H208" t="str">
            <v>HKG</v>
          </cell>
          <cell r="I208">
            <v>1942</v>
          </cell>
          <cell r="J208">
            <v>-2</v>
          </cell>
          <cell r="K208">
            <v>0.17708333333333334</v>
          </cell>
          <cell r="L208">
            <v>1.3194444444444444E-2</v>
          </cell>
          <cell r="M208">
            <v>0.1902777777777778</v>
          </cell>
          <cell r="N208">
            <v>36450</v>
          </cell>
          <cell r="O208">
            <v>48000</v>
          </cell>
          <cell r="P208">
            <v>43200</v>
          </cell>
          <cell r="Q208" t="str">
            <v>CAN/119</v>
          </cell>
          <cell r="S208" t="str">
            <v>A</v>
          </cell>
        </row>
        <row r="209">
          <cell r="A209" t="str">
            <v>DPS-MELD10</v>
          </cell>
          <cell r="B209" t="str">
            <v>SUMMER</v>
          </cell>
          <cell r="C209" t="str">
            <v>Periode :      APR  -  SEP ' 2001</v>
          </cell>
          <cell r="D209" t="str">
            <v>PK-GIF  (123,929 KGS)</v>
          </cell>
          <cell r="E209" t="str">
            <v xml:space="preserve">    CF6-50C / LRC</v>
          </cell>
          <cell r="F209" t="str">
            <v>D10</v>
          </cell>
          <cell r="G209" t="str">
            <v>DPS</v>
          </cell>
          <cell r="H209" t="str">
            <v>MEL</v>
          </cell>
          <cell r="I209">
            <v>2417</v>
          </cell>
          <cell r="J209">
            <v>40</v>
          </cell>
          <cell r="K209">
            <v>0.20416666666666669</v>
          </cell>
          <cell r="L209">
            <v>1.8749999999999999E-2</v>
          </cell>
          <cell r="M209">
            <v>0.22291666666666668</v>
          </cell>
          <cell r="N209">
            <v>43100</v>
          </cell>
          <cell r="O209">
            <v>59950</v>
          </cell>
          <cell r="P209">
            <v>43200</v>
          </cell>
          <cell r="Q209" t="str">
            <v>SYD/386</v>
          </cell>
          <cell r="S209" t="str">
            <v>A</v>
          </cell>
        </row>
        <row r="210">
          <cell r="A210" t="str">
            <v>DPS-PERD10</v>
          </cell>
          <cell r="B210" t="str">
            <v>SUMMER</v>
          </cell>
          <cell r="C210" t="str">
            <v>Periode :      APR  -  SEP ' 2001</v>
          </cell>
          <cell r="D210" t="str">
            <v>PK-GIF  (123,929 KGS)</v>
          </cell>
          <cell r="E210" t="str">
            <v xml:space="preserve">    CF6-50C / LRC</v>
          </cell>
          <cell r="F210" t="str">
            <v>D10</v>
          </cell>
          <cell r="G210" t="str">
            <v>DPS</v>
          </cell>
          <cell r="H210" t="str">
            <v>PER</v>
          </cell>
          <cell r="I210">
            <v>1411</v>
          </cell>
          <cell r="J210">
            <v>2</v>
          </cell>
          <cell r="K210">
            <v>0.13125000000000001</v>
          </cell>
          <cell r="L210">
            <v>1.0416666666666666E-2</v>
          </cell>
          <cell r="M210">
            <v>0.14166666666666666</v>
          </cell>
          <cell r="N210">
            <v>27650</v>
          </cell>
          <cell r="O210">
            <v>47750</v>
          </cell>
          <cell r="P210">
            <v>43200</v>
          </cell>
          <cell r="Q210" t="str">
            <v>KGI/290</v>
          </cell>
          <cell r="S210" t="str">
            <v>A</v>
          </cell>
        </row>
        <row r="211">
          <cell r="A211" t="str">
            <v>DPS-SELD10</v>
          </cell>
          <cell r="B211" t="str">
            <v>SUMMER</v>
          </cell>
          <cell r="C211" t="str">
            <v>Periode :      APR  -  SEP ' 2001</v>
          </cell>
          <cell r="D211" t="str">
            <v>PK-GIF  (123,929 KGS)</v>
          </cell>
          <cell r="E211" t="str">
            <v xml:space="preserve">    CF6-50C / LRC</v>
          </cell>
          <cell r="F211" t="str">
            <v>D10</v>
          </cell>
          <cell r="G211" t="str">
            <v>DPS</v>
          </cell>
          <cell r="H211" t="str">
            <v>SEL</v>
          </cell>
          <cell r="I211">
            <v>2977</v>
          </cell>
          <cell r="J211">
            <v>2</v>
          </cell>
          <cell r="K211">
            <v>0.26319444444444445</v>
          </cell>
          <cell r="L211">
            <v>1.2500000000000001E-2</v>
          </cell>
          <cell r="M211">
            <v>0.27569444444444446</v>
          </cell>
          <cell r="N211">
            <v>57350</v>
          </cell>
          <cell r="O211">
            <v>72450</v>
          </cell>
          <cell r="P211">
            <v>43200</v>
          </cell>
          <cell r="Q211" t="str">
            <v>PUS/208</v>
          </cell>
          <cell r="S211" t="str">
            <v>A</v>
          </cell>
        </row>
        <row r="212">
          <cell r="A212" t="str">
            <v>DPS-SIND10</v>
          </cell>
          <cell r="B212" t="str">
            <v>SUMMER</v>
          </cell>
          <cell r="C212" t="str">
            <v>Periode :      APR  -  SEP ' 2001</v>
          </cell>
          <cell r="D212" t="str">
            <v>PK-GIF  (123,929 KGS)</v>
          </cell>
          <cell r="E212" t="str">
            <v xml:space="preserve">    CF6-50C / LRC</v>
          </cell>
          <cell r="F212" t="str">
            <v>D10</v>
          </cell>
          <cell r="G212" t="str">
            <v>DPS</v>
          </cell>
          <cell r="H212" t="str">
            <v>SIN</v>
          </cell>
          <cell r="I212">
            <v>952</v>
          </cell>
          <cell r="J212">
            <v>12</v>
          </cell>
          <cell r="K212">
            <v>9.0277777777777776E-2</v>
          </cell>
          <cell r="L212">
            <v>1.3888888888888888E-2</v>
          </cell>
          <cell r="M212">
            <v>0.10416666666666666</v>
          </cell>
          <cell r="N212">
            <v>18250</v>
          </cell>
          <cell r="O212">
            <v>30150</v>
          </cell>
          <cell r="P212">
            <v>43200</v>
          </cell>
          <cell r="Q212" t="str">
            <v>KUL/219</v>
          </cell>
          <cell r="S212" t="str">
            <v>A</v>
          </cell>
        </row>
        <row r="213">
          <cell r="A213" t="str">
            <v>DPS-SYDD10</v>
          </cell>
          <cell r="B213" t="str">
            <v>SUMMER</v>
          </cell>
          <cell r="C213" t="str">
            <v>Periode :      APR  -  SEP ' 2001</v>
          </cell>
          <cell r="D213" t="str">
            <v>PK-GIF  (123,929 KGS)</v>
          </cell>
          <cell r="E213" t="str">
            <v xml:space="preserve">    CF6-50C / LRC</v>
          </cell>
          <cell r="F213" t="str">
            <v>D10</v>
          </cell>
          <cell r="G213" t="str">
            <v>DPS</v>
          </cell>
          <cell r="H213" t="str">
            <v>SYD</v>
          </cell>
          <cell r="I213">
            <v>2574</v>
          </cell>
          <cell r="J213">
            <v>44</v>
          </cell>
          <cell r="K213">
            <v>0.21388888888888891</v>
          </cell>
          <cell r="L213">
            <v>1.2500000000000001E-2</v>
          </cell>
          <cell r="M213">
            <v>0.22638888888888892</v>
          </cell>
          <cell r="N213">
            <v>45850</v>
          </cell>
          <cell r="O213">
            <v>63550</v>
          </cell>
          <cell r="P213">
            <v>43200</v>
          </cell>
          <cell r="Q213" t="str">
            <v>MEL391</v>
          </cell>
          <cell r="S213" t="str">
            <v>A</v>
          </cell>
        </row>
        <row r="214">
          <cell r="A214" t="str">
            <v>DPS-TPED10</v>
          </cell>
          <cell r="B214" t="str">
            <v>SUMMER</v>
          </cell>
          <cell r="C214" t="str">
            <v>Periode :      APR  -  SEP ' 2001</v>
          </cell>
          <cell r="D214" t="str">
            <v>PK-GIF  (123,929 KGS)</v>
          </cell>
          <cell r="E214" t="str">
            <v xml:space="preserve">    CF6-50C / LRC</v>
          </cell>
          <cell r="F214" t="str">
            <v>D10</v>
          </cell>
          <cell r="G214" t="str">
            <v>DPS</v>
          </cell>
          <cell r="H214" t="str">
            <v>TPE</v>
          </cell>
          <cell r="I214">
            <v>2180</v>
          </cell>
          <cell r="J214">
            <v>-2</v>
          </cell>
          <cell r="K214">
            <v>0.19652777777777777</v>
          </cell>
          <cell r="L214">
            <v>1.5277777777777777E-2</v>
          </cell>
          <cell r="M214">
            <v>0.21180555555555555</v>
          </cell>
          <cell r="N214">
            <v>41100</v>
          </cell>
          <cell r="O214">
            <v>53000</v>
          </cell>
          <cell r="P214">
            <v>43200</v>
          </cell>
          <cell r="Q214" t="str">
            <v>KHH181</v>
          </cell>
          <cell r="S214" t="str">
            <v>A</v>
          </cell>
        </row>
        <row r="215">
          <cell r="A215" t="str">
            <v>DRW-CNSD10</v>
          </cell>
          <cell r="B215" t="str">
            <v>SUMMER</v>
          </cell>
          <cell r="C215" t="str">
            <v>Periode :      APR  -  SEP ' 2001</v>
          </cell>
          <cell r="D215" t="str">
            <v>PK-GIF  (123,929 KGS)</v>
          </cell>
          <cell r="E215" t="str">
            <v xml:space="preserve">    CF6-50C / LRC</v>
          </cell>
          <cell r="F215" t="str">
            <v>D10</v>
          </cell>
          <cell r="G215" t="str">
            <v>DRW</v>
          </cell>
          <cell r="H215" t="str">
            <v>CNS</v>
          </cell>
          <cell r="I215">
            <v>925</v>
          </cell>
          <cell r="J215">
            <v>23</v>
          </cell>
          <cell r="K215">
            <v>8.6111111111111124E-2</v>
          </cell>
          <cell r="L215">
            <v>9.7222222222222224E-3</v>
          </cell>
          <cell r="M215">
            <v>9.5833333333333354E-2</v>
          </cell>
          <cell r="N215">
            <v>17700</v>
          </cell>
          <cell r="O215">
            <v>29000</v>
          </cell>
          <cell r="P215">
            <v>43200</v>
          </cell>
          <cell r="Q215" t="str">
            <v>TSV/165</v>
          </cell>
          <cell r="S215" t="str">
            <v>A</v>
          </cell>
        </row>
        <row r="216">
          <cell r="A216" t="str">
            <v>DRW-DPSD10</v>
          </cell>
          <cell r="B216" t="str">
            <v>SUMMER</v>
          </cell>
          <cell r="C216" t="str">
            <v>Periode :      APR  -  SEP ' 2001</v>
          </cell>
          <cell r="D216" t="str">
            <v>PK-GIF  (123,929 KGS)</v>
          </cell>
          <cell r="E216" t="str">
            <v xml:space="preserve">    CF6-50C / LRC</v>
          </cell>
          <cell r="F216" t="str">
            <v>D10</v>
          </cell>
          <cell r="G216" t="str">
            <v>DRW</v>
          </cell>
          <cell r="H216" t="str">
            <v>DPS</v>
          </cell>
          <cell r="I216">
            <v>972</v>
          </cell>
          <cell r="J216">
            <v>9</v>
          </cell>
          <cell r="K216">
            <v>9.2361111111111116E-2</v>
          </cell>
          <cell r="L216">
            <v>9.7222222222222224E-3</v>
          </cell>
          <cell r="M216">
            <v>0.10208333333333333</v>
          </cell>
          <cell r="N216">
            <v>18550</v>
          </cell>
          <cell r="O216">
            <v>30000</v>
          </cell>
          <cell r="P216">
            <v>43200</v>
          </cell>
          <cell r="Q216" t="str">
            <v>SUB/197</v>
          </cell>
          <cell r="S216" t="str">
            <v>A</v>
          </cell>
        </row>
        <row r="217">
          <cell r="A217" t="str">
            <v>HKG-CGKD10</v>
          </cell>
          <cell r="B217" t="str">
            <v>SUMMER</v>
          </cell>
          <cell r="C217" t="str">
            <v>Periode :      APR  -  SEP ' 2001</v>
          </cell>
          <cell r="D217" t="str">
            <v>PK-GIF  (123,929 KGS)</v>
          </cell>
          <cell r="E217" t="str">
            <v xml:space="preserve">    CF6-50C / LRC</v>
          </cell>
          <cell r="F217" t="str">
            <v>D10</v>
          </cell>
          <cell r="G217" t="str">
            <v>HKG</v>
          </cell>
          <cell r="H217" t="str">
            <v>CGK</v>
          </cell>
          <cell r="I217">
            <v>1849</v>
          </cell>
          <cell r="J217">
            <v>3</v>
          </cell>
          <cell r="K217">
            <v>0.16805555555555554</v>
          </cell>
          <cell r="L217">
            <v>1.4583333333333332E-2</v>
          </cell>
          <cell r="M217">
            <v>0.18263888888888888</v>
          </cell>
          <cell r="N217">
            <v>35300</v>
          </cell>
          <cell r="O217">
            <v>52000</v>
          </cell>
          <cell r="P217">
            <v>43200</v>
          </cell>
          <cell r="Q217" t="str">
            <v>SUB/389</v>
          </cell>
          <cell r="S217" t="str">
            <v>A</v>
          </cell>
        </row>
        <row r="218">
          <cell r="A218" t="str">
            <v>HKG-DPSD10</v>
          </cell>
          <cell r="B218" t="str">
            <v>SUMMER</v>
          </cell>
          <cell r="C218" t="str">
            <v>Periode :      APR  -  SEP ' 2001</v>
          </cell>
          <cell r="D218" t="str">
            <v>PK-GIF  (123,929 KGS)</v>
          </cell>
          <cell r="E218" t="str">
            <v xml:space="preserve">    CF6-50C / LRC</v>
          </cell>
          <cell r="F218" t="str">
            <v>D10</v>
          </cell>
          <cell r="G218" t="str">
            <v>HKG</v>
          </cell>
          <cell r="H218" t="str">
            <v>DPS</v>
          </cell>
          <cell r="I218">
            <v>1967</v>
          </cell>
          <cell r="J218">
            <v>0</v>
          </cell>
          <cell r="K218">
            <v>0.17916666666666667</v>
          </cell>
          <cell r="L218">
            <v>1.5277777777777777E-2</v>
          </cell>
          <cell r="M218">
            <v>0.19444444444444445</v>
          </cell>
          <cell r="N218">
            <v>37150</v>
          </cell>
          <cell r="O218">
            <v>50100</v>
          </cell>
          <cell r="P218">
            <v>43200</v>
          </cell>
          <cell r="Q218" t="str">
            <v>SUB/197</v>
          </cell>
          <cell r="S218" t="str">
            <v>A</v>
          </cell>
        </row>
        <row r="219">
          <cell r="A219" t="str">
            <v>HKG-PEKD10</v>
          </cell>
          <cell r="B219" t="str">
            <v>SUMMER</v>
          </cell>
          <cell r="C219" t="str">
            <v>Periode :      APR  -  SEP ' 2001</v>
          </cell>
          <cell r="D219" t="str">
            <v>PK-GIF  (123,929 KGS)</v>
          </cell>
          <cell r="E219" t="str">
            <v xml:space="preserve">    CF6-50C / LRC</v>
          </cell>
          <cell r="F219" t="str">
            <v>D10</v>
          </cell>
          <cell r="G219" t="str">
            <v>HKG</v>
          </cell>
          <cell r="H219" t="str">
            <v>PEK</v>
          </cell>
          <cell r="I219">
            <v>1145</v>
          </cell>
          <cell r="J219">
            <v>-2</v>
          </cell>
          <cell r="K219">
            <v>0.10833333333333334</v>
          </cell>
          <cell r="L219">
            <v>1.3888888888888888E-2</v>
          </cell>
          <cell r="M219">
            <v>0.12222222222222223</v>
          </cell>
          <cell r="N219">
            <v>22100</v>
          </cell>
          <cell r="O219">
            <v>31650</v>
          </cell>
          <cell r="P219">
            <v>43200</v>
          </cell>
          <cell r="Q219" t="str">
            <v>TSN/105</v>
          </cell>
          <cell r="S219" t="str">
            <v>A</v>
          </cell>
        </row>
        <row r="220">
          <cell r="A220" t="str">
            <v>HKG-SIND10</v>
          </cell>
          <cell r="B220" t="str">
            <v>SUMMER</v>
          </cell>
          <cell r="C220" t="str">
            <v>Periode :      APR  -  SEP ' 2001</v>
          </cell>
          <cell r="D220" t="str">
            <v>PK-GIF  (123,929 KGS)</v>
          </cell>
          <cell r="E220" t="str">
            <v xml:space="preserve">    CF6-50C / LRC</v>
          </cell>
          <cell r="F220" t="str">
            <v>D10</v>
          </cell>
          <cell r="G220" t="str">
            <v>HKG</v>
          </cell>
          <cell r="H220" t="str">
            <v>SIN</v>
          </cell>
          <cell r="I220">
            <v>1474</v>
          </cell>
          <cell r="J220">
            <v>11</v>
          </cell>
          <cell r="K220">
            <v>0.13472222222222222</v>
          </cell>
          <cell r="L220">
            <v>1.5277777777777777E-2</v>
          </cell>
          <cell r="M220">
            <v>0.15</v>
          </cell>
          <cell r="N220">
            <v>27250</v>
          </cell>
          <cell r="O220">
            <v>39150</v>
          </cell>
          <cell r="P220">
            <v>43200</v>
          </cell>
          <cell r="Q220" t="str">
            <v>KUL/219</v>
          </cell>
          <cell r="S220" t="str">
            <v>A</v>
          </cell>
        </row>
        <row r="221">
          <cell r="A221" t="str">
            <v>HNL-BIKD10</v>
          </cell>
          <cell r="B221" t="str">
            <v>SUMMER</v>
          </cell>
          <cell r="C221" t="str">
            <v>Periode :      APR  -  SEP ' 2001</v>
          </cell>
          <cell r="D221" t="str">
            <v>PK-GIF  (123,929 KGS)</v>
          </cell>
          <cell r="E221" t="str">
            <v xml:space="preserve">    CF6-50C / LRC</v>
          </cell>
          <cell r="F221" t="str">
            <v>D10</v>
          </cell>
          <cell r="G221" t="str">
            <v>HNL</v>
          </cell>
          <cell r="H221" t="str">
            <v>BIK</v>
          </cell>
          <cell r="I221">
            <v>4214</v>
          </cell>
          <cell r="J221">
            <v>1</v>
          </cell>
          <cell r="K221">
            <v>0.3743055555555555</v>
          </cell>
          <cell r="L221">
            <v>1.1805555555555555E-2</v>
          </cell>
          <cell r="M221">
            <v>0.38611111111111107</v>
          </cell>
          <cell r="N221">
            <v>82850</v>
          </cell>
          <cell r="O221">
            <v>103300</v>
          </cell>
          <cell r="P221">
            <v>25000</v>
          </cell>
          <cell r="Q221" t="str">
            <v>2HRS/LRC</v>
          </cell>
          <cell r="S221" t="str">
            <v>C</v>
          </cell>
        </row>
        <row r="222">
          <cell r="A222" t="str">
            <v>JED-CGKD10</v>
          </cell>
          <cell r="B222" t="str">
            <v>SUMMER</v>
          </cell>
          <cell r="C222" t="str">
            <v>Periode :      APR  -  SEP ' 2001</v>
          </cell>
          <cell r="D222" t="str">
            <v>PK-GIF  (123,929 KGS)</v>
          </cell>
          <cell r="E222" t="str">
            <v xml:space="preserve">    CF6-50C / LRC</v>
          </cell>
          <cell r="F222" t="str">
            <v>D10</v>
          </cell>
          <cell r="G222" t="str">
            <v>JED</v>
          </cell>
          <cell r="H222" t="str">
            <v>CGK</v>
          </cell>
          <cell r="I222">
            <v>4537</v>
          </cell>
          <cell r="J222">
            <v>-15</v>
          </cell>
          <cell r="K222">
            <v>0.40972222222222227</v>
          </cell>
          <cell r="L222">
            <v>1.1111111111111112E-2</v>
          </cell>
          <cell r="M222">
            <v>0.42083333333333339</v>
          </cell>
          <cell r="N222">
            <v>83450</v>
          </cell>
          <cell r="O222">
            <v>100250</v>
          </cell>
          <cell r="P222">
            <v>17000</v>
          </cell>
          <cell r="Q222" t="str">
            <v>SUB/389</v>
          </cell>
          <cell r="S222">
            <v>2</v>
          </cell>
          <cell r="T222" t="str">
            <v xml:space="preserve">   2. JED RTOW = 240,700 KGS; RW = 16R/34L; OAT = 40°C</v>
          </cell>
        </row>
        <row r="223">
          <cell r="A223" t="str">
            <v>JED-DHAD10</v>
          </cell>
          <cell r="B223" t="str">
            <v>SUMMER</v>
          </cell>
          <cell r="C223" t="str">
            <v>Periode :      APR  -  SEP ' 2001</v>
          </cell>
          <cell r="D223" t="str">
            <v>PK-GIF  (123,929 KGS)</v>
          </cell>
          <cell r="E223" t="str">
            <v xml:space="preserve">    CF6-50C / LRC</v>
          </cell>
          <cell r="F223" t="str">
            <v>D10</v>
          </cell>
          <cell r="G223" t="str">
            <v>JED</v>
          </cell>
          <cell r="H223" t="str">
            <v>DHA</v>
          </cell>
          <cell r="I223">
            <v>531</v>
          </cell>
          <cell r="J223">
            <v>10</v>
          </cell>
          <cell r="K223">
            <v>7.2916666666666671E-2</v>
          </cell>
          <cell r="L223">
            <v>9.7222222222222224E-3</v>
          </cell>
          <cell r="M223">
            <v>8.2638888888888901E-2</v>
          </cell>
          <cell r="N223">
            <v>15350</v>
          </cell>
          <cell r="O223">
            <v>29050</v>
          </cell>
          <cell r="P223">
            <v>43200</v>
          </cell>
          <cell r="Q223" t="str">
            <v>AUH/280</v>
          </cell>
          <cell r="S223" t="str">
            <v>A</v>
          </cell>
        </row>
        <row r="224">
          <cell r="A224" t="str">
            <v>JED-RUHD10</v>
          </cell>
          <cell r="B224" t="str">
            <v>SUMMER</v>
          </cell>
          <cell r="C224" t="str">
            <v>Periode :      APR  -  SEP ' 2001</v>
          </cell>
          <cell r="D224" t="str">
            <v>PK-GIF  (123,929 KGS)</v>
          </cell>
          <cell r="E224" t="str">
            <v xml:space="preserve">    CF6-50C / LRC</v>
          </cell>
          <cell r="F224" t="str">
            <v>D10</v>
          </cell>
          <cell r="G224" t="str">
            <v>JED</v>
          </cell>
          <cell r="H224" t="str">
            <v>RUH</v>
          </cell>
          <cell r="I224">
            <v>531</v>
          </cell>
          <cell r="J224">
            <v>13</v>
          </cell>
          <cell r="K224">
            <v>5.347222222222222E-2</v>
          </cell>
          <cell r="L224">
            <v>1.2500000000000001E-2</v>
          </cell>
          <cell r="M224">
            <v>6.5972222222222224E-2</v>
          </cell>
          <cell r="N224">
            <v>11550</v>
          </cell>
          <cell r="O224">
            <v>23050</v>
          </cell>
          <cell r="P224">
            <v>43200</v>
          </cell>
          <cell r="Q224" t="str">
            <v>DHA/277</v>
          </cell>
          <cell r="S224" t="str">
            <v>A</v>
          </cell>
        </row>
        <row r="225">
          <cell r="A225" t="str">
            <v>KUL-CGKD10</v>
          </cell>
          <cell r="B225" t="str">
            <v>SUMMER</v>
          </cell>
          <cell r="C225" t="str">
            <v>Periode :      APR  -  SEP ' 2001</v>
          </cell>
          <cell r="D225" t="str">
            <v>PK-GIF  (123,929 KGS)</v>
          </cell>
          <cell r="E225" t="str">
            <v xml:space="preserve">    CF6-50C / LRC</v>
          </cell>
          <cell r="F225" t="str">
            <v>D10</v>
          </cell>
          <cell r="G225" t="str">
            <v>KUL</v>
          </cell>
          <cell r="H225" t="str">
            <v>CGK</v>
          </cell>
          <cell r="I225">
            <v>672</v>
          </cell>
          <cell r="J225">
            <v>-7</v>
          </cell>
          <cell r="K225">
            <v>6.8750000000000006E-2</v>
          </cell>
          <cell r="L225">
            <v>1.1805555555555555E-2</v>
          </cell>
          <cell r="M225">
            <v>8.0555555555555561E-2</v>
          </cell>
          <cell r="N225">
            <v>14500</v>
          </cell>
          <cell r="O225">
            <v>29900</v>
          </cell>
          <cell r="P225">
            <v>43200</v>
          </cell>
          <cell r="Q225" t="str">
            <v>SUB/389</v>
          </cell>
          <cell r="S225" t="str">
            <v>A</v>
          </cell>
        </row>
        <row r="226">
          <cell r="A226" t="str">
            <v>-D10</v>
          </cell>
          <cell r="B226" t="str">
            <v>SUMMER</v>
          </cell>
          <cell r="C226" t="str">
            <v>Periode :      APR  -  SEP ' 2001</v>
          </cell>
          <cell r="D226" t="str">
            <v>PK-GIF  (123,929 KGS)</v>
          </cell>
          <cell r="E226" t="str">
            <v xml:space="preserve">    CF6-50C / LRC</v>
          </cell>
          <cell r="F226" t="str">
            <v>D10</v>
          </cell>
          <cell r="T226" t="str">
            <v xml:space="preserve">    NOTE : Route reserve fuel 10%</v>
          </cell>
        </row>
        <row r="227">
          <cell r="A227" t="str">
            <v>LAX-HNLD10</v>
          </cell>
          <cell r="B227" t="str">
            <v>SUMMER</v>
          </cell>
          <cell r="C227" t="str">
            <v>Periode :      APR  -  SEP ' 2001</v>
          </cell>
          <cell r="D227" t="str">
            <v>PK-GIF  (123,929 KGS)</v>
          </cell>
          <cell r="E227" t="str">
            <v xml:space="preserve">    CF6-50C / LRC</v>
          </cell>
          <cell r="F227" t="str">
            <v>D10</v>
          </cell>
          <cell r="G227" t="str">
            <v>LAX</v>
          </cell>
          <cell r="H227" t="str">
            <v>HNL</v>
          </cell>
          <cell r="I227">
            <v>2266</v>
          </cell>
          <cell r="J227">
            <v>-17</v>
          </cell>
          <cell r="K227">
            <v>0.21527777777777779</v>
          </cell>
          <cell r="L227">
            <v>1.4583333333333332E-2</v>
          </cell>
          <cell r="M227">
            <v>0.22986111111111113</v>
          </cell>
          <cell r="N227">
            <v>46400</v>
          </cell>
          <cell r="O227">
            <v>58950</v>
          </cell>
          <cell r="P227">
            <v>43200</v>
          </cell>
          <cell r="Q227" t="str">
            <v>ITO/219</v>
          </cell>
          <cell r="S227" t="str">
            <v>A</v>
          </cell>
        </row>
        <row r="228">
          <cell r="A228" t="str">
            <v>MDC-MNLD10</v>
          </cell>
          <cell r="B228" t="str">
            <v>SUMMER</v>
          </cell>
          <cell r="C228" t="str">
            <v>Periode :      APR  -  SEP ' 2001</v>
          </cell>
          <cell r="D228" t="str">
            <v>PK-GIF  (123,929 KGS)</v>
          </cell>
          <cell r="E228" t="str">
            <v xml:space="preserve">    CF6-50C / LRC</v>
          </cell>
          <cell r="F228" t="str">
            <v>D10</v>
          </cell>
          <cell r="G228" t="str">
            <v>MDC</v>
          </cell>
          <cell r="H228" t="str">
            <v>MNL</v>
          </cell>
          <cell r="I228">
            <v>845</v>
          </cell>
          <cell r="J228">
            <v>6</v>
          </cell>
          <cell r="K228">
            <v>8.1944444444444445E-2</v>
          </cell>
          <cell r="L228">
            <v>9.7222222222222224E-3</v>
          </cell>
          <cell r="M228">
            <v>9.1666666666666674E-2</v>
          </cell>
          <cell r="N228">
            <v>16900</v>
          </cell>
          <cell r="O228">
            <v>33800</v>
          </cell>
          <cell r="P228">
            <v>43200</v>
          </cell>
          <cell r="Q228" t="str">
            <v>LAO/230</v>
          </cell>
          <cell r="S228" t="str">
            <v>A</v>
          </cell>
        </row>
        <row r="229">
          <cell r="A229" t="str">
            <v>MEL-ADLD10</v>
          </cell>
          <cell r="B229" t="str">
            <v>SUMMER</v>
          </cell>
          <cell r="C229" t="str">
            <v>Periode :      APR  -  SEP ' 2001</v>
          </cell>
          <cell r="D229" t="str">
            <v>PK-GIF  (123,929 KGS)</v>
          </cell>
          <cell r="E229" t="str">
            <v xml:space="preserve">    CF6-50C / LRC</v>
          </cell>
          <cell r="F229" t="str">
            <v>D10</v>
          </cell>
          <cell r="G229" t="str">
            <v>MEL</v>
          </cell>
          <cell r="H229" t="str">
            <v>ADL</v>
          </cell>
          <cell r="I229">
            <v>369</v>
          </cell>
          <cell r="J229">
            <v>-43</v>
          </cell>
          <cell r="K229">
            <v>4.4444444444444446E-2</v>
          </cell>
          <cell r="L229">
            <v>1.1111111111111112E-2</v>
          </cell>
          <cell r="M229">
            <v>5.5555555555555559E-2</v>
          </cell>
          <cell r="N229">
            <v>9400</v>
          </cell>
          <cell r="O229">
            <v>22550</v>
          </cell>
          <cell r="P229">
            <v>43200</v>
          </cell>
          <cell r="Q229" t="str">
            <v>MEL/395</v>
          </cell>
          <cell r="S229" t="str">
            <v>A</v>
          </cell>
        </row>
        <row r="230">
          <cell r="A230" t="str">
            <v>MEL-DPSD10</v>
          </cell>
          <cell r="B230" t="str">
            <v>SUMMER</v>
          </cell>
          <cell r="C230" t="str">
            <v>Periode :      APR  -  SEP ' 2001</v>
          </cell>
          <cell r="D230" t="str">
            <v>PK-GIF  (123,929 KGS)</v>
          </cell>
          <cell r="E230" t="str">
            <v xml:space="preserve">    CF6-50C / LRC</v>
          </cell>
          <cell r="F230" t="str">
            <v>D10</v>
          </cell>
          <cell r="G230" t="str">
            <v>MEL</v>
          </cell>
          <cell r="H230" t="str">
            <v>DPS</v>
          </cell>
          <cell r="I230">
            <v>2391</v>
          </cell>
          <cell r="J230">
            <v>-36</v>
          </cell>
          <cell r="K230">
            <v>0.23194444444444443</v>
          </cell>
          <cell r="L230">
            <v>1.1111111111111112E-2</v>
          </cell>
          <cell r="M230">
            <v>0.24305555555555552</v>
          </cell>
          <cell r="N230">
            <v>47950</v>
          </cell>
          <cell r="O230">
            <v>60000</v>
          </cell>
          <cell r="P230">
            <v>43200</v>
          </cell>
          <cell r="Q230" t="str">
            <v>SUB/197</v>
          </cell>
          <cell r="S230" t="str">
            <v>A</v>
          </cell>
        </row>
        <row r="231">
          <cell r="A231" t="str">
            <v>MEL-SYDD10</v>
          </cell>
          <cell r="B231" t="str">
            <v>SUMMER</v>
          </cell>
          <cell r="C231" t="str">
            <v>Periode :      APR  -  SEP ' 2001</v>
          </cell>
          <cell r="D231" t="str">
            <v>PK-GIF  (123,929 KGS)</v>
          </cell>
          <cell r="E231" t="str">
            <v xml:space="preserve">    CF6-50C / LRC</v>
          </cell>
          <cell r="F231" t="str">
            <v>D10</v>
          </cell>
          <cell r="G231" t="str">
            <v>MEL</v>
          </cell>
          <cell r="H231" t="str">
            <v>SYD</v>
          </cell>
          <cell r="I231">
            <v>425</v>
          </cell>
          <cell r="J231">
            <v>40</v>
          </cell>
          <cell r="K231">
            <v>4.4444444444444446E-2</v>
          </cell>
          <cell r="L231">
            <v>1.2500000000000001E-2</v>
          </cell>
          <cell r="M231">
            <v>5.694444444444445E-2</v>
          </cell>
          <cell r="N231">
            <v>9450</v>
          </cell>
          <cell r="O231">
            <v>24950</v>
          </cell>
          <cell r="P231">
            <v>43200</v>
          </cell>
          <cell r="Q231" t="str">
            <v>MEL391</v>
          </cell>
          <cell r="S231" t="str">
            <v>A</v>
          </cell>
        </row>
        <row r="232">
          <cell r="A232" t="str">
            <v>MNL-CGKD10</v>
          </cell>
          <cell r="B232" t="str">
            <v>SUMMER</v>
          </cell>
          <cell r="C232" t="str">
            <v>Periode :      APR  -  SEP ' 2001</v>
          </cell>
          <cell r="D232" t="str">
            <v>PK-GIF  (123,929 KGS)</v>
          </cell>
          <cell r="E232" t="str">
            <v xml:space="preserve">    CF6-50C / LRC</v>
          </cell>
          <cell r="F232" t="str">
            <v>D10</v>
          </cell>
          <cell r="G232" t="str">
            <v>MNL</v>
          </cell>
          <cell r="H232" t="str">
            <v>CGK</v>
          </cell>
          <cell r="I232">
            <v>1548</v>
          </cell>
          <cell r="J232">
            <v>9</v>
          </cell>
          <cell r="K232">
            <v>0.14097222222222222</v>
          </cell>
          <cell r="L232">
            <v>1.0416666666666666E-2</v>
          </cell>
          <cell r="M232">
            <v>0.15138888888888888</v>
          </cell>
          <cell r="N232">
            <v>29000</v>
          </cell>
          <cell r="O232">
            <v>44350</v>
          </cell>
          <cell r="P232">
            <v>43200</v>
          </cell>
          <cell r="Q232" t="str">
            <v>SUB/389</v>
          </cell>
          <cell r="S232" t="str">
            <v>A</v>
          </cell>
        </row>
        <row r="233">
          <cell r="A233" t="str">
            <v>MNL-MDCD10</v>
          </cell>
          <cell r="B233" t="str">
            <v>SUMMER</v>
          </cell>
          <cell r="C233" t="str">
            <v>Periode :      APR  -  SEP ' 2001</v>
          </cell>
          <cell r="D233" t="str">
            <v>PK-GIF  (123,929 KGS)</v>
          </cell>
          <cell r="E233" t="str">
            <v xml:space="preserve">    CF6-50C / LRC</v>
          </cell>
          <cell r="F233" t="str">
            <v>D10</v>
          </cell>
          <cell r="G233" t="str">
            <v>MNL</v>
          </cell>
          <cell r="H233" t="str">
            <v>MDC</v>
          </cell>
          <cell r="I233">
            <v>845</v>
          </cell>
          <cell r="J233">
            <v>-6</v>
          </cell>
          <cell r="K233">
            <v>8.3333333333333329E-2</v>
          </cell>
          <cell r="L233">
            <v>1.1111111111111112E-2</v>
          </cell>
          <cell r="M233">
            <v>9.4444444444444442E-2</v>
          </cell>
          <cell r="N233">
            <v>17650</v>
          </cell>
          <cell r="O233">
            <v>35300</v>
          </cell>
          <cell r="P233">
            <v>43200</v>
          </cell>
          <cell r="Q233" t="str">
            <v>BPN/516</v>
          </cell>
          <cell r="S233" t="str">
            <v>A</v>
          </cell>
        </row>
        <row r="234">
          <cell r="A234" t="str">
            <v>PEK-HKGD10</v>
          </cell>
          <cell r="B234" t="str">
            <v>SUMMER</v>
          </cell>
          <cell r="C234" t="str">
            <v>Periode :      APR  -  SEP ' 2001</v>
          </cell>
          <cell r="D234" t="str">
            <v>PK-GIF  (123,929 KGS)</v>
          </cell>
          <cell r="E234" t="str">
            <v xml:space="preserve">    CF6-50C / LRC</v>
          </cell>
          <cell r="F234" t="str">
            <v>D10</v>
          </cell>
          <cell r="G234" t="str">
            <v>PEK</v>
          </cell>
          <cell r="H234" t="str">
            <v>HKG</v>
          </cell>
          <cell r="I234">
            <v>1140</v>
          </cell>
          <cell r="J234">
            <v>-4</v>
          </cell>
          <cell r="K234">
            <v>0.10833333333333334</v>
          </cell>
          <cell r="L234">
            <v>1.1111111111111112E-2</v>
          </cell>
          <cell r="M234">
            <v>0.11944444444444445</v>
          </cell>
          <cell r="N234">
            <v>22200</v>
          </cell>
          <cell r="O234">
            <v>32400</v>
          </cell>
          <cell r="P234">
            <v>43200</v>
          </cell>
          <cell r="Q234" t="str">
            <v>CAN/119</v>
          </cell>
          <cell r="S234" t="str">
            <v>A</v>
          </cell>
        </row>
        <row r="235">
          <cell r="A235" t="str">
            <v>PER-DPSD10</v>
          </cell>
          <cell r="B235" t="str">
            <v>SUMMER</v>
          </cell>
          <cell r="C235" t="str">
            <v>Periode :      APR  -  SEP ' 2001</v>
          </cell>
          <cell r="D235" t="str">
            <v>PK-GIF  (123,929 KGS)</v>
          </cell>
          <cell r="E235" t="str">
            <v xml:space="preserve">    CF6-50C / LRC</v>
          </cell>
          <cell r="F235" t="str">
            <v>D10</v>
          </cell>
          <cell r="G235" t="str">
            <v>PER</v>
          </cell>
          <cell r="H235" t="str">
            <v>DPS</v>
          </cell>
          <cell r="I235">
            <v>1409</v>
          </cell>
          <cell r="J235">
            <v>-10</v>
          </cell>
          <cell r="K235">
            <v>0.13402777777777777</v>
          </cell>
          <cell r="L235">
            <v>1.1805555555555555E-2</v>
          </cell>
          <cell r="M235">
            <v>0.14583333333333331</v>
          </cell>
          <cell r="N235">
            <v>26950</v>
          </cell>
          <cell r="O235">
            <v>38350</v>
          </cell>
          <cell r="P235">
            <v>43200</v>
          </cell>
          <cell r="Q235" t="str">
            <v>SUB/197</v>
          </cell>
          <cell r="S235" t="str">
            <v>A</v>
          </cell>
        </row>
        <row r="236">
          <cell r="A236" t="str">
            <v>RUH-CGKD10</v>
          </cell>
          <cell r="B236" t="str">
            <v>SUMMER</v>
          </cell>
          <cell r="C236" t="str">
            <v>Periode :      APR  -  SEP ' 2001</v>
          </cell>
          <cell r="D236" t="str">
            <v>PK-GIF  (123,929 KGS)</v>
          </cell>
          <cell r="E236" t="str">
            <v xml:space="preserve">    CF6-50C / LRC</v>
          </cell>
          <cell r="F236" t="str">
            <v>D10</v>
          </cell>
          <cell r="G236" t="str">
            <v>RUH</v>
          </cell>
          <cell r="H236" t="str">
            <v>CGK</v>
          </cell>
          <cell r="I236">
            <v>4159</v>
          </cell>
          <cell r="J236">
            <v>-15</v>
          </cell>
          <cell r="K236">
            <v>0.3756944444444445</v>
          </cell>
          <cell r="L236">
            <v>1.3194444444444444E-2</v>
          </cell>
          <cell r="M236">
            <v>0.38888888888888895</v>
          </cell>
          <cell r="N236">
            <v>73950</v>
          </cell>
          <cell r="O236">
            <v>90300</v>
          </cell>
          <cell r="P236">
            <v>15200</v>
          </cell>
          <cell r="Q236" t="str">
            <v>SUB/389</v>
          </cell>
          <cell r="S236">
            <v>3</v>
          </cell>
          <cell r="T236" t="str">
            <v xml:space="preserve">   3. RUH RTOW = 228,900 KGS; RW = 15L; OAT = 40°C</v>
          </cell>
        </row>
        <row r="237">
          <cell r="A237" t="str">
            <v>RUH-DHAD10</v>
          </cell>
          <cell r="B237" t="str">
            <v>SUMMER</v>
          </cell>
          <cell r="C237" t="str">
            <v>Periode :      APR  -  SEP ' 2001</v>
          </cell>
          <cell r="D237" t="str">
            <v>PK-GIF  (123,929 KGS)</v>
          </cell>
          <cell r="E237" t="str">
            <v xml:space="preserve">    CF6-50C / LRC</v>
          </cell>
          <cell r="F237" t="str">
            <v>D10</v>
          </cell>
          <cell r="G237" t="str">
            <v>RUH</v>
          </cell>
          <cell r="H237" t="str">
            <v>DHA</v>
          </cell>
          <cell r="I237">
            <v>246</v>
          </cell>
          <cell r="J237">
            <v>12</v>
          </cell>
          <cell r="K237">
            <v>2.9861111111111113E-2</v>
          </cell>
          <cell r="L237">
            <v>9.7222222222222224E-3</v>
          </cell>
          <cell r="M237">
            <v>3.9583333333333331E-2</v>
          </cell>
          <cell r="N237">
            <v>6550</v>
          </cell>
          <cell r="O237">
            <v>20300</v>
          </cell>
          <cell r="P237">
            <v>43200</v>
          </cell>
          <cell r="Q237" t="str">
            <v>AUH/280</v>
          </cell>
          <cell r="S237" t="str">
            <v>A</v>
          </cell>
        </row>
        <row r="238">
          <cell r="A238" t="str">
            <v>RUH-JEDD10</v>
          </cell>
          <cell r="B238" t="str">
            <v>SUMMER</v>
          </cell>
          <cell r="C238" t="str">
            <v>Periode :      APR  -  SEP ' 2001</v>
          </cell>
          <cell r="D238" t="str">
            <v>PK-GIF  (123,929 KGS)</v>
          </cell>
          <cell r="E238" t="str">
            <v xml:space="preserve">    CF6-50C / LRC</v>
          </cell>
          <cell r="F238" t="str">
            <v>D10</v>
          </cell>
          <cell r="G238" t="str">
            <v>RUH</v>
          </cell>
          <cell r="H238" t="str">
            <v>JED</v>
          </cell>
          <cell r="I238">
            <v>508</v>
          </cell>
          <cell r="J238">
            <v>-8</v>
          </cell>
          <cell r="K238">
            <v>5.347222222222222E-2</v>
          </cell>
          <cell r="L238">
            <v>1.3194444444444444E-2</v>
          </cell>
          <cell r="M238">
            <v>6.6666666666666666E-2</v>
          </cell>
          <cell r="N238">
            <v>11100</v>
          </cell>
          <cell r="O238">
            <v>28250</v>
          </cell>
          <cell r="P238">
            <v>43200</v>
          </cell>
          <cell r="Q238" t="str">
            <v>RUH/486</v>
          </cell>
          <cell r="S238" t="str">
            <v>A</v>
          </cell>
        </row>
        <row r="239">
          <cell r="A239" t="str">
            <v>SEL-CGKD10</v>
          </cell>
          <cell r="B239" t="str">
            <v>SUMMER</v>
          </cell>
          <cell r="C239" t="str">
            <v>Periode :      APR  -  SEP ' 2001</v>
          </cell>
          <cell r="D239" t="str">
            <v>PK-GIF  (123,929 KGS)</v>
          </cell>
          <cell r="E239" t="str">
            <v xml:space="preserve">    CF6-50C / LRC</v>
          </cell>
          <cell r="F239" t="str">
            <v>D10</v>
          </cell>
          <cell r="G239" t="str">
            <v>SEL</v>
          </cell>
          <cell r="H239" t="str">
            <v>CGK</v>
          </cell>
          <cell r="I239">
            <v>3019</v>
          </cell>
          <cell r="J239">
            <v>1</v>
          </cell>
          <cell r="K239">
            <v>0.26666666666666666</v>
          </cell>
          <cell r="L239">
            <v>1.4583333333333332E-2</v>
          </cell>
          <cell r="M239">
            <v>0.28125</v>
          </cell>
          <cell r="N239">
            <v>58200</v>
          </cell>
          <cell r="O239">
            <v>74600</v>
          </cell>
          <cell r="P239">
            <v>43200</v>
          </cell>
          <cell r="Q239" t="str">
            <v>SUB/389</v>
          </cell>
          <cell r="S239" t="str">
            <v>A</v>
          </cell>
        </row>
        <row r="240">
          <cell r="A240" t="str">
            <v>SEL-DPSD10</v>
          </cell>
          <cell r="B240" t="str">
            <v>SUMMER</v>
          </cell>
          <cell r="C240" t="str">
            <v>Periode :      APR  -  SEP ' 2001</v>
          </cell>
          <cell r="D240" t="str">
            <v>PK-GIF  (123,929 KGS)</v>
          </cell>
          <cell r="E240" t="str">
            <v xml:space="preserve">    CF6-50C / LRC</v>
          </cell>
          <cell r="F240" t="str">
            <v>D10</v>
          </cell>
          <cell r="G240" t="str">
            <v>SEL</v>
          </cell>
          <cell r="H240" t="str">
            <v>DPS</v>
          </cell>
          <cell r="I240">
            <v>2985</v>
          </cell>
          <cell r="J240">
            <v>-2</v>
          </cell>
          <cell r="K240">
            <v>0.26597222222222222</v>
          </cell>
          <cell r="L240">
            <v>1.4583333333333332E-2</v>
          </cell>
          <cell r="M240">
            <v>0.28055555555555556</v>
          </cell>
          <cell r="N240">
            <v>56950</v>
          </cell>
          <cell r="O240">
            <v>69500</v>
          </cell>
          <cell r="P240">
            <v>43200</v>
          </cell>
          <cell r="Q240" t="str">
            <v>SUB/197</v>
          </cell>
          <cell r="S240" t="str">
            <v>A</v>
          </cell>
        </row>
        <row r="241">
          <cell r="A241" t="str">
            <v>SIN-CGKD10</v>
          </cell>
          <cell r="B241" t="str">
            <v>SUMMER</v>
          </cell>
          <cell r="C241" t="str">
            <v>Periode :      APR  -  SEP ' 2001</v>
          </cell>
          <cell r="D241" t="str">
            <v>PK-GIF  (123,929 KGS)</v>
          </cell>
          <cell r="E241" t="str">
            <v xml:space="preserve">    CF6-50C / LRC</v>
          </cell>
          <cell r="F241" t="str">
            <v>D10</v>
          </cell>
          <cell r="G241" t="str">
            <v>SIN</v>
          </cell>
          <cell r="H241" t="str">
            <v>CGK</v>
          </cell>
          <cell r="I241">
            <v>522</v>
          </cell>
          <cell r="J241">
            <v>-6</v>
          </cell>
          <cell r="K241">
            <v>5.486111111111111E-2</v>
          </cell>
          <cell r="L241">
            <v>1.2500000000000001E-2</v>
          </cell>
          <cell r="M241">
            <v>6.7361111111111108E-2</v>
          </cell>
          <cell r="N241">
            <v>11850</v>
          </cell>
          <cell r="O241">
            <v>27250</v>
          </cell>
          <cell r="P241">
            <v>43200</v>
          </cell>
          <cell r="Q241" t="str">
            <v>SUB/389</v>
          </cell>
          <cell r="S241" t="str">
            <v>A</v>
          </cell>
        </row>
        <row r="242">
          <cell r="A242" t="str">
            <v>SIN-DPSD10</v>
          </cell>
          <cell r="B242" t="str">
            <v>SUMMER</v>
          </cell>
          <cell r="C242" t="str">
            <v>Periode :      APR  -  SEP ' 2001</v>
          </cell>
          <cell r="D242" t="str">
            <v>PK-GIF  (123,929 KGS)</v>
          </cell>
          <cell r="E242" t="str">
            <v xml:space="preserve">    CF6-50C / LRC</v>
          </cell>
          <cell r="F242" t="str">
            <v>D10</v>
          </cell>
          <cell r="G242" t="str">
            <v>SIN</v>
          </cell>
          <cell r="H242" t="str">
            <v>DPS</v>
          </cell>
          <cell r="I242">
            <v>958</v>
          </cell>
          <cell r="J242">
            <v>-10</v>
          </cell>
          <cell r="K242">
            <v>9.375E-2</v>
          </cell>
          <cell r="L242">
            <v>1.2500000000000001E-2</v>
          </cell>
          <cell r="M242">
            <v>0.10625</v>
          </cell>
          <cell r="N242">
            <v>19200</v>
          </cell>
          <cell r="O242">
            <v>30700</v>
          </cell>
          <cell r="P242">
            <v>43200</v>
          </cell>
          <cell r="Q242" t="str">
            <v>SUB/197</v>
          </cell>
          <cell r="S242" t="str">
            <v>A</v>
          </cell>
        </row>
        <row r="243">
          <cell r="A243" t="str">
            <v>SIN-HKGD10</v>
          </cell>
          <cell r="B243" t="str">
            <v>SUMMER</v>
          </cell>
          <cell r="C243" t="str">
            <v>Periode :      APR  -  SEP ' 2001</v>
          </cell>
          <cell r="D243" t="str">
            <v>PK-GIF  (123,929 KGS)</v>
          </cell>
          <cell r="E243" t="str">
            <v xml:space="preserve">    CF6-50C / LRC</v>
          </cell>
          <cell r="F243" t="str">
            <v>D10</v>
          </cell>
          <cell r="G243" t="str">
            <v>SIN</v>
          </cell>
          <cell r="H243" t="str">
            <v>HKG</v>
          </cell>
          <cell r="I243">
            <v>1479</v>
          </cell>
          <cell r="J243">
            <v>-9</v>
          </cell>
          <cell r="K243">
            <v>0.1388888888888889</v>
          </cell>
          <cell r="L243">
            <v>1.4583333333333332E-2</v>
          </cell>
          <cell r="M243">
            <v>0.15347222222222223</v>
          </cell>
          <cell r="N243">
            <v>28250</v>
          </cell>
          <cell r="O243">
            <v>38500</v>
          </cell>
          <cell r="P243">
            <v>43200</v>
          </cell>
          <cell r="Q243" t="str">
            <v>CAN/119</v>
          </cell>
          <cell r="S243" t="str">
            <v>A</v>
          </cell>
        </row>
        <row r="244">
          <cell r="A244" t="str">
            <v>SYD-DPSD10</v>
          </cell>
          <cell r="B244" t="str">
            <v>SUMMER</v>
          </cell>
          <cell r="C244" t="str">
            <v>Periode :      APR  -  SEP ' 2001</v>
          </cell>
          <cell r="D244" t="str">
            <v>PK-GIF  (123,929 KGS)</v>
          </cell>
          <cell r="E244" t="str">
            <v xml:space="preserve">    CF6-50C / LRC</v>
          </cell>
          <cell r="F244" t="str">
            <v>D10</v>
          </cell>
          <cell r="G244" t="str">
            <v>SYD</v>
          </cell>
          <cell r="H244" t="str">
            <v>DPS</v>
          </cell>
          <cell r="I244">
            <v>2526</v>
          </cell>
          <cell r="J244">
            <v>-44</v>
          </cell>
          <cell r="K244">
            <v>0.24861111111111112</v>
          </cell>
          <cell r="L244">
            <v>1.4583333333333332E-2</v>
          </cell>
          <cell r="M244">
            <v>0.26319444444444445</v>
          </cell>
          <cell r="N244">
            <v>51950</v>
          </cell>
          <cell r="O244">
            <v>64200</v>
          </cell>
          <cell r="P244">
            <v>43200</v>
          </cell>
          <cell r="Q244" t="str">
            <v>SUB/197</v>
          </cell>
          <cell r="S244" t="str">
            <v>A</v>
          </cell>
        </row>
        <row r="245">
          <cell r="A245" t="str">
            <v>SYD-MELD10</v>
          </cell>
          <cell r="B245" t="str">
            <v>SUMMER</v>
          </cell>
          <cell r="C245" t="str">
            <v>Periode :      APR  -  SEP ' 2001</v>
          </cell>
          <cell r="D245" t="str">
            <v>PK-GIF  (123,929 KGS)</v>
          </cell>
          <cell r="E245" t="str">
            <v xml:space="preserve">    CF6-50C / LRC</v>
          </cell>
          <cell r="F245" t="str">
            <v>D10</v>
          </cell>
          <cell r="G245" t="str">
            <v>SYD</v>
          </cell>
          <cell r="H245" t="str">
            <v>MEL</v>
          </cell>
          <cell r="I245">
            <v>408</v>
          </cell>
          <cell r="J245">
            <v>-39</v>
          </cell>
          <cell r="K245">
            <v>4.7916666666666663E-2</v>
          </cell>
          <cell r="L245">
            <v>1.5972222222222224E-2</v>
          </cell>
          <cell r="M245">
            <v>6.3888888888888884E-2</v>
          </cell>
          <cell r="N245">
            <v>10250</v>
          </cell>
          <cell r="O245">
            <v>25200</v>
          </cell>
          <cell r="P245">
            <v>43200</v>
          </cell>
          <cell r="Q245" t="str">
            <v>SYD/386</v>
          </cell>
          <cell r="S245" t="str">
            <v>A</v>
          </cell>
        </row>
        <row r="246">
          <cell r="A246" t="str">
            <v>TPE-DPSD10</v>
          </cell>
          <cell r="B246" t="str">
            <v>SUMMER</v>
          </cell>
          <cell r="C246" t="str">
            <v>Periode :      APR  -  SEP ' 2001</v>
          </cell>
          <cell r="D246" t="str">
            <v>PK-GIF  (123,929 KGS)</v>
          </cell>
          <cell r="E246" t="str">
            <v xml:space="preserve">    CF6-50C / LRC</v>
          </cell>
          <cell r="F246" t="str">
            <v>D10</v>
          </cell>
          <cell r="G246" t="str">
            <v>TPE</v>
          </cell>
          <cell r="H246" t="str">
            <v>DPS</v>
          </cell>
          <cell r="I246">
            <v>2166</v>
          </cell>
          <cell r="J246">
            <v>3</v>
          </cell>
          <cell r="K246">
            <v>0.19513888888888889</v>
          </cell>
          <cell r="L246">
            <v>9.0277777777777787E-3</v>
          </cell>
          <cell r="M246">
            <v>0.20416666666666666</v>
          </cell>
          <cell r="N246">
            <v>40350</v>
          </cell>
          <cell r="O246">
            <v>52100</v>
          </cell>
          <cell r="P246">
            <v>43200</v>
          </cell>
          <cell r="Q246" t="str">
            <v>SUB/197</v>
          </cell>
          <cell r="S246" t="str">
            <v>A</v>
          </cell>
        </row>
        <row r="247">
          <cell r="A247" t="str">
            <v>DPS-CGKD10</v>
          </cell>
          <cell r="B247" t="str">
            <v>SUMMER</v>
          </cell>
          <cell r="C247" t="str">
            <v>Periode :      APR  -  SEP ' 2001</v>
          </cell>
          <cell r="D247" t="str">
            <v>PK-GIF  (123,929 KGS)</v>
          </cell>
          <cell r="E247" t="str">
            <v xml:space="preserve">    CF6-50C / LRC</v>
          </cell>
          <cell r="F247" t="str">
            <v>D10</v>
          </cell>
          <cell r="G247" t="str">
            <v>DPS</v>
          </cell>
          <cell r="H247" t="str">
            <v>CGK</v>
          </cell>
          <cell r="I247">
            <v>583</v>
          </cell>
          <cell r="J247">
            <v>-10</v>
          </cell>
          <cell r="K247">
            <v>6.1111111111111116E-2</v>
          </cell>
          <cell r="L247">
            <v>9.7222222222222224E-3</v>
          </cell>
          <cell r="M247">
            <v>7.0833333333333331E-2</v>
          </cell>
          <cell r="N247">
            <v>12750</v>
          </cell>
          <cell r="O247">
            <v>24250</v>
          </cell>
          <cell r="P247">
            <v>43200</v>
          </cell>
          <cell r="Q247" t="str">
            <v>SUB/197</v>
          </cell>
          <cell r="S247" t="str">
            <v>A</v>
          </cell>
        </row>
        <row r="248">
          <cell r="A248" t="str">
            <v>BPN-CGKD10</v>
          </cell>
          <cell r="B248" t="str">
            <v>SUMMER</v>
          </cell>
          <cell r="C248" t="str">
            <v>Periode :      APR  -  SEP ' 2001</v>
          </cell>
          <cell r="D248" t="str">
            <v>PK-GIF  (123,929 KGS)</v>
          </cell>
          <cell r="E248" t="str">
            <v xml:space="preserve">    CF6-50C / LRC</v>
          </cell>
          <cell r="F248" t="str">
            <v>D10</v>
          </cell>
          <cell r="G248" t="str">
            <v>BPN</v>
          </cell>
          <cell r="H248" t="str">
            <v>CGK</v>
          </cell>
          <cell r="I248">
            <v>709</v>
          </cell>
          <cell r="J248">
            <v>13</v>
          </cell>
          <cell r="K248">
            <v>6.9444444444444434E-2</v>
          </cell>
          <cell r="L248">
            <v>1.0416666666666666E-2</v>
          </cell>
          <cell r="M248">
            <v>7.9861111111111105E-2</v>
          </cell>
          <cell r="N248">
            <v>14450</v>
          </cell>
          <cell r="O248">
            <v>29800</v>
          </cell>
          <cell r="P248">
            <v>43200</v>
          </cell>
          <cell r="Q248" t="str">
            <v>SUB/388</v>
          </cell>
          <cell r="S248" t="str">
            <v>A</v>
          </cell>
        </row>
        <row r="249">
          <cell r="A249" t="str">
            <v>BTH-CGKD10</v>
          </cell>
          <cell r="B249" t="str">
            <v>SUMMER</v>
          </cell>
          <cell r="C249" t="str">
            <v>Periode :      APR  -  SEP ' 2001</v>
          </cell>
          <cell r="D249" t="str">
            <v>PK-GIF  (123,929 KGS)</v>
          </cell>
          <cell r="E249" t="str">
            <v xml:space="preserve">    CF6-50C / LRC</v>
          </cell>
          <cell r="F249" t="str">
            <v>D10</v>
          </cell>
          <cell r="G249" t="str">
            <v>BTH</v>
          </cell>
          <cell r="H249" t="str">
            <v>CGK</v>
          </cell>
          <cell r="I249">
            <v>497</v>
          </cell>
          <cell r="J249">
            <v>-6</v>
          </cell>
          <cell r="K249">
            <v>5.2777777777777778E-2</v>
          </cell>
          <cell r="L249">
            <v>1.1111111111111112E-2</v>
          </cell>
          <cell r="M249">
            <v>6.3888888888888884E-2</v>
          </cell>
          <cell r="N249">
            <v>11450</v>
          </cell>
          <cell r="O249">
            <v>26800</v>
          </cell>
          <cell r="P249">
            <v>43200</v>
          </cell>
          <cell r="Q249" t="str">
            <v>SUB/389</v>
          </cell>
          <cell r="S249" t="str">
            <v>A</v>
          </cell>
        </row>
        <row r="250">
          <cell r="A250" t="str">
            <v>CGK-BPND10</v>
          </cell>
          <cell r="B250" t="str">
            <v>SUMMER</v>
          </cell>
          <cell r="C250" t="str">
            <v>Periode :      APR  -  SEP ' 2001</v>
          </cell>
          <cell r="D250" t="str">
            <v>PK-GIF  (123,929 KGS)</v>
          </cell>
          <cell r="E250" t="str">
            <v xml:space="preserve">    CF6-50C / LRC</v>
          </cell>
          <cell r="F250" t="str">
            <v>D10</v>
          </cell>
          <cell r="G250" t="str">
            <v>CGK</v>
          </cell>
          <cell r="H250" t="str">
            <v>BPN</v>
          </cell>
          <cell r="I250">
            <v>728</v>
          </cell>
          <cell r="J250">
            <v>-12</v>
          </cell>
          <cell r="K250">
            <v>7.4305555555555555E-2</v>
          </cell>
          <cell r="L250">
            <v>1.3194444444444444E-2</v>
          </cell>
          <cell r="M250">
            <v>8.7499999999999994E-2</v>
          </cell>
          <cell r="N250">
            <v>15450</v>
          </cell>
          <cell r="O250">
            <v>29000</v>
          </cell>
          <cell r="P250">
            <v>43200</v>
          </cell>
          <cell r="Q250" t="str">
            <v>UPG/294</v>
          </cell>
          <cell r="S250" t="str">
            <v>A</v>
          </cell>
        </row>
        <row r="251">
          <cell r="A251" t="str">
            <v>CGK-BTHD10</v>
          </cell>
          <cell r="B251" t="str">
            <v>SUMMER</v>
          </cell>
          <cell r="C251" t="str">
            <v>Periode :      APR  -  SEP ' 2001</v>
          </cell>
          <cell r="D251" t="str">
            <v>PK-GIF  (123,929 KGS)</v>
          </cell>
          <cell r="E251" t="str">
            <v xml:space="preserve">    CF6-50C / LRC</v>
          </cell>
          <cell r="F251" t="str">
            <v>D10</v>
          </cell>
          <cell r="G251" t="str">
            <v>CGK</v>
          </cell>
          <cell r="H251" t="str">
            <v>BTH</v>
          </cell>
          <cell r="I251">
            <v>497</v>
          </cell>
          <cell r="J251">
            <v>-6</v>
          </cell>
          <cell r="K251">
            <v>5.347222222222222E-2</v>
          </cell>
          <cell r="L251">
            <v>9.7222222222222224E-3</v>
          </cell>
          <cell r="M251">
            <v>6.3194444444444442E-2</v>
          </cell>
          <cell r="N251">
            <v>11250</v>
          </cell>
          <cell r="O251">
            <v>22350</v>
          </cell>
          <cell r="P251">
            <v>43200</v>
          </cell>
          <cell r="Q251" t="str">
            <v>KUL/274</v>
          </cell>
          <cell r="S251" t="str">
            <v>A</v>
          </cell>
        </row>
        <row r="252">
          <cell r="A252" t="str">
            <v>CGK-DPSD10</v>
          </cell>
          <cell r="B252" t="str">
            <v>SUMMER</v>
          </cell>
          <cell r="C252" t="str">
            <v>Periode :      APR  -  SEP ' 2001</v>
          </cell>
          <cell r="D252" t="str">
            <v>PK-GIF  (123,929 KGS)</v>
          </cell>
          <cell r="E252" t="str">
            <v xml:space="preserve">    CF6-50C / LRC</v>
          </cell>
          <cell r="F252" t="str">
            <v>D10</v>
          </cell>
          <cell r="G252" t="str">
            <v>CGK</v>
          </cell>
          <cell r="H252" t="str">
            <v>DPS</v>
          </cell>
          <cell r="I252">
            <v>583</v>
          </cell>
          <cell r="J252">
            <v>-10</v>
          </cell>
          <cell r="K252">
            <v>6.1111111111111116E-2</v>
          </cell>
          <cell r="L252">
            <v>9.7222222222222224E-3</v>
          </cell>
          <cell r="M252">
            <v>7.0833333333333331E-2</v>
          </cell>
          <cell r="N252">
            <v>12750</v>
          </cell>
          <cell r="O252">
            <v>24250</v>
          </cell>
          <cell r="P252">
            <v>43200</v>
          </cell>
          <cell r="Q252" t="str">
            <v>SUB/197</v>
          </cell>
          <cell r="S252" t="str">
            <v>A</v>
          </cell>
        </row>
        <row r="253">
          <cell r="A253" t="str">
            <v>CGK-MDCD10</v>
          </cell>
          <cell r="B253" t="str">
            <v>SUMMER</v>
          </cell>
          <cell r="C253" t="str">
            <v>Periode :      APR  -  SEP ' 2001</v>
          </cell>
          <cell r="D253" t="str">
            <v>PK-GIF  (123,929 KGS)</v>
          </cell>
          <cell r="E253" t="str">
            <v xml:space="preserve">    CF6-50C / LRC</v>
          </cell>
          <cell r="F253" t="str">
            <v>D10</v>
          </cell>
          <cell r="G253" t="str">
            <v>CGK</v>
          </cell>
          <cell r="H253" t="str">
            <v>MDC</v>
          </cell>
          <cell r="I253">
            <v>1243</v>
          </cell>
          <cell r="J253">
            <v>-13</v>
          </cell>
          <cell r="K253">
            <v>0.11944444444444445</v>
          </cell>
          <cell r="L253">
            <v>1.0416666666666666E-2</v>
          </cell>
          <cell r="M253">
            <v>0.12986111111111112</v>
          </cell>
          <cell r="N253">
            <v>24950</v>
          </cell>
          <cell r="O253">
            <v>42500</v>
          </cell>
          <cell r="P253">
            <v>43200</v>
          </cell>
          <cell r="Q253" t="str">
            <v>BPN/516</v>
          </cell>
          <cell r="S253" t="str">
            <v>A</v>
          </cell>
        </row>
        <row r="254">
          <cell r="A254" t="str">
            <v>CGK-SUBD10</v>
          </cell>
          <cell r="B254" t="str">
            <v>SUMMER</v>
          </cell>
          <cell r="C254" t="str">
            <v>Periode :      APR  -  SEP ' 2001</v>
          </cell>
          <cell r="D254" t="str">
            <v>PK-GIF  (123,929 KGS)</v>
          </cell>
          <cell r="E254" t="str">
            <v xml:space="preserve">    CF6-50C / LRC</v>
          </cell>
          <cell r="F254" t="str">
            <v>D10</v>
          </cell>
          <cell r="G254" t="str">
            <v>CGK</v>
          </cell>
          <cell r="H254" t="str">
            <v>SUB</v>
          </cell>
          <cell r="I254">
            <v>398</v>
          </cell>
          <cell r="J254">
            <v>-10</v>
          </cell>
          <cell r="K254">
            <v>4.4444444444444446E-2</v>
          </cell>
          <cell r="L254">
            <v>9.7222222222222224E-3</v>
          </cell>
          <cell r="M254">
            <v>5.4166666666666669E-2</v>
          </cell>
          <cell r="N254">
            <v>9650</v>
          </cell>
          <cell r="O254">
            <v>21100</v>
          </cell>
          <cell r="P254">
            <v>43200</v>
          </cell>
          <cell r="Q254" t="str">
            <v>DPS/189</v>
          </cell>
          <cell r="S254" t="str">
            <v>A</v>
          </cell>
        </row>
        <row r="255">
          <cell r="A255" t="str">
            <v>CGK-UPGD10</v>
          </cell>
          <cell r="B255" t="str">
            <v>SUMMER</v>
          </cell>
          <cell r="C255" t="str">
            <v>Periode :      APR  -  SEP ' 2001</v>
          </cell>
          <cell r="D255" t="str">
            <v>PK-GIF  (123,929 KGS)</v>
          </cell>
          <cell r="E255" t="str">
            <v xml:space="preserve">    CF6-50C / LRC</v>
          </cell>
          <cell r="F255" t="str">
            <v>D10</v>
          </cell>
          <cell r="G255" t="str">
            <v>CGK</v>
          </cell>
          <cell r="H255" t="str">
            <v>UPG</v>
          </cell>
          <cell r="I255">
            <v>824</v>
          </cell>
          <cell r="J255">
            <v>-10</v>
          </cell>
          <cell r="K255">
            <v>8.1944444444444445E-2</v>
          </cell>
          <cell r="L255">
            <v>1.0416666666666666E-2</v>
          </cell>
          <cell r="M255">
            <v>9.2361111111111116E-2</v>
          </cell>
          <cell r="N255">
            <v>17150</v>
          </cell>
          <cell r="O255">
            <v>31900</v>
          </cell>
          <cell r="P255">
            <v>43200</v>
          </cell>
          <cell r="Q255" t="str">
            <v>DPS/356</v>
          </cell>
          <cell r="S255" t="str">
            <v>A</v>
          </cell>
        </row>
        <row r="256">
          <cell r="A256" t="str">
            <v>DPS-BIKD10</v>
          </cell>
          <cell r="B256" t="str">
            <v>SUMMER</v>
          </cell>
          <cell r="C256" t="str">
            <v>Periode :      APR  -  SEP ' 2001</v>
          </cell>
          <cell r="D256" t="str">
            <v>PK-GIF  (123,929 KGS)</v>
          </cell>
          <cell r="E256" t="str">
            <v xml:space="preserve">    CF6-50C / LRC</v>
          </cell>
          <cell r="F256" t="str">
            <v>D10</v>
          </cell>
          <cell r="G256" t="str">
            <v>DPS</v>
          </cell>
          <cell r="H256" t="str">
            <v>BIK</v>
          </cell>
          <cell r="I256">
            <v>1355</v>
          </cell>
          <cell r="J256">
            <v>-12</v>
          </cell>
          <cell r="K256">
            <v>0.12916666666666668</v>
          </cell>
          <cell r="L256">
            <v>7.6388888888888886E-3</v>
          </cell>
          <cell r="M256">
            <v>0.13680555555555557</v>
          </cell>
          <cell r="N256">
            <v>26900</v>
          </cell>
          <cell r="O256">
            <v>43000</v>
          </cell>
          <cell r="P256">
            <v>43200</v>
          </cell>
          <cell r="Q256" t="str">
            <v>2HRS/LRC</v>
          </cell>
          <cell r="S256" t="str">
            <v>A</v>
          </cell>
        </row>
        <row r="257">
          <cell r="A257" t="str">
            <v>MDC-CGKD10</v>
          </cell>
          <cell r="B257" t="str">
            <v>SUMMER</v>
          </cell>
          <cell r="C257" t="str">
            <v>Periode :      APR  -  SEP ' 2001</v>
          </cell>
          <cell r="D257" t="str">
            <v>PK-GIF  (123,929 KGS)</v>
          </cell>
          <cell r="E257" t="str">
            <v xml:space="preserve">    CF6-50C / LRC</v>
          </cell>
          <cell r="F257" t="str">
            <v>D10</v>
          </cell>
          <cell r="G257" t="str">
            <v>MDC</v>
          </cell>
          <cell r="H257" t="str">
            <v>CGK</v>
          </cell>
          <cell r="I257">
            <v>1228</v>
          </cell>
          <cell r="J257">
            <v>16</v>
          </cell>
          <cell r="K257">
            <v>0.1125</v>
          </cell>
          <cell r="L257">
            <v>9.0277777777777787E-3</v>
          </cell>
          <cell r="M257">
            <v>0.12152777777777778</v>
          </cell>
          <cell r="N257">
            <v>22950</v>
          </cell>
          <cell r="O257">
            <v>38350</v>
          </cell>
          <cell r="P257">
            <v>43200</v>
          </cell>
          <cell r="Q257" t="str">
            <v>SUB/389</v>
          </cell>
          <cell r="S257" t="str">
            <v>A</v>
          </cell>
        </row>
        <row r="258">
          <cell r="A258" t="str">
            <v>MDC-UPGD10</v>
          </cell>
          <cell r="B258" t="str">
            <v>SUMMER</v>
          </cell>
          <cell r="C258" t="str">
            <v>Periode :      APR  -  SEP ' 2001</v>
          </cell>
          <cell r="D258" t="str">
            <v>PK-GIF  (123,929 KGS)</v>
          </cell>
          <cell r="E258" t="str">
            <v xml:space="preserve">    CF6-50C / LRC</v>
          </cell>
          <cell r="F258" t="str">
            <v>D10</v>
          </cell>
          <cell r="G258" t="str">
            <v>MDC</v>
          </cell>
          <cell r="H258" t="str">
            <v>UPG</v>
          </cell>
          <cell r="I258">
            <v>530</v>
          </cell>
          <cell r="J258">
            <v>10</v>
          </cell>
          <cell r="K258">
            <v>5.486111111111111E-2</v>
          </cell>
          <cell r="L258">
            <v>9.0277777777777787E-3</v>
          </cell>
          <cell r="M258">
            <v>6.3888888888888884E-2</v>
          </cell>
          <cell r="N258">
            <v>11550</v>
          </cell>
          <cell r="O258">
            <v>26300</v>
          </cell>
          <cell r="P258">
            <v>43200</v>
          </cell>
          <cell r="Q258" t="str">
            <v>DPS/356</v>
          </cell>
          <cell r="S258" t="str">
            <v>A</v>
          </cell>
        </row>
        <row r="259">
          <cell r="A259" t="str">
            <v>SUB-CGKD10</v>
          </cell>
          <cell r="B259" t="str">
            <v>SUMMER</v>
          </cell>
          <cell r="C259" t="str">
            <v>Periode :      APR  -  SEP ' 2001</v>
          </cell>
          <cell r="D259" t="str">
            <v>PK-GIF  (123,929 KGS)</v>
          </cell>
          <cell r="E259" t="str">
            <v xml:space="preserve">    CF6-50C / LRC</v>
          </cell>
          <cell r="F259" t="str">
            <v>D10</v>
          </cell>
          <cell r="G259" t="str">
            <v>SUB</v>
          </cell>
          <cell r="H259" t="str">
            <v>CGK</v>
          </cell>
          <cell r="I259">
            <v>409</v>
          </cell>
          <cell r="J259">
            <v>10</v>
          </cell>
          <cell r="K259">
            <v>4.4444444444444446E-2</v>
          </cell>
          <cell r="L259">
            <v>6.2500000000000003E-3</v>
          </cell>
          <cell r="M259">
            <v>5.0694444444444445E-2</v>
          </cell>
          <cell r="N259">
            <v>9650</v>
          </cell>
          <cell r="O259">
            <v>25050</v>
          </cell>
          <cell r="P259">
            <v>43200</v>
          </cell>
          <cell r="Q259" t="str">
            <v>SUB/389</v>
          </cell>
          <cell r="S259" t="str">
            <v>A</v>
          </cell>
        </row>
        <row r="260">
          <cell r="A260" t="str">
            <v>UPG-CGKD10</v>
          </cell>
          <cell r="B260" t="str">
            <v>SUMMER</v>
          </cell>
          <cell r="C260" t="str">
            <v>Periode :      APR  -  SEP ' 2001</v>
          </cell>
          <cell r="D260" t="str">
            <v>PK-GIF  (123,929 KGS)</v>
          </cell>
          <cell r="E260" t="str">
            <v xml:space="preserve">    CF6-50C / LRC</v>
          </cell>
          <cell r="F260" t="str">
            <v>D10</v>
          </cell>
          <cell r="G260" t="str">
            <v>UPG</v>
          </cell>
          <cell r="H260" t="str">
            <v>CGK</v>
          </cell>
          <cell r="I260">
            <v>802</v>
          </cell>
          <cell r="J260">
            <v>11</v>
          </cell>
          <cell r="K260">
            <v>7.7777777777777779E-2</v>
          </cell>
          <cell r="L260">
            <v>1.1111111111111112E-2</v>
          </cell>
          <cell r="M260">
            <v>8.8888888888888892E-2</v>
          </cell>
          <cell r="N260">
            <v>16050</v>
          </cell>
          <cell r="O260">
            <v>31450</v>
          </cell>
          <cell r="P260">
            <v>43200</v>
          </cell>
          <cell r="Q260" t="str">
            <v>SUB/389</v>
          </cell>
          <cell r="S260" t="str">
            <v>A</v>
          </cell>
        </row>
        <row r="261">
          <cell r="A261" t="str">
            <v>UPG-MDCD10</v>
          </cell>
          <cell r="B261" t="str">
            <v>SUMMER</v>
          </cell>
          <cell r="C261" t="str">
            <v>Periode :      APR  -  SEP ' 2001</v>
          </cell>
          <cell r="D261" t="str">
            <v>PK-GIF  (123,929 KGS)</v>
          </cell>
          <cell r="E261" t="str">
            <v xml:space="preserve">    CF6-50C / LRC</v>
          </cell>
          <cell r="F261" t="str">
            <v>D10</v>
          </cell>
          <cell r="G261" t="str">
            <v>UPG</v>
          </cell>
          <cell r="H261" t="str">
            <v>MDC</v>
          </cell>
          <cell r="I261">
            <v>534</v>
          </cell>
          <cell r="J261">
            <v>-10</v>
          </cell>
          <cell r="K261">
            <v>5.6944444444444443E-2</v>
          </cell>
          <cell r="L261">
            <v>1.0416666666666666E-2</v>
          </cell>
          <cell r="M261">
            <v>6.7361111111111108E-2</v>
          </cell>
          <cell r="N261">
            <v>12250</v>
          </cell>
          <cell r="O261">
            <v>29800</v>
          </cell>
          <cell r="P261">
            <v>43200</v>
          </cell>
          <cell r="Q261" t="str">
            <v>BPN/516</v>
          </cell>
          <cell r="S261" t="str">
            <v>A</v>
          </cell>
        </row>
        <row r="262">
          <cell r="A262" t="str">
            <v>-</v>
          </cell>
        </row>
        <row r="263">
          <cell r="A263" t="str">
            <v>BKK-CGK734</v>
          </cell>
          <cell r="B263" t="str">
            <v>S&amp;W</v>
          </cell>
          <cell r="C263" t="str">
            <v xml:space="preserve">     Periode   :     J A N  -  D E C ' 2001</v>
          </cell>
          <cell r="D263" t="str">
            <v>PK-GWN  (35,488 KGS)</v>
          </cell>
          <cell r="E263" t="str">
            <v xml:space="preserve">      CFM56-3B2</v>
          </cell>
          <cell r="F263">
            <v>734</v>
          </cell>
          <cell r="G263" t="str">
            <v>BKK</v>
          </cell>
          <cell r="H263" t="str">
            <v>CGK</v>
          </cell>
          <cell r="I263">
            <v>1294</v>
          </cell>
          <cell r="J263">
            <v>-4</v>
          </cell>
          <cell r="K263">
            <v>0.13055555555555556</v>
          </cell>
          <cell r="L263">
            <v>1.0416666666666666E-2</v>
          </cell>
          <cell r="M263">
            <v>0.14097222222222222</v>
          </cell>
          <cell r="N263">
            <v>8450</v>
          </cell>
          <cell r="O263">
            <v>13050</v>
          </cell>
          <cell r="P263">
            <v>13900</v>
          </cell>
          <cell r="Q263" t="str">
            <v>PLM/248</v>
          </cell>
          <cell r="S263">
            <v>1</v>
          </cell>
          <cell r="T263" t="str">
            <v xml:space="preserve">   1. BKK RTOW = 62,200 KGS; RW = 03L; OAT = 33°C</v>
          </cell>
        </row>
        <row r="264">
          <cell r="A264" t="str">
            <v>CGK-BKK734</v>
          </cell>
          <cell r="B264" t="str">
            <v>S&amp;W</v>
          </cell>
          <cell r="C264" t="str">
            <v xml:space="preserve">     Periode   :     J A N  -  D E C ' 2001</v>
          </cell>
          <cell r="D264" t="str">
            <v>PK-GWN  (35,488 KGS)</v>
          </cell>
          <cell r="E264" t="str">
            <v xml:space="preserve">      CFM56-3B2</v>
          </cell>
          <cell r="F264">
            <v>734</v>
          </cell>
          <cell r="G264" t="str">
            <v>CGK</v>
          </cell>
          <cell r="H264" t="str">
            <v>BKK</v>
          </cell>
          <cell r="I264">
            <v>1295</v>
          </cell>
          <cell r="J264">
            <v>3</v>
          </cell>
          <cell r="K264">
            <v>0.1277777777777778</v>
          </cell>
          <cell r="L264">
            <v>1.0416666666666666E-2</v>
          </cell>
          <cell r="M264">
            <v>0.13819444444444445</v>
          </cell>
          <cell r="N264">
            <v>8450</v>
          </cell>
          <cell r="O264">
            <v>13750</v>
          </cell>
          <cell r="P264">
            <v>13100</v>
          </cell>
          <cell r="Q264" t="str">
            <v>CNX/323</v>
          </cell>
          <cell r="S264">
            <v>2</v>
          </cell>
          <cell r="T264" t="str">
            <v xml:space="preserve">   2. CGK RTOW = 62,100 KGS; RW = 07L/07R; OAT = 33°C</v>
          </cell>
        </row>
        <row r="265">
          <cell r="A265" t="str">
            <v>CGK-MNL734</v>
          </cell>
          <cell r="B265" t="str">
            <v>S&amp;W</v>
          </cell>
          <cell r="C265" t="str">
            <v xml:space="preserve">     Periode   :     J A N  -  D E C ' 2001</v>
          </cell>
          <cell r="D265" t="str">
            <v>PK-GWN  (35,488 KGS)</v>
          </cell>
          <cell r="E265" t="str">
            <v xml:space="preserve">      CFM56-3B2</v>
          </cell>
          <cell r="F265">
            <v>734</v>
          </cell>
          <cell r="G265" t="str">
            <v>CGK</v>
          </cell>
          <cell r="H265" t="str">
            <v>MNL</v>
          </cell>
          <cell r="I265">
            <v>1553</v>
          </cell>
          <cell r="J265">
            <v>-8</v>
          </cell>
          <cell r="K265">
            <v>0.15625</v>
          </cell>
          <cell r="L265">
            <v>1.1111111111111112E-2</v>
          </cell>
          <cell r="M265">
            <v>0.1673611111111111</v>
          </cell>
          <cell r="N265">
            <v>9900</v>
          </cell>
          <cell r="O265">
            <v>14400</v>
          </cell>
          <cell r="P265">
            <v>12400</v>
          </cell>
          <cell r="Q265" t="str">
            <v>LAO/230</v>
          </cell>
          <cell r="S265">
            <v>2</v>
          </cell>
        </row>
        <row r="266">
          <cell r="A266" t="str">
            <v>DPS-PER734</v>
          </cell>
          <cell r="B266" t="str">
            <v>S&amp;W</v>
          </cell>
          <cell r="C266" t="str">
            <v xml:space="preserve">     Periode   :     J A N  -  D E C ' 2001</v>
          </cell>
          <cell r="D266" t="str">
            <v>PK-GWN  (35,488 KGS)</v>
          </cell>
          <cell r="E266" t="str">
            <v xml:space="preserve">      CFM56-3B2</v>
          </cell>
          <cell r="F266">
            <v>734</v>
          </cell>
          <cell r="G266" t="str">
            <v>DPS</v>
          </cell>
          <cell r="H266" t="str">
            <v>PER</v>
          </cell>
          <cell r="I266">
            <v>1411</v>
          </cell>
          <cell r="J266">
            <v>3</v>
          </cell>
          <cell r="K266">
            <v>0.14097222222222222</v>
          </cell>
          <cell r="L266">
            <v>1.0416666666666666E-2</v>
          </cell>
          <cell r="M266">
            <v>0.15138888888888888</v>
          </cell>
          <cell r="N266">
            <v>8950</v>
          </cell>
          <cell r="O266">
            <v>13800</v>
          </cell>
          <cell r="P266">
            <v>13100</v>
          </cell>
          <cell r="Q266" t="str">
            <v>KGI/290</v>
          </cell>
          <cell r="S266">
            <v>3</v>
          </cell>
          <cell r="T266" t="str">
            <v xml:space="preserve">   3. DPS RTOW = 62,200 KGS; RW = 09/27; OAT = 33°C</v>
          </cell>
        </row>
        <row r="267">
          <cell r="A267" t="str">
            <v>MNL-CGK734</v>
          </cell>
          <cell r="B267" t="str">
            <v>S&amp;W</v>
          </cell>
          <cell r="C267" t="str">
            <v xml:space="preserve">     Periode   :     J A N  -  D E C ' 2001</v>
          </cell>
          <cell r="D267" t="str">
            <v>PK-GWN  (35,488 KGS)</v>
          </cell>
          <cell r="E267" t="str">
            <v xml:space="preserve">      CFM56-3B2</v>
          </cell>
          <cell r="F267">
            <v>734</v>
          </cell>
          <cell r="G267" t="str">
            <v>MNL</v>
          </cell>
          <cell r="H267" t="str">
            <v>CGK</v>
          </cell>
          <cell r="I267">
            <v>1564</v>
          </cell>
          <cell r="J267">
            <v>6</v>
          </cell>
          <cell r="K267">
            <v>0.15208333333333332</v>
          </cell>
          <cell r="L267">
            <v>1.0416666666666666E-2</v>
          </cell>
          <cell r="M267">
            <v>0.16249999999999998</v>
          </cell>
          <cell r="N267">
            <v>9800</v>
          </cell>
          <cell r="O267">
            <v>14350</v>
          </cell>
          <cell r="P267">
            <v>12400</v>
          </cell>
          <cell r="Q267" t="str">
            <v>PLM/248</v>
          </cell>
          <cell r="S267">
            <v>4</v>
          </cell>
          <cell r="T267" t="str">
            <v xml:space="preserve">   4. MNL RTOW = 62,000 KGS; RW = 06/24; OAT = 33°C</v>
          </cell>
        </row>
        <row r="268">
          <cell r="A268" t="str">
            <v>PER-DPS734</v>
          </cell>
          <cell r="B268" t="str">
            <v>S&amp;W</v>
          </cell>
          <cell r="C268" t="str">
            <v xml:space="preserve">     Periode   :     J A N  -  D E C ' 2001</v>
          </cell>
          <cell r="D268" t="str">
            <v>PK-GWN  (35,488 KGS)</v>
          </cell>
          <cell r="E268" t="str">
            <v xml:space="preserve">      CFM56-3B2</v>
          </cell>
          <cell r="F268">
            <v>734</v>
          </cell>
          <cell r="G268" t="str">
            <v>PER</v>
          </cell>
          <cell r="H268" t="str">
            <v>DPS</v>
          </cell>
          <cell r="I268">
            <v>1409</v>
          </cell>
          <cell r="J268">
            <v>-8</v>
          </cell>
          <cell r="K268">
            <v>0.14374999999999999</v>
          </cell>
          <cell r="L268">
            <v>1.1111111111111112E-2</v>
          </cell>
          <cell r="M268">
            <v>0.15486111111111109</v>
          </cell>
          <cell r="N268">
            <v>9150</v>
          </cell>
          <cell r="O268">
            <v>13200</v>
          </cell>
          <cell r="P268">
            <v>13500</v>
          </cell>
          <cell r="Q268" t="str">
            <v>SUB/197</v>
          </cell>
          <cell r="S268">
            <v>5</v>
          </cell>
          <cell r="T268" t="str">
            <v xml:space="preserve">   5. PER RTOW = 62,000 KGS; RW = 03/21; OAT = 33°C</v>
          </cell>
        </row>
        <row r="269">
          <cell r="A269" t="str">
            <v>-734</v>
          </cell>
          <cell r="B269" t="str">
            <v>S&amp;W</v>
          </cell>
          <cell r="C269" t="str">
            <v xml:space="preserve">     Periode   :     J A N  -  D E C ' 2001</v>
          </cell>
          <cell r="D269" t="str">
            <v>PK-GWN  (35,488 KGS)</v>
          </cell>
          <cell r="E269" t="str">
            <v xml:space="preserve">      CFM56-3B2</v>
          </cell>
          <cell r="F269">
            <v>734</v>
          </cell>
        </row>
        <row r="270">
          <cell r="A270" t="str">
            <v>-734</v>
          </cell>
          <cell r="B270" t="str">
            <v>S&amp;W</v>
          </cell>
          <cell r="C270" t="str">
            <v xml:space="preserve">     Periode   :     J A N  -  D E C ' 2001</v>
          </cell>
          <cell r="D270" t="str">
            <v>PK-GWN  (35,488 KGS)</v>
          </cell>
          <cell r="E270" t="str">
            <v xml:space="preserve">      CFM56-3B2</v>
          </cell>
          <cell r="F270">
            <v>734</v>
          </cell>
        </row>
        <row r="271">
          <cell r="A271" t="str">
            <v>-734</v>
          </cell>
          <cell r="B271" t="str">
            <v>S&amp;W</v>
          </cell>
          <cell r="C271" t="str">
            <v xml:space="preserve">     Periode   :     J A N  -  D E C ' 2001</v>
          </cell>
          <cell r="D271" t="str">
            <v>PK-GWN  (35,488 KGS)</v>
          </cell>
          <cell r="E271" t="str">
            <v xml:space="preserve">      CFM56-3B2</v>
          </cell>
          <cell r="F271">
            <v>734</v>
          </cell>
        </row>
        <row r="272">
          <cell r="A272" t="str">
            <v>-734</v>
          </cell>
          <cell r="B272" t="str">
            <v>S&amp;W</v>
          </cell>
          <cell r="C272" t="str">
            <v xml:space="preserve">     Periode   :     J A N  -  D E C ' 2001</v>
          </cell>
          <cell r="D272" t="str">
            <v>PK-GWN  (35,488 KGS)</v>
          </cell>
          <cell r="E272" t="str">
            <v xml:space="preserve">      CFM56-3B2</v>
          </cell>
          <cell r="F272">
            <v>734</v>
          </cell>
        </row>
        <row r="273">
          <cell r="A273" t="str">
            <v>-734</v>
          </cell>
          <cell r="B273" t="str">
            <v>S&amp;W</v>
          </cell>
          <cell r="C273" t="str">
            <v xml:space="preserve">     Periode   :     J A N  -  D E C ' 2001</v>
          </cell>
          <cell r="D273" t="str">
            <v>PK-GWN  (35,488 KGS)</v>
          </cell>
          <cell r="E273" t="str">
            <v xml:space="preserve">      CFM56-3B2</v>
          </cell>
          <cell r="F273">
            <v>734</v>
          </cell>
        </row>
        <row r="274">
          <cell r="A274" t="str">
            <v>-734</v>
          </cell>
          <cell r="B274" t="str">
            <v>S&amp;W</v>
          </cell>
          <cell r="C274" t="str">
            <v xml:space="preserve">     Periode   :     J A N  -  D E C ' 2001</v>
          </cell>
          <cell r="D274" t="str">
            <v>PK-GWN  (35,488 KGS)</v>
          </cell>
          <cell r="E274" t="str">
            <v xml:space="preserve">      CFM56-3B2</v>
          </cell>
          <cell r="F274">
            <v>734</v>
          </cell>
        </row>
        <row r="275">
          <cell r="A275" t="str">
            <v>-734</v>
          </cell>
          <cell r="B275" t="str">
            <v>S&amp;W</v>
          </cell>
          <cell r="C275" t="str">
            <v xml:space="preserve">     Periode   :     J A N  -  D E C ' 2001</v>
          </cell>
          <cell r="D275" t="str">
            <v>PK-GWN  (35,488 KGS)</v>
          </cell>
          <cell r="E275" t="str">
            <v xml:space="preserve">      CFM56-3B2</v>
          </cell>
          <cell r="F275">
            <v>734</v>
          </cell>
        </row>
        <row r="276">
          <cell r="A276" t="str">
            <v>-734</v>
          </cell>
          <cell r="B276" t="str">
            <v>S&amp;W</v>
          </cell>
          <cell r="C276" t="str">
            <v xml:space="preserve">     Periode   :     J A N  -  D E C ' 2001</v>
          </cell>
          <cell r="D276" t="str">
            <v>PK-GWN  (35,488 KGS)</v>
          </cell>
          <cell r="E276" t="str">
            <v xml:space="preserve">      CFM56-3B2</v>
          </cell>
          <cell r="F276">
            <v>734</v>
          </cell>
        </row>
        <row r="277">
          <cell r="A277" t="str">
            <v>-734</v>
          </cell>
          <cell r="B277" t="str">
            <v>S&amp;W</v>
          </cell>
          <cell r="C277" t="str">
            <v xml:space="preserve">     Periode   :     J A N  -  D E C ' 2001</v>
          </cell>
          <cell r="D277" t="str">
            <v>PK-GWN  (35,488 KGS)</v>
          </cell>
          <cell r="E277" t="str">
            <v xml:space="preserve">      CFM56-3B2</v>
          </cell>
          <cell r="F277">
            <v>734</v>
          </cell>
        </row>
        <row r="278">
          <cell r="A278" t="str">
            <v>-734</v>
          </cell>
          <cell r="B278" t="str">
            <v>S&amp;W</v>
          </cell>
          <cell r="C278" t="str">
            <v xml:space="preserve">     Periode   :     J A N  -  D E C ' 2001</v>
          </cell>
          <cell r="D278" t="str">
            <v>PK-GWN  (35,488 KGS)</v>
          </cell>
          <cell r="E278" t="str">
            <v xml:space="preserve">      CFM56-3B2</v>
          </cell>
          <cell r="F278">
            <v>734</v>
          </cell>
        </row>
        <row r="279">
          <cell r="A279" t="str">
            <v>-734</v>
          </cell>
          <cell r="B279" t="str">
            <v>S&amp;W</v>
          </cell>
          <cell r="C279" t="str">
            <v xml:space="preserve">     Periode   :     J A N  -  D E C ' 2001</v>
          </cell>
          <cell r="D279" t="str">
            <v>PK-GWN  (35,488 KGS)</v>
          </cell>
          <cell r="E279" t="str">
            <v xml:space="preserve">      CFM56-3B2</v>
          </cell>
          <cell r="F279">
            <v>734</v>
          </cell>
        </row>
        <row r="280">
          <cell r="A280" t="str">
            <v>-734</v>
          </cell>
          <cell r="B280" t="str">
            <v>S&amp;W</v>
          </cell>
          <cell r="C280" t="str">
            <v xml:space="preserve">     Periode   :     J A N  -  D E C ' 2001</v>
          </cell>
          <cell r="D280" t="str">
            <v>PK-GWN  (35,488 KGS)</v>
          </cell>
          <cell r="E280" t="str">
            <v xml:space="preserve">      CFM56-3B2</v>
          </cell>
          <cell r="F280">
            <v>734</v>
          </cell>
        </row>
        <row r="281">
          <cell r="A281" t="str">
            <v>DRW-DPS734</v>
          </cell>
          <cell r="B281" t="str">
            <v>S&amp;W</v>
          </cell>
          <cell r="C281" t="str">
            <v xml:space="preserve">     Periode   :     J A N  -  D E C ' 2001</v>
          </cell>
          <cell r="D281" t="str">
            <v>PK-GWN  (35,488 KGS)</v>
          </cell>
          <cell r="E281" t="str">
            <v xml:space="preserve">      CFM56-3B2</v>
          </cell>
          <cell r="F281">
            <v>734</v>
          </cell>
          <cell r="G281" t="str">
            <v>DRW</v>
          </cell>
          <cell r="H281" t="str">
            <v>DPS</v>
          </cell>
          <cell r="I281">
            <v>972</v>
          </cell>
          <cell r="J281">
            <v>4</v>
          </cell>
          <cell r="M281">
            <v>0.10625</v>
          </cell>
          <cell r="N281">
            <v>6550</v>
          </cell>
          <cell r="O281">
            <v>10650</v>
          </cell>
          <cell r="P281">
            <v>15450</v>
          </cell>
          <cell r="Q281" t="str">
            <v>SUB/197</v>
          </cell>
          <cell r="S281" t="str">
            <v>B</v>
          </cell>
        </row>
        <row r="282">
          <cell r="A282" t="str">
            <v>DPS-CNS734</v>
          </cell>
          <cell r="B282" t="str">
            <v>S&amp;W</v>
          </cell>
          <cell r="C282" t="str">
            <v xml:space="preserve">     Periode   :     J A N  -  D E C ' 2001</v>
          </cell>
          <cell r="D282" t="str">
            <v>PK-GWN  (35,488 KGS)</v>
          </cell>
          <cell r="E282" t="str">
            <v xml:space="preserve">      CFM56-3B2</v>
          </cell>
          <cell r="F282">
            <v>734</v>
          </cell>
          <cell r="G282" t="str">
            <v>DPS</v>
          </cell>
          <cell r="H282" t="str">
            <v>CNS</v>
          </cell>
          <cell r="I282">
            <v>1889</v>
          </cell>
          <cell r="J282">
            <v>5</v>
          </cell>
          <cell r="M282">
            <v>0.19444444444444445</v>
          </cell>
          <cell r="N282">
            <v>11450</v>
          </cell>
          <cell r="O282">
            <v>14900</v>
          </cell>
          <cell r="P282">
            <v>12000</v>
          </cell>
          <cell r="Q282" t="str">
            <v>TSV/168</v>
          </cell>
          <cell r="S282">
            <v>2</v>
          </cell>
        </row>
        <row r="283">
          <cell r="A283" t="str">
            <v>CNS-DPS734</v>
          </cell>
          <cell r="B283" t="str">
            <v>S&amp;W</v>
          </cell>
          <cell r="C283" t="str">
            <v xml:space="preserve">     Periode   :     J A N  -  D E C ' 2001</v>
          </cell>
          <cell r="D283" t="str">
            <v>PK-GWN  (35,488 KGS)</v>
          </cell>
          <cell r="E283" t="str">
            <v xml:space="preserve">      CFM56-3B2</v>
          </cell>
          <cell r="F283">
            <v>734</v>
          </cell>
          <cell r="G283" t="str">
            <v>CNS</v>
          </cell>
          <cell r="H283" t="str">
            <v>DPS</v>
          </cell>
          <cell r="I283">
            <v>1880</v>
          </cell>
          <cell r="J283">
            <v>-7</v>
          </cell>
          <cell r="M283">
            <v>0.19791666666666666</v>
          </cell>
          <cell r="N283">
            <v>11050</v>
          </cell>
          <cell r="O283">
            <v>14550</v>
          </cell>
          <cell r="P283">
            <v>8700</v>
          </cell>
          <cell r="Q283" t="str">
            <v>SUB/197</v>
          </cell>
          <cell r="S283">
            <v>1</v>
          </cell>
          <cell r="T283" t="str">
            <v xml:space="preserve">   NOTE : Route reserve fuel 10%</v>
          </cell>
        </row>
        <row r="284">
          <cell r="A284" t="str">
            <v>BKK-CGK734</v>
          </cell>
          <cell r="B284" t="str">
            <v>S&amp;W</v>
          </cell>
          <cell r="C284" t="str">
            <v xml:space="preserve">     Periode   :     J A N  -  D E C ' 2001</v>
          </cell>
          <cell r="D284" t="str">
            <v>PK-GWN  (35,488 KGS)</v>
          </cell>
          <cell r="E284" t="str">
            <v xml:space="preserve">      CFM56-3B2</v>
          </cell>
          <cell r="F284">
            <v>734</v>
          </cell>
          <cell r="G284" t="str">
            <v>BKK</v>
          </cell>
          <cell r="H284" t="str">
            <v>CGK</v>
          </cell>
          <cell r="I284">
            <v>1294</v>
          </cell>
          <cell r="J284">
            <v>-4</v>
          </cell>
          <cell r="K284">
            <v>0.13055555555555556</v>
          </cell>
          <cell r="L284">
            <v>1.0416666666666666E-2</v>
          </cell>
          <cell r="M284">
            <v>0.14097222222222222</v>
          </cell>
          <cell r="N284">
            <v>8450</v>
          </cell>
          <cell r="O284">
            <v>13200</v>
          </cell>
          <cell r="P284">
            <v>13700</v>
          </cell>
          <cell r="Q284" t="str">
            <v>PLM/248</v>
          </cell>
          <cell r="S284">
            <v>1</v>
          </cell>
          <cell r="T284" t="str">
            <v xml:space="preserve">   1. BKK RTOW = 62,200 KGS; RW = 03L; OAT = 33°C</v>
          </cell>
        </row>
        <row r="285">
          <cell r="A285" t="str">
            <v>CGK-BKK734</v>
          </cell>
          <cell r="B285" t="str">
            <v>S&amp;W</v>
          </cell>
          <cell r="C285" t="str">
            <v xml:space="preserve">     Periode   :     J A N  -  D E C ' 2001</v>
          </cell>
          <cell r="D285" t="str">
            <v>PK-GWN  (35,488 KGS)</v>
          </cell>
          <cell r="E285" t="str">
            <v xml:space="preserve">      CFM56-3B2</v>
          </cell>
          <cell r="F285">
            <v>734</v>
          </cell>
          <cell r="G285" t="str">
            <v>CGK</v>
          </cell>
          <cell r="H285" t="str">
            <v>BKK</v>
          </cell>
          <cell r="I285">
            <v>1295</v>
          </cell>
          <cell r="J285">
            <v>3</v>
          </cell>
          <cell r="K285">
            <v>0.1277777777777778</v>
          </cell>
          <cell r="L285">
            <v>1.0416666666666666E-2</v>
          </cell>
          <cell r="M285">
            <v>0.13819444444444445</v>
          </cell>
          <cell r="N285">
            <v>8450</v>
          </cell>
          <cell r="O285">
            <v>13900</v>
          </cell>
          <cell r="P285">
            <v>12900</v>
          </cell>
          <cell r="Q285" t="str">
            <v>CNX/323</v>
          </cell>
          <cell r="S285">
            <v>2</v>
          </cell>
          <cell r="T285" t="str">
            <v xml:space="preserve">   2. CGK RTOW = 62,100 KGS; RW = 07L/07R; OAT = 33°C</v>
          </cell>
        </row>
        <row r="286">
          <cell r="A286" t="str">
            <v>CGK-MNL734</v>
          </cell>
          <cell r="B286" t="str">
            <v>S&amp;W</v>
          </cell>
          <cell r="C286" t="str">
            <v xml:space="preserve">     Periode   :     J A N  -  D E C ' 2001</v>
          </cell>
          <cell r="D286" t="str">
            <v>PK-GWN  (35,488 KGS)</v>
          </cell>
          <cell r="E286" t="str">
            <v xml:space="preserve">      CFM56-3B2</v>
          </cell>
          <cell r="F286">
            <v>734</v>
          </cell>
          <cell r="G286" t="str">
            <v>CGK</v>
          </cell>
          <cell r="H286" t="str">
            <v>MNL</v>
          </cell>
          <cell r="I286">
            <v>1553</v>
          </cell>
          <cell r="J286">
            <v>-8</v>
          </cell>
          <cell r="K286">
            <v>0.15625</v>
          </cell>
          <cell r="L286">
            <v>1.1111111111111112E-2</v>
          </cell>
          <cell r="M286">
            <v>0.1673611111111111</v>
          </cell>
          <cell r="N286">
            <v>9900</v>
          </cell>
          <cell r="O286">
            <v>14700</v>
          </cell>
          <cell r="P286">
            <v>12100</v>
          </cell>
          <cell r="Q286" t="str">
            <v>LAO/230</v>
          </cell>
          <cell r="S286">
            <v>2</v>
          </cell>
        </row>
        <row r="287">
          <cell r="A287" t="str">
            <v>CGK-KUL734</v>
          </cell>
          <cell r="B287" t="str">
            <v>S&amp;W</v>
          </cell>
          <cell r="C287" t="str">
            <v xml:space="preserve">     Periode   :     J A N  -  D E C ' 2001</v>
          </cell>
          <cell r="D287" t="str">
            <v>PK-GWN  (35,488 KGS)</v>
          </cell>
          <cell r="E287" t="str">
            <v xml:space="preserve">      CFM56-3B2</v>
          </cell>
          <cell r="F287">
            <v>734</v>
          </cell>
          <cell r="G287" t="str">
            <v>CGK</v>
          </cell>
          <cell r="H287" t="str">
            <v>KUL</v>
          </cell>
          <cell r="I287">
            <v>669</v>
          </cell>
          <cell r="J287">
            <v>4</v>
          </cell>
          <cell r="K287">
            <v>6.8750000000000006E-2</v>
          </cell>
          <cell r="L287">
            <v>1.1111111111111112E-2</v>
          </cell>
          <cell r="M287">
            <v>7.9861111111111119E-2</v>
          </cell>
          <cell r="N287">
            <v>4700</v>
          </cell>
          <cell r="O287">
            <v>9200</v>
          </cell>
          <cell r="P287">
            <v>15100</v>
          </cell>
          <cell r="Q287" t="str">
            <v>SIN/202</v>
          </cell>
          <cell r="S287" t="str">
            <v>B</v>
          </cell>
        </row>
        <row r="288">
          <cell r="A288" t="str">
            <v>CGK-SIN734</v>
          </cell>
          <cell r="B288" t="str">
            <v>S&amp;W</v>
          </cell>
          <cell r="C288" t="str">
            <v xml:space="preserve">     Periode   :     J A N  -  D E C ' 2001</v>
          </cell>
          <cell r="D288" t="str">
            <v>PK-GWN  (35,488 KGS)</v>
          </cell>
          <cell r="E288" t="str">
            <v xml:space="preserve">      CFM56-3B2</v>
          </cell>
          <cell r="F288">
            <v>734</v>
          </cell>
          <cell r="G288" t="str">
            <v>CGK</v>
          </cell>
          <cell r="H288" t="str">
            <v>SIN</v>
          </cell>
          <cell r="I288">
            <v>545</v>
          </cell>
          <cell r="J288">
            <v>3</v>
          </cell>
          <cell r="K288">
            <v>5.7638888888888885E-2</v>
          </cell>
          <cell r="L288">
            <v>1.0416666666666666E-2</v>
          </cell>
          <cell r="M288">
            <v>6.805555555555555E-2</v>
          </cell>
          <cell r="N288">
            <v>4000</v>
          </cell>
          <cell r="O288">
            <v>8450</v>
          </cell>
          <cell r="P288">
            <v>15100</v>
          </cell>
          <cell r="Q288" t="str">
            <v>KUL/234</v>
          </cell>
          <cell r="S288" t="str">
            <v>B</v>
          </cell>
        </row>
        <row r="289">
          <cell r="A289" t="str">
            <v>CNS-DRW734</v>
          </cell>
          <cell r="B289" t="str">
            <v>S&amp;W</v>
          </cell>
          <cell r="C289" t="str">
            <v xml:space="preserve">     Periode   :     J A N  -  D E C ' 2001</v>
          </cell>
          <cell r="D289" t="str">
            <v>PK-GWN  (35,488 KGS)</v>
          </cell>
          <cell r="E289" t="str">
            <v xml:space="preserve">      CFM56-3B2</v>
          </cell>
          <cell r="F289">
            <v>734</v>
          </cell>
          <cell r="G289" t="str">
            <v>CNS</v>
          </cell>
          <cell r="H289" t="str">
            <v>DRW</v>
          </cell>
          <cell r="I289">
            <v>1021</v>
          </cell>
          <cell r="J289">
            <v>-22</v>
          </cell>
          <cell r="K289">
            <v>0.10833333333333334</v>
          </cell>
          <cell r="L289">
            <v>9.0277777777777787E-3</v>
          </cell>
          <cell r="M289">
            <v>0.11736111111111111</v>
          </cell>
          <cell r="N289">
            <v>6800</v>
          </cell>
          <cell r="O289">
            <v>10150</v>
          </cell>
          <cell r="P289">
            <v>13100</v>
          </cell>
          <cell r="Q289" t="str">
            <v>KTR/157</v>
          </cell>
          <cell r="S289">
            <v>3</v>
          </cell>
          <cell r="T289" t="str">
            <v xml:space="preserve">   3. CNS RTOW = 58,515 KGS; RW = 15; OAT = 33°C</v>
          </cell>
        </row>
        <row r="290">
          <cell r="A290" t="str">
            <v>DPS-PER734</v>
          </cell>
          <cell r="B290" t="str">
            <v>S&amp;W</v>
          </cell>
          <cell r="C290" t="str">
            <v xml:space="preserve">     Periode   :     J A N  -  D E C ' 2001</v>
          </cell>
          <cell r="D290" t="str">
            <v>PK-GWN  (35,488 KGS)</v>
          </cell>
          <cell r="E290" t="str">
            <v xml:space="preserve">      CFM56-3B2</v>
          </cell>
          <cell r="F290">
            <v>734</v>
          </cell>
          <cell r="G290" t="str">
            <v>DPS</v>
          </cell>
          <cell r="H290" t="str">
            <v>PER</v>
          </cell>
          <cell r="I290">
            <v>1411</v>
          </cell>
          <cell r="J290">
            <v>3</v>
          </cell>
          <cell r="K290">
            <v>0.14097222222222222</v>
          </cell>
          <cell r="L290">
            <v>1.0416666666666666E-2</v>
          </cell>
          <cell r="M290">
            <v>0.15138888888888888</v>
          </cell>
          <cell r="N290">
            <v>8950</v>
          </cell>
          <cell r="O290">
            <v>13950</v>
          </cell>
          <cell r="P290">
            <v>12700</v>
          </cell>
          <cell r="Q290" t="str">
            <v>KGI/290</v>
          </cell>
          <cell r="S290">
            <v>4</v>
          </cell>
          <cell r="T290" t="str">
            <v xml:space="preserve">   4. MNL RTOW = 62,000 KGS; RW = 06/24; OAT = 33°C</v>
          </cell>
        </row>
        <row r="291">
          <cell r="A291" t="str">
            <v>DIL-DRW734</v>
          </cell>
          <cell r="B291" t="str">
            <v>S&amp;W</v>
          </cell>
          <cell r="C291" t="str">
            <v xml:space="preserve">     Periode   :     J A N  -  D E C ' 2001</v>
          </cell>
          <cell r="D291" t="str">
            <v>PK-GWN  (35,488 KGS)</v>
          </cell>
          <cell r="E291" t="str">
            <v xml:space="preserve">      CFM56-3B2</v>
          </cell>
          <cell r="F291">
            <v>734</v>
          </cell>
          <cell r="G291" t="str">
            <v>DIL</v>
          </cell>
          <cell r="H291" t="str">
            <v>DRW</v>
          </cell>
          <cell r="I291">
            <v>622</v>
          </cell>
          <cell r="J291">
            <v>-4</v>
          </cell>
          <cell r="K291">
            <v>6.6666666666666666E-2</v>
          </cell>
          <cell r="L291">
            <v>8.3333333333333332E-3</v>
          </cell>
          <cell r="M291">
            <v>7.4999999999999997E-2</v>
          </cell>
          <cell r="N291">
            <v>4200</v>
          </cell>
          <cell r="O291">
            <v>8100</v>
          </cell>
          <cell r="P291">
            <v>10900</v>
          </cell>
          <cell r="Q291" t="str">
            <v>KTR/157</v>
          </cell>
          <cell r="S291">
            <v>5</v>
          </cell>
          <cell r="T291" t="str">
            <v xml:space="preserve">   5. DIL RTOW = 54,300 KGS; RW = 08/26; OAT = 33°C</v>
          </cell>
        </row>
        <row r="292">
          <cell r="A292" t="str">
            <v>DPS-DRW734</v>
          </cell>
          <cell r="B292" t="str">
            <v>S&amp;W</v>
          </cell>
          <cell r="C292" t="str">
            <v xml:space="preserve">     Periode   :     J A N  -  D E C ' 2001</v>
          </cell>
          <cell r="D292" t="str">
            <v>PK-GWN  (35,488 KGS)</v>
          </cell>
          <cell r="E292" t="str">
            <v xml:space="preserve">      CFM56-3B2</v>
          </cell>
          <cell r="F292">
            <v>734</v>
          </cell>
          <cell r="G292" t="str">
            <v>DPS</v>
          </cell>
          <cell r="H292" t="str">
            <v>DRW</v>
          </cell>
          <cell r="I292">
            <v>977</v>
          </cell>
          <cell r="J292">
            <v>-9</v>
          </cell>
          <cell r="K292">
            <v>0.1013888888888889</v>
          </cell>
          <cell r="L292">
            <v>9.0277777777777787E-3</v>
          </cell>
          <cell r="M292">
            <v>0.11041666666666668</v>
          </cell>
          <cell r="N292">
            <v>6650</v>
          </cell>
          <cell r="O292">
            <v>10700</v>
          </cell>
          <cell r="P292">
            <v>15600</v>
          </cell>
          <cell r="Q292" t="str">
            <v>KTR/157</v>
          </cell>
          <cell r="S292" t="str">
            <v>B</v>
          </cell>
        </row>
        <row r="293">
          <cell r="A293" t="str">
            <v>DRW-CNS734</v>
          </cell>
          <cell r="B293" t="str">
            <v>S&amp;W</v>
          </cell>
          <cell r="C293" t="str">
            <v xml:space="preserve">     Periode   :     J A N  -  D E C ' 2001</v>
          </cell>
          <cell r="D293" t="str">
            <v>PK-GWN  (35,488 KGS)</v>
          </cell>
          <cell r="E293" t="str">
            <v xml:space="preserve">      CFM56-3B2</v>
          </cell>
          <cell r="F293">
            <v>734</v>
          </cell>
          <cell r="G293" t="str">
            <v>DRW</v>
          </cell>
          <cell r="H293" t="str">
            <v>CNS</v>
          </cell>
          <cell r="I293">
            <v>925</v>
          </cell>
          <cell r="J293">
            <v>21</v>
          </cell>
          <cell r="K293">
            <v>9.1666666666666674E-2</v>
          </cell>
          <cell r="L293">
            <v>9.7222222222222224E-3</v>
          </cell>
          <cell r="M293">
            <v>0.10138888888888889</v>
          </cell>
          <cell r="N293">
            <v>6000</v>
          </cell>
          <cell r="O293">
            <v>10150</v>
          </cell>
          <cell r="P293">
            <v>15400</v>
          </cell>
          <cell r="Q293" t="str">
            <v>TSV/168</v>
          </cell>
          <cell r="S293" t="str">
            <v>B</v>
          </cell>
        </row>
        <row r="294">
          <cell r="A294" t="str">
            <v>DPS-SIN734</v>
          </cell>
          <cell r="B294" t="str">
            <v>S&amp;W</v>
          </cell>
          <cell r="C294" t="str">
            <v xml:space="preserve">     Periode   :     J A N  -  D E C ' 2001</v>
          </cell>
          <cell r="D294" t="str">
            <v>PK-GWN  (35,488 KGS)</v>
          </cell>
          <cell r="E294" t="str">
            <v xml:space="preserve">      CFM56-3B2</v>
          </cell>
          <cell r="F294">
            <v>734</v>
          </cell>
          <cell r="G294" t="str">
            <v>DPS</v>
          </cell>
          <cell r="H294" t="str">
            <v>SIN</v>
          </cell>
          <cell r="I294">
            <v>952</v>
          </cell>
          <cell r="J294">
            <v>6</v>
          </cell>
          <cell r="K294">
            <v>9.5138888888888884E-2</v>
          </cell>
          <cell r="L294">
            <v>9.7222222222222224E-3</v>
          </cell>
          <cell r="M294">
            <v>0.1048611111111111</v>
          </cell>
          <cell r="N294">
            <v>6400</v>
          </cell>
          <cell r="O294">
            <v>10750</v>
          </cell>
          <cell r="P294">
            <v>15300</v>
          </cell>
          <cell r="Q294" t="str">
            <v>KUL/234</v>
          </cell>
          <cell r="S294" t="str">
            <v>B</v>
          </cell>
        </row>
        <row r="295">
          <cell r="A295" t="str">
            <v>KUL-CGK734</v>
          </cell>
          <cell r="B295" t="str">
            <v>S&amp;W</v>
          </cell>
          <cell r="C295" t="str">
            <v xml:space="preserve">     Periode   :     J A N  -  D E C ' 2001</v>
          </cell>
          <cell r="D295" t="str">
            <v>PK-GWN  (35,488 KGS)</v>
          </cell>
          <cell r="E295" t="str">
            <v xml:space="preserve">      CFM56-3B2</v>
          </cell>
          <cell r="F295">
            <v>734</v>
          </cell>
          <cell r="G295" t="str">
            <v>KUL</v>
          </cell>
          <cell r="H295" t="str">
            <v>CGK</v>
          </cell>
          <cell r="I295">
            <v>686</v>
          </cell>
          <cell r="J295">
            <v>-7</v>
          </cell>
          <cell r="K295">
            <v>7.2916666666666671E-2</v>
          </cell>
          <cell r="L295">
            <v>9.0277777777777787E-3</v>
          </cell>
          <cell r="M295">
            <v>8.1944444444444445E-2</v>
          </cell>
          <cell r="N295">
            <v>4850</v>
          </cell>
          <cell r="O295">
            <v>9550</v>
          </cell>
          <cell r="P295">
            <v>14900</v>
          </cell>
          <cell r="Q295" t="str">
            <v>PLM/248</v>
          </cell>
          <cell r="S295" t="str">
            <v>B</v>
          </cell>
        </row>
        <row r="296">
          <cell r="A296" t="str">
            <v>KUL-SUB734</v>
          </cell>
          <cell r="B296" t="str">
            <v>S&amp;W</v>
          </cell>
          <cell r="C296" t="str">
            <v xml:space="preserve">     Periode   :     J A N  -  D E C ' 2001</v>
          </cell>
          <cell r="D296" t="str">
            <v>PK-GWN  (35,488 KGS)</v>
          </cell>
          <cell r="E296" t="str">
            <v xml:space="preserve">      CFM56-3B2</v>
          </cell>
          <cell r="F296">
            <v>734</v>
          </cell>
          <cell r="G296" t="str">
            <v>KUL</v>
          </cell>
          <cell r="H296" t="str">
            <v>SUB</v>
          </cell>
          <cell r="I296">
            <v>1014</v>
          </cell>
          <cell r="J296">
            <v>-8</v>
          </cell>
          <cell r="K296">
            <v>0.10555555555555556</v>
          </cell>
          <cell r="L296">
            <v>9.0277777777777787E-3</v>
          </cell>
          <cell r="M296">
            <v>0.11458333333333333</v>
          </cell>
          <cell r="N296">
            <v>6950</v>
          </cell>
          <cell r="O296">
            <v>11150</v>
          </cell>
          <cell r="P296">
            <v>15400</v>
          </cell>
          <cell r="Q296" t="str">
            <v>DPS/197</v>
          </cell>
          <cell r="S296" t="str">
            <v>B</v>
          </cell>
        </row>
        <row r="297">
          <cell r="A297" t="str">
            <v>MNL-CGK734</v>
          </cell>
          <cell r="B297" t="str">
            <v>S&amp;W</v>
          </cell>
          <cell r="C297" t="str">
            <v xml:space="preserve">     Periode   :     J A N  -  D E C ' 2001</v>
          </cell>
          <cell r="D297" t="str">
            <v>PK-GWN  (35,488 KGS)</v>
          </cell>
          <cell r="E297" t="str">
            <v xml:space="preserve">      CFM56-3B2</v>
          </cell>
          <cell r="F297">
            <v>734</v>
          </cell>
          <cell r="G297" t="str">
            <v>MNL</v>
          </cell>
          <cell r="H297" t="str">
            <v>CGK</v>
          </cell>
          <cell r="I297">
            <v>1564</v>
          </cell>
          <cell r="J297">
            <v>6</v>
          </cell>
          <cell r="K297">
            <v>0.15208333333333332</v>
          </cell>
          <cell r="L297">
            <v>1.0416666666666666E-2</v>
          </cell>
          <cell r="M297">
            <v>0.16249999999999998</v>
          </cell>
          <cell r="N297">
            <v>9800</v>
          </cell>
          <cell r="O297">
            <v>14650</v>
          </cell>
          <cell r="P297">
            <v>12200</v>
          </cell>
          <cell r="Q297" t="str">
            <v>PLM/248</v>
          </cell>
          <cell r="S297">
            <v>6</v>
          </cell>
          <cell r="T297" t="str">
            <v xml:space="preserve">   6. PER RTOW = 62,000 KGS; RW = 03/21; OAT = 33°C</v>
          </cell>
        </row>
        <row r="298">
          <cell r="A298" t="str">
            <v>MDC-MNL734</v>
          </cell>
          <cell r="B298" t="str">
            <v>S&amp;W</v>
          </cell>
          <cell r="C298" t="str">
            <v xml:space="preserve">     Periode   :     J A N  -  D E C ' 2001</v>
          </cell>
          <cell r="D298" t="str">
            <v>PK-GWN  (35,488 KGS)</v>
          </cell>
          <cell r="E298" t="str">
            <v xml:space="preserve">      CFM56-3B2</v>
          </cell>
          <cell r="F298">
            <v>734</v>
          </cell>
          <cell r="G298" t="str">
            <v>MDC</v>
          </cell>
          <cell r="H298" t="str">
            <v>MNL</v>
          </cell>
          <cell r="I298">
            <v>845</v>
          </cell>
          <cell r="J298">
            <v>7</v>
          </cell>
          <cell r="K298">
            <v>8.4722222222222213E-2</v>
          </cell>
          <cell r="L298">
            <v>8.3333333333333332E-3</v>
          </cell>
          <cell r="M298">
            <v>9.3055555555555544E-2</v>
          </cell>
          <cell r="N298">
            <v>5750</v>
          </cell>
          <cell r="O298">
            <v>10400</v>
          </cell>
          <cell r="P298">
            <v>14900</v>
          </cell>
          <cell r="Q298" t="str">
            <v>LAO/230</v>
          </cell>
          <cell r="S298">
            <v>7</v>
          </cell>
          <cell r="T298" t="str">
            <v xml:space="preserve">  7. MDC RTOW = 61,600 KGS; RW = 18; OAT = 33°C</v>
          </cell>
        </row>
        <row r="299">
          <cell r="A299" t="str">
            <v>MES-PEN734</v>
          </cell>
          <cell r="B299" t="str">
            <v>S&amp;W</v>
          </cell>
          <cell r="C299" t="str">
            <v xml:space="preserve">     Periode   :     J A N  -  D E C ' 2001</v>
          </cell>
          <cell r="D299" t="str">
            <v>PK-GWN  (35,488 KGS)</v>
          </cell>
          <cell r="E299" t="str">
            <v xml:space="preserve">      CFM56-3B2</v>
          </cell>
          <cell r="F299">
            <v>734</v>
          </cell>
          <cell r="G299" t="str">
            <v>MES</v>
          </cell>
          <cell r="H299" t="str">
            <v>PEN</v>
          </cell>
          <cell r="I299">
            <v>161</v>
          </cell>
          <cell r="J299">
            <v>-8</v>
          </cell>
          <cell r="K299">
            <v>2.2916666666666669E-2</v>
          </cell>
          <cell r="L299">
            <v>6.2500000000000003E-3</v>
          </cell>
          <cell r="M299">
            <v>2.9166666666666667E-2</v>
          </cell>
          <cell r="N299">
            <v>1750</v>
          </cell>
          <cell r="O299">
            <v>6100</v>
          </cell>
          <cell r="P299">
            <v>15200</v>
          </cell>
          <cell r="Q299" t="str">
            <v>KUL/153</v>
          </cell>
          <cell r="S299" t="str">
            <v>B</v>
          </cell>
        </row>
        <row r="300">
          <cell r="A300" t="str">
            <v>MES-SIN734</v>
          </cell>
          <cell r="B300" t="str">
            <v>S&amp;W</v>
          </cell>
          <cell r="C300" t="str">
            <v xml:space="preserve">     Periode   :     J A N  -  D E C ' 2001</v>
          </cell>
          <cell r="D300" t="str">
            <v>PK-GWN  (35,488 KGS)</v>
          </cell>
          <cell r="E300" t="str">
            <v xml:space="preserve">      CFM56-3B2</v>
          </cell>
          <cell r="F300">
            <v>734</v>
          </cell>
          <cell r="G300" t="str">
            <v>MES</v>
          </cell>
          <cell r="H300" t="str">
            <v>SIN</v>
          </cell>
          <cell r="I300">
            <v>393</v>
          </cell>
          <cell r="J300">
            <v>-15</v>
          </cell>
          <cell r="K300">
            <v>4.5833333333333337E-2</v>
          </cell>
          <cell r="L300">
            <v>8.3333333333333332E-3</v>
          </cell>
          <cell r="M300">
            <v>5.4166666666666669E-2</v>
          </cell>
          <cell r="N300">
            <v>3150</v>
          </cell>
          <cell r="O300">
            <v>7600</v>
          </cell>
          <cell r="P300">
            <v>15100</v>
          </cell>
          <cell r="Q300" t="str">
            <v>KUL/234</v>
          </cell>
          <cell r="S300" t="str">
            <v>B</v>
          </cell>
        </row>
        <row r="301">
          <cell r="A301" t="str">
            <v>MNL-CGK734</v>
          </cell>
          <cell r="B301" t="str">
            <v>S&amp;W</v>
          </cell>
          <cell r="C301" t="str">
            <v xml:space="preserve">     Periode   :     J A N  -  D E C ' 2001</v>
          </cell>
          <cell r="D301" t="str">
            <v>PK-GWN  (35,488 KGS)</v>
          </cell>
          <cell r="E301" t="str">
            <v xml:space="preserve">      CFM56-3B2</v>
          </cell>
          <cell r="F301">
            <v>734</v>
          </cell>
          <cell r="G301" t="str">
            <v>MNL</v>
          </cell>
          <cell r="H301" t="str">
            <v>CGK</v>
          </cell>
          <cell r="I301">
            <v>1564</v>
          </cell>
          <cell r="J301">
            <v>6</v>
          </cell>
          <cell r="K301">
            <v>0.15208333333333332</v>
          </cell>
          <cell r="L301">
            <v>1.0416666666666666E-2</v>
          </cell>
          <cell r="M301">
            <v>0.16249999999999998</v>
          </cell>
          <cell r="N301">
            <v>9800</v>
          </cell>
          <cell r="O301">
            <v>14650</v>
          </cell>
          <cell r="P301">
            <v>12200</v>
          </cell>
          <cell r="Q301" t="str">
            <v>PLM/248</v>
          </cell>
          <cell r="S301">
            <v>5</v>
          </cell>
          <cell r="T301" t="str">
            <v xml:space="preserve">   5. MNL RTOW = 62,000 KGS; RW = 06/24; OAT = 33°C</v>
          </cell>
        </row>
        <row r="302">
          <cell r="A302" t="str">
            <v>MNL-MDC734</v>
          </cell>
          <cell r="B302" t="str">
            <v>S&amp;W</v>
          </cell>
          <cell r="C302" t="str">
            <v xml:space="preserve">     Periode   :     J A N  -  D E C ' 2001</v>
          </cell>
          <cell r="D302" t="str">
            <v>PK-GWN  (35,488 KGS)</v>
          </cell>
          <cell r="E302" t="str">
            <v xml:space="preserve">      CFM56-3B2</v>
          </cell>
          <cell r="F302">
            <v>734</v>
          </cell>
          <cell r="G302" t="str">
            <v>MNL</v>
          </cell>
          <cell r="H302" t="str">
            <v>MDC</v>
          </cell>
          <cell r="I302">
            <v>850</v>
          </cell>
          <cell r="J302">
            <v>-8</v>
          </cell>
          <cell r="K302">
            <v>8.8888888888888892E-2</v>
          </cell>
          <cell r="L302">
            <v>8.3333333333333332E-3</v>
          </cell>
          <cell r="M302">
            <v>9.7222222222222224E-2</v>
          </cell>
          <cell r="N302">
            <v>5850</v>
          </cell>
          <cell r="O302">
            <v>12650</v>
          </cell>
          <cell r="P302">
            <v>12800</v>
          </cell>
          <cell r="Q302" t="str">
            <v>BPN/533</v>
          </cell>
          <cell r="S302">
            <v>5</v>
          </cell>
        </row>
        <row r="303">
          <cell r="A303" t="str">
            <v>-734</v>
          </cell>
          <cell r="B303" t="str">
            <v>S&amp;W</v>
          </cell>
          <cell r="C303" t="str">
            <v xml:space="preserve">     Periode   :     J A N  -  D E C ' 2001</v>
          </cell>
          <cell r="D303" t="str">
            <v>PK-GWN  (35,488 KGS)</v>
          </cell>
          <cell r="E303" t="str">
            <v xml:space="preserve">      CFM56-3B2</v>
          </cell>
          <cell r="F303">
            <v>734</v>
          </cell>
        </row>
        <row r="304">
          <cell r="A304" t="str">
            <v>-734</v>
          </cell>
          <cell r="B304" t="str">
            <v>S&amp;W</v>
          </cell>
          <cell r="C304" t="str">
            <v xml:space="preserve">     Periode   :     J A N  -  D E C ' 2001</v>
          </cell>
          <cell r="D304" t="str">
            <v>PK-GWN  (35,488 KGS)</v>
          </cell>
          <cell r="E304" t="str">
            <v xml:space="preserve">      CFM56-3B2</v>
          </cell>
          <cell r="F304">
            <v>734</v>
          </cell>
          <cell r="T304" t="str">
            <v xml:space="preserve">   NOTE : Route reserve fuel 10%</v>
          </cell>
        </row>
        <row r="305">
          <cell r="A305" t="str">
            <v>PER-DPS734</v>
          </cell>
          <cell r="B305" t="str">
            <v>S&amp;W</v>
          </cell>
          <cell r="C305" t="str">
            <v xml:space="preserve">     Periode   :     J A N  -  D E C ' 2001</v>
          </cell>
          <cell r="D305" t="str">
            <v>PK-GWN  (35,488 KGS)</v>
          </cell>
          <cell r="E305" t="str">
            <v xml:space="preserve">      CFM56-3B2</v>
          </cell>
          <cell r="F305">
            <v>734</v>
          </cell>
          <cell r="G305" t="str">
            <v>PER</v>
          </cell>
          <cell r="H305" t="str">
            <v>DPS</v>
          </cell>
          <cell r="I305">
            <v>1409</v>
          </cell>
          <cell r="J305">
            <v>-8</v>
          </cell>
          <cell r="K305">
            <v>0.14374999999999999</v>
          </cell>
          <cell r="L305">
            <v>1.1111111111111112E-2</v>
          </cell>
          <cell r="M305">
            <v>0.15486111111111109</v>
          </cell>
          <cell r="N305">
            <v>9150</v>
          </cell>
          <cell r="O305">
            <v>13400</v>
          </cell>
          <cell r="P305">
            <v>13300</v>
          </cell>
          <cell r="Q305" t="str">
            <v>SUB/197</v>
          </cell>
          <cell r="S305">
            <v>6</v>
          </cell>
          <cell r="T305" t="str">
            <v xml:space="preserve">  6. PER RTOW = 62,000 KGS; RW = 03/21; OAT = 33°C</v>
          </cell>
        </row>
        <row r="306">
          <cell r="A306" t="str">
            <v>PEN-MES734</v>
          </cell>
          <cell r="B306" t="str">
            <v>S&amp;W</v>
          </cell>
          <cell r="C306" t="str">
            <v xml:space="preserve">     Periode   :     J A N  -  D E C ' 2001</v>
          </cell>
          <cell r="D306" t="str">
            <v>PK-GWN  (35,488 KGS)</v>
          </cell>
          <cell r="E306" t="str">
            <v xml:space="preserve">      CFM56-3B2</v>
          </cell>
          <cell r="F306">
            <v>734</v>
          </cell>
          <cell r="G306" t="str">
            <v>PEN</v>
          </cell>
          <cell r="H306" t="str">
            <v>MES</v>
          </cell>
          <cell r="I306">
            <v>162</v>
          </cell>
          <cell r="J306">
            <v>7</v>
          </cell>
          <cell r="K306">
            <v>2.2222222222222223E-2</v>
          </cell>
          <cell r="L306">
            <v>1.1805555555555555E-2</v>
          </cell>
          <cell r="M306">
            <v>3.4027777777777782E-2</v>
          </cell>
          <cell r="N306">
            <v>1750</v>
          </cell>
          <cell r="O306">
            <v>6700</v>
          </cell>
          <cell r="P306">
            <v>14600</v>
          </cell>
          <cell r="Q306" t="str">
            <v>KUL/195</v>
          </cell>
          <cell r="S306" t="str">
            <v>B</v>
          </cell>
        </row>
        <row r="307">
          <cell r="A307" t="str">
            <v>SIN-CGK734</v>
          </cell>
          <cell r="B307" t="str">
            <v>S&amp;W</v>
          </cell>
          <cell r="C307" t="str">
            <v xml:space="preserve">     Periode   :     J A N  -  D E C ' 2001</v>
          </cell>
          <cell r="D307" t="str">
            <v>PK-GWN  (35,488 KGS)</v>
          </cell>
          <cell r="E307" t="str">
            <v xml:space="preserve">      CFM56-3B2</v>
          </cell>
          <cell r="F307">
            <v>734</v>
          </cell>
          <cell r="G307" t="str">
            <v>SIN</v>
          </cell>
          <cell r="H307" t="str">
            <v>CGK</v>
          </cell>
          <cell r="I307">
            <v>522</v>
          </cell>
          <cell r="J307">
            <v>-5</v>
          </cell>
          <cell r="K307">
            <v>5.6944444444444443E-2</v>
          </cell>
          <cell r="L307">
            <v>1.0416666666666666E-2</v>
          </cell>
          <cell r="M307">
            <v>6.7361111111111108E-2</v>
          </cell>
          <cell r="N307">
            <v>3850</v>
          </cell>
          <cell r="O307">
            <v>8500</v>
          </cell>
          <cell r="P307">
            <v>14900</v>
          </cell>
          <cell r="Q307" t="str">
            <v>PLM/248</v>
          </cell>
          <cell r="S307" t="str">
            <v>B</v>
          </cell>
        </row>
        <row r="308">
          <cell r="A308" t="str">
            <v>SIN-DPS734</v>
          </cell>
          <cell r="B308" t="str">
            <v>S&amp;W</v>
          </cell>
          <cell r="C308" t="str">
            <v xml:space="preserve">     Periode   :     J A N  -  D E C ' 2001</v>
          </cell>
          <cell r="D308" t="str">
            <v>PK-GWN  (35,488 KGS)</v>
          </cell>
          <cell r="E308" t="str">
            <v xml:space="preserve">      CFM56-3B2</v>
          </cell>
          <cell r="F308">
            <v>734</v>
          </cell>
          <cell r="G308" t="str">
            <v>SIN</v>
          </cell>
          <cell r="H308" t="str">
            <v>DPS</v>
          </cell>
          <cell r="I308">
            <v>958</v>
          </cell>
          <cell r="J308">
            <v>-8</v>
          </cell>
          <cell r="K308">
            <v>0.1</v>
          </cell>
          <cell r="L308">
            <v>1.0416666666666666E-2</v>
          </cell>
          <cell r="M308">
            <v>0.11041666666666668</v>
          </cell>
          <cell r="N308">
            <v>6550</v>
          </cell>
          <cell r="O308">
            <v>10750</v>
          </cell>
          <cell r="P308">
            <v>15400</v>
          </cell>
          <cell r="Q308" t="str">
            <v>SUB/197</v>
          </cell>
          <cell r="S308" t="str">
            <v>B</v>
          </cell>
        </row>
        <row r="309">
          <cell r="A309" t="str">
            <v>SIN-MES734</v>
          </cell>
          <cell r="B309" t="str">
            <v>S&amp;W</v>
          </cell>
          <cell r="C309" t="str">
            <v xml:space="preserve">     Periode   :     J A N  -  D E C ' 2001</v>
          </cell>
          <cell r="D309" t="str">
            <v>PK-GWN  (35,488 KGS)</v>
          </cell>
          <cell r="E309" t="str">
            <v xml:space="preserve">      CFM56-3B2</v>
          </cell>
          <cell r="F309">
            <v>734</v>
          </cell>
          <cell r="G309" t="str">
            <v>SIN</v>
          </cell>
          <cell r="H309" t="str">
            <v>MES</v>
          </cell>
          <cell r="I309">
            <v>381</v>
          </cell>
          <cell r="J309">
            <v>13</v>
          </cell>
          <cell r="K309">
            <v>4.2361111111111106E-2</v>
          </cell>
          <cell r="L309">
            <v>1.2500000000000001E-2</v>
          </cell>
          <cell r="M309">
            <v>5.486111111111111E-2</v>
          </cell>
          <cell r="N309">
            <v>3000</v>
          </cell>
          <cell r="O309">
            <v>7850</v>
          </cell>
          <cell r="P309">
            <v>14700</v>
          </cell>
          <cell r="Q309" t="str">
            <v>KUL/195</v>
          </cell>
          <cell r="S309" t="str">
            <v>B</v>
          </cell>
        </row>
        <row r="310">
          <cell r="A310" t="str">
            <v>SIN-SUB734</v>
          </cell>
          <cell r="B310" t="str">
            <v>S&amp;W</v>
          </cell>
          <cell r="C310" t="str">
            <v xml:space="preserve">     Periode   :     J A N  -  D E C ' 2001</v>
          </cell>
          <cell r="D310" t="str">
            <v>PK-GWN  (35,488 KGS)</v>
          </cell>
          <cell r="E310" t="str">
            <v xml:space="preserve">      CFM56-3B2</v>
          </cell>
          <cell r="F310">
            <v>734</v>
          </cell>
          <cell r="G310" t="str">
            <v>SIN</v>
          </cell>
          <cell r="H310" t="str">
            <v>SUB</v>
          </cell>
          <cell r="I310">
            <v>839</v>
          </cell>
          <cell r="J310">
            <v>-7</v>
          </cell>
          <cell r="K310">
            <v>8.819444444444445E-2</v>
          </cell>
          <cell r="L310">
            <v>9.7222222222222224E-3</v>
          </cell>
          <cell r="M310">
            <v>9.791666666666668E-2</v>
          </cell>
          <cell r="N310">
            <v>5850</v>
          </cell>
          <cell r="O310">
            <v>10050</v>
          </cell>
          <cell r="P310">
            <v>15400</v>
          </cell>
          <cell r="Q310" t="str">
            <v>DPS/197</v>
          </cell>
          <cell r="S310" t="str">
            <v>B</v>
          </cell>
        </row>
        <row r="311">
          <cell r="A311" t="str">
            <v>SUB-KUL734</v>
          </cell>
          <cell r="B311" t="str">
            <v>S&amp;W</v>
          </cell>
          <cell r="C311" t="str">
            <v xml:space="preserve">     Periode   :     J A N  -  D E C ' 2001</v>
          </cell>
          <cell r="D311" t="str">
            <v>PK-GWN  (35,488 KGS)</v>
          </cell>
          <cell r="E311" t="str">
            <v xml:space="preserve">      CFM56-3B2</v>
          </cell>
          <cell r="F311">
            <v>734</v>
          </cell>
          <cell r="G311" t="str">
            <v>SUB</v>
          </cell>
          <cell r="H311" t="str">
            <v>KUL</v>
          </cell>
          <cell r="I311">
            <v>978</v>
          </cell>
          <cell r="J311">
            <v>8</v>
          </cell>
          <cell r="K311">
            <v>9.6527777777777768E-2</v>
          </cell>
          <cell r="L311">
            <v>8.3333333333333332E-3</v>
          </cell>
          <cell r="M311">
            <v>0.1048611111111111</v>
          </cell>
          <cell r="N311">
            <v>6550</v>
          </cell>
          <cell r="O311">
            <v>11050</v>
          </cell>
          <cell r="P311">
            <v>15100</v>
          </cell>
          <cell r="Q311" t="str">
            <v>MES/210</v>
          </cell>
          <cell r="S311" t="str">
            <v>B</v>
          </cell>
        </row>
        <row r="312">
          <cell r="A312" t="str">
            <v>SUB-SIN734</v>
          </cell>
          <cell r="B312" t="str">
            <v>S&amp;W</v>
          </cell>
          <cell r="C312" t="str">
            <v xml:space="preserve">     Periode   :     J A N  -  D E C ' 2001</v>
          </cell>
          <cell r="D312" t="str">
            <v>PK-GWN  (35,488 KGS)</v>
          </cell>
          <cell r="E312" t="str">
            <v xml:space="preserve">      CFM56-3B2</v>
          </cell>
          <cell r="F312">
            <v>734</v>
          </cell>
          <cell r="G312" t="str">
            <v>SUB</v>
          </cell>
          <cell r="H312" t="str">
            <v>SIN</v>
          </cell>
          <cell r="I312">
            <v>835</v>
          </cell>
          <cell r="J312">
            <v>7</v>
          </cell>
          <cell r="K312">
            <v>8.4027777777777771E-2</v>
          </cell>
          <cell r="L312">
            <v>1.0416666666666666E-2</v>
          </cell>
          <cell r="M312">
            <v>9.4444444444444442E-2</v>
          </cell>
          <cell r="N312">
            <v>5700</v>
          </cell>
          <cell r="O312">
            <v>10150</v>
          </cell>
          <cell r="P312">
            <v>15100</v>
          </cell>
          <cell r="Q312" t="str">
            <v>KUL/234</v>
          </cell>
          <cell r="S312" t="str">
            <v>B</v>
          </cell>
        </row>
        <row r="313">
          <cell r="A313" t="str">
            <v>-734</v>
          </cell>
          <cell r="B313" t="str">
            <v>S&amp;W</v>
          </cell>
          <cell r="C313" t="str">
            <v xml:space="preserve">     Periode   :     J A N  -  D E C ' 2001</v>
          </cell>
          <cell r="D313" t="str">
            <v>PK-GWN  (35,488 KGS)</v>
          </cell>
          <cell r="E313" t="str">
            <v xml:space="preserve">      CFM56-3B2</v>
          </cell>
          <cell r="F313">
            <v>734</v>
          </cell>
        </row>
        <row r="314">
          <cell r="A314" t="str">
            <v>-734</v>
          </cell>
          <cell r="B314" t="str">
            <v>S&amp;W</v>
          </cell>
          <cell r="C314" t="str">
            <v xml:space="preserve">     Periode   :     J A N  -  D E C ' 2001</v>
          </cell>
          <cell r="D314" t="str">
            <v>PK-GWN  (35,488 KGS)</v>
          </cell>
          <cell r="E314" t="str">
            <v xml:space="preserve">      CFM56-3B2</v>
          </cell>
          <cell r="F314">
            <v>734</v>
          </cell>
        </row>
        <row r="315">
          <cell r="A315" t="str">
            <v>-734</v>
          </cell>
          <cell r="B315" t="str">
            <v>S&amp;W</v>
          </cell>
          <cell r="C315" t="str">
            <v xml:space="preserve">     Periode   :     J A N  -  D E C ' 2001</v>
          </cell>
          <cell r="D315" t="str">
            <v>PK-GWN  (35,488 KGS)</v>
          </cell>
          <cell r="E315" t="str">
            <v xml:space="preserve">      CFM56-3B2</v>
          </cell>
          <cell r="F315">
            <v>734</v>
          </cell>
        </row>
        <row r="316">
          <cell r="A316" t="str">
            <v>-734</v>
          </cell>
          <cell r="B316" t="str">
            <v>S&amp;W</v>
          </cell>
          <cell r="C316" t="str">
            <v xml:space="preserve">     Periode   :     J A N  -  D E C ' 2001</v>
          </cell>
          <cell r="D316" t="str">
            <v>PK-GWN  (35,488 KGS)</v>
          </cell>
          <cell r="E316" t="str">
            <v xml:space="preserve">      CFM56-3B2</v>
          </cell>
          <cell r="F316">
            <v>734</v>
          </cell>
        </row>
        <row r="317">
          <cell r="A317" t="str">
            <v>-734</v>
          </cell>
          <cell r="B317" t="str">
            <v>S&amp;W</v>
          </cell>
          <cell r="C317" t="str">
            <v xml:space="preserve">     Periode   :     J A N  -  D E C ' 2001</v>
          </cell>
          <cell r="D317" t="str">
            <v>PK-GWN  (35,488 KGS)</v>
          </cell>
          <cell r="E317" t="str">
            <v xml:space="preserve">      CFM56-3B2</v>
          </cell>
          <cell r="F317">
            <v>734</v>
          </cell>
        </row>
        <row r="318">
          <cell r="A318" t="str">
            <v>-734</v>
          </cell>
          <cell r="B318" t="str">
            <v>S&amp;W</v>
          </cell>
          <cell r="C318" t="str">
            <v xml:space="preserve">     Periode   :     J A N  -  D E C ' 2001</v>
          </cell>
          <cell r="D318" t="str">
            <v>PK-GWN  (35,488 KGS)</v>
          </cell>
          <cell r="E318" t="str">
            <v xml:space="preserve">      CFM56-3B2</v>
          </cell>
          <cell r="F318">
            <v>734</v>
          </cell>
        </row>
        <row r="319">
          <cell r="A319" t="str">
            <v>-734</v>
          </cell>
          <cell r="B319" t="str">
            <v>S&amp;W</v>
          </cell>
          <cell r="C319" t="str">
            <v xml:space="preserve">     Periode   :     J A N  -  D E C ' 2001</v>
          </cell>
          <cell r="D319" t="str">
            <v>PK-GWN  (35,488 KGS)</v>
          </cell>
          <cell r="E319" t="str">
            <v xml:space="preserve">      CFM56-3B2</v>
          </cell>
          <cell r="F319">
            <v>734</v>
          </cell>
        </row>
        <row r="320">
          <cell r="A320" t="str">
            <v>-734</v>
          </cell>
          <cell r="B320" t="str">
            <v>S&amp;W</v>
          </cell>
          <cell r="C320" t="str">
            <v xml:space="preserve">     Periode   :     J A N  -  D E C ' 2001</v>
          </cell>
          <cell r="D320" t="str">
            <v>PK-GWN  (35,488 KGS)</v>
          </cell>
          <cell r="E320" t="str">
            <v xml:space="preserve">      CFM56-3B2</v>
          </cell>
          <cell r="F320">
            <v>734</v>
          </cell>
        </row>
        <row r="321">
          <cell r="A321" t="str">
            <v>-734</v>
          </cell>
          <cell r="B321" t="str">
            <v>S&amp;W</v>
          </cell>
          <cell r="C321" t="str">
            <v xml:space="preserve">     Periode   :     J A N  -  D E C ' 2001</v>
          </cell>
          <cell r="D321" t="str">
            <v>PK-GWN  (35,488 KGS)</v>
          </cell>
          <cell r="E321" t="str">
            <v xml:space="preserve">      CFM56-3B2</v>
          </cell>
          <cell r="F321">
            <v>734</v>
          </cell>
        </row>
        <row r="322">
          <cell r="A322" t="str">
            <v>-734</v>
          </cell>
          <cell r="B322" t="str">
            <v>S&amp;W</v>
          </cell>
          <cell r="C322" t="str">
            <v xml:space="preserve">     Periode   :     J A N  -  D E C ' 2001</v>
          </cell>
          <cell r="D322" t="str">
            <v>PK-GWN  (35,488 KGS)</v>
          </cell>
          <cell r="E322" t="str">
            <v xml:space="preserve">      CFM56-3B2</v>
          </cell>
          <cell r="F322">
            <v>734</v>
          </cell>
        </row>
        <row r="323">
          <cell r="A323" t="str">
            <v>-734</v>
          </cell>
          <cell r="B323" t="str">
            <v>S&amp;W</v>
          </cell>
          <cell r="C323" t="str">
            <v xml:space="preserve">     Periode   :     J A N  -  D E C ' 2001</v>
          </cell>
          <cell r="D323" t="str">
            <v>PK-GWN  (35,488 KGS)</v>
          </cell>
          <cell r="E323" t="str">
            <v xml:space="preserve">      CFM56-3B2</v>
          </cell>
          <cell r="F323">
            <v>734</v>
          </cell>
        </row>
        <row r="324">
          <cell r="A324" t="str">
            <v>BTH-PKU734</v>
          </cell>
          <cell r="B324" t="str">
            <v>S&amp;W</v>
          </cell>
          <cell r="C324" t="str">
            <v xml:space="preserve">     Periode   :     J A N  -  D E C ' 2001</v>
          </cell>
          <cell r="D324" t="str">
            <v>PK-GWN  (35,488 KGS)</v>
          </cell>
          <cell r="E324" t="str">
            <v xml:space="preserve">      CFM56-3B2</v>
          </cell>
          <cell r="F324">
            <v>734</v>
          </cell>
          <cell r="G324" t="str">
            <v>BTH</v>
          </cell>
          <cell r="H324" t="str">
            <v>PKU</v>
          </cell>
          <cell r="I324">
            <v>190</v>
          </cell>
          <cell r="J324">
            <v>17</v>
          </cell>
          <cell r="M324">
            <v>3.1944444444444449E-2</v>
          </cell>
          <cell r="N324">
            <v>1550</v>
          </cell>
          <cell r="O324">
            <v>5050</v>
          </cell>
          <cell r="P324">
            <v>14700</v>
          </cell>
          <cell r="Q324" t="str">
            <v>BTH/178</v>
          </cell>
        </row>
        <row r="325">
          <cell r="A325" t="str">
            <v>BDJ-CGK734</v>
          </cell>
          <cell r="B325" t="str">
            <v>S&amp;W</v>
          </cell>
          <cell r="C325" t="str">
            <v xml:space="preserve">     Periode   :     J A N  -  D E C ' 2001</v>
          </cell>
          <cell r="D325" t="str">
            <v>PK-GWN  (35,488 KGS)</v>
          </cell>
          <cell r="E325" t="str">
            <v xml:space="preserve">      CFM56-3B2</v>
          </cell>
          <cell r="F325">
            <v>734</v>
          </cell>
          <cell r="G325" t="str">
            <v>BDJ</v>
          </cell>
          <cell r="H325" t="str">
            <v>CGK</v>
          </cell>
          <cell r="I325">
            <v>532</v>
          </cell>
          <cell r="J325">
            <v>13</v>
          </cell>
          <cell r="K325">
            <v>5.5555555555555552E-2</v>
          </cell>
          <cell r="L325">
            <v>7.6388888888888886E-3</v>
          </cell>
          <cell r="M325">
            <v>6.3194444444444442E-2</v>
          </cell>
          <cell r="N325">
            <v>3850</v>
          </cell>
          <cell r="O325">
            <v>8500</v>
          </cell>
          <cell r="P325">
            <v>14900</v>
          </cell>
          <cell r="Q325" t="str">
            <v>PLM/248</v>
          </cell>
          <cell r="S325" t="str">
            <v>B</v>
          </cell>
        </row>
        <row r="326">
          <cell r="A326" t="str">
            <v>BIK-DJJ734</v>
          </cell>
          <cell r="B326" t="str">
            <v>S&amp;W</v>
          </cell>
          <cell r="C326" t="str">
            <v xml:space="preserve">     Periode   :     J A N  -  D E C ' 2001</v>
          </cell>
          <cell r="D326" t="str">
            <v>PK-GWN  (35,488 KGS)</v>
          </cell>
          <cell r="E326" t="str">
            <v xml:space="preserve">      CFM56-3B2</v>
          </cell>
          <cell r="F326">
            <v>734</v>
          </cell>
          <cell r="G326" t="str">
            <v>BIK</v>
          </cell>
          <cell r="H326" t="str">
            <v>DJJ</v>
          </cell>
          <cell r="I326">
            <v>297</v>
          </cell>
          <cell r="J326">
            <v>-15</v>
          </cell>
          <cell r="K326">
            <v>3.6111111111111115E-2</v>
          </cell>
          <cell r="L326">
            <v>9.0277777777777787E-3</v>
          </cell>
          <cell r="M326">
            <v>4.5138888888888895E-2</v>
          </cell>
          <cell r="N326">
            <v>2450</v>
          </cell>
          <cell r="O326">
            <v>7250</v>
          </cell>
          <cell r="P326">
            <v>10700</v>
          </cell>
          <cell r="Q326" t="str">
            <v>BIK/314</v>
          </cell>
          <cell r="S326">
            <v>1</v>
          </cell>
          <cell r="T326" t="str">
            <v xml:space="preserve">   1. DJJ R/W STRENGTH = 50,802 KGS; RW = 12; OAT = 33°C</v>
          </cell>
        </row>
        <row r="327">
          <cell r="A327" t="str">
            <v>BIK-UPG734</v>
          </cell>
          <cell r="B327" t="str">
            <v>S&amp;W</v>
          </cell>
          <cell r="C327" t="str">
            <v xml:space="preserve">     Periode   :     J A N  -  D E C ' 2001</v>
          </cell>
          <cell r="D327" t="str">
            <v>PK-GWN  (35,488 KGS)</v>
          </cell>
          <cell r="E327" t="str">
            <v xml:space="preserve">      CFM56-3B2</v>
          </cell>
          <cell r="F327">
            <v>734</v>
          </cell>
          <cell r="G327" t="str">
            <v>BIK</v>
          </cell>
          <cell r="H327" t="str">
            <v>UPG</v>
          </cell>
          <cell r="I327">
            <v>1041</v>
          </cell>
          <cell r="J327">
            <v>13</v>
          </cell>
          <cell r="K327">
            <v>0.1013888888888889</v>
          </cell>
          <cell r="L327">
            <v>9.0277777777777787E-3</v>
          </cell>
          <cell r="M327">
            <v>0.11041666666666668</v>
          </cell>
          <cell r="N327">
            <v>6850</v>
          </cell>
          <cell r="O327">
            <v>12400</v>
          </cell>
          <cell r="P327">
            <v>14000</v>
          </cell>
          <cell r="Q327" t="str">
            <v>DPS/375</v>
          </cell>
          <cell r="S327" t="str">
            <v>B</v>
          </cell>
        </row>
        <row r="328">
          <cell r="A328" t="str">
            <v>BPN-CGK734</v>
          </cell>
          <cell r="B328" t="str">
            <v>S&amp;W</v>
          </cell>
          <cell r="C328" t="str">
            <v xml:space="preserve">     Periode   :     J A N  -  D E C ' 2001</v>
          </cell>
          <cell r="D328" t="str">
            <v>PK-GWN  (35,488 KGS)</v>
          </cell>
          <cell r="E328" t="str">
            <v xml:space="preserve">      CFM56-3B2</v>
          </cell>
          <cell r="F328">
            <v>734</v>
          </cell>
          <cell r="G328" t="str">
            <v>BPN</v>
          </cell>
          <cell r="H328" t="str">
            <v>CGK</v>
          </cell>
          <cell r="I328">
            <v>709</v>
          </cell>
          <cell r="J328">
            <v>11</v>
          </cell>
          <cell r="K328">
            <v>7.1527777777777787E-2</v>
          </cell>
          <cell r="L328">
            <v>5.5555555555555558E-3</v>
          </cell>
          <cell r="M328">
            <v>7.7083333333333337E-2</v>
          </cell>
          <cell r="N328">
            <v>4900</v>
          </cell>
          <cell r="O328">
            <v>9550</v>
          </cell>
          <cell r="P328">
            <v>14900</v>
          </cell>
          <cell r="Q328" t="str">
            <v>PLM/248</v>
          </cell>
          <cell r="S328" t="str">
            <v>B</v>
          </cell>
        </row>
        <row r="329">
          <cell r="A329" t="str">
            <v>BPN-SUB734</v>
          </cell>
          <cell r="B329" t="str">
            <v>S&amp;W</v>
          </cell>
          <cell r="C329" t="str">
            <v xml:space="preserve">     Periode   :     J A N  -  D E C ' 2001</v>
          </cell>
          <cell r="D329" t="str">
            <v>PK-GWN  (35,488 KGS)</v>
          </cell>
          <cell r="E329" t="str">
            <v xml:space="preserve">      CFM56-3B2</v>
          </cell>
          <cell r="F329">
            <v>734</v>
          </cell>
          <cell r="G329" t="str">
            <v>BPN</v>
          </cell>
          <cell r="H329" t="str">
            <v>SUB</v>
          </cell>
          <cell r="I329">
            <v>479</v>
          </cell>
          <cell r="J329">
            <v>8</v>
          </cell>
          <cell r="K329">
            <v>5.1388888888888894E-2</v>
          </cell>
          <cell r="L329">
            <v>9.0277777777777787E-3</v>
          </cell>
          <cell r="M329">
            <v>6.0416666666666674E-2</v>
          </cell>
          <cell r="N329">
            <v>3600</v>
          </cell>
          <cell r="O329">
            <v>7850</v>
          </cell>
          <cell r="P329">
            <v>15300</v>
          </cell>
          <cell r="Q329" t="str">
            <v>DPS/209</v>
          </cell>
          <cell r="S329" t="str">
            <v>B</v>
          </cell>
        </row>
        <row r="330">
          <cell r="A330" t="str">
            <v>BPN-SUB734</v>
          </cell>
          <cell r="B330" t="str">
            <v>S&amp;W</v>
          </cell>
          <cell r="C330" t="str">
            <v xml:space="preserve">     Periode   :     J A N  -  D E C ' 2001</v>
          </cell>
          <cell r="D330" t="str">
            <v>PK-GWN  (35,488 KGS)</v>
          </cell>
          <cell r="E330" t="str">
            <v xml:space="preserve">      CFM56-3B2</v>
          </cell>
          <cell r="F330">
            <v>734</v>
          </cell>
          <cell r="G330" t="str">
            <v>BPN</v>
          </cell>
          <cell r="H330" t="str">
            <v>SUB</v>
          </cell>
          <cell r="I330">
            <v>479</v>
          </cell>
          <cell r="J330">
            <v>8</v>
          </cell>
          <cell r="K330">
            <v>5.1388888888888894E-2</v>
          </cell>
          <cell r="L330">
            <v>9.0277777777777787E-3</v>
          </cell>
          <cell r="M330">
            <v>6.0416666666666674E-2</v>
          </cell>
          <cell r="N330">
            <v>3600</v>
          </cell>
          <cell r="O330">
            <v>7850</v>
          </cell>
          <cell r="P330">
            <v>15300</v>
          </cell>
          <cell r="Q330" t="str">
            <v>DPS/197</v>
          </cell>
          <cell r="S330" t="str">
            <v>B</v>
          </cell>
        </row>
        <row r="331">
          <cell r="A331" t="str">
            <v>BTH-CGK734</v>
          </cell>
          <cell r="B331" t="str">
            <v>S&amp;W</v>
          </cell>
          <cell r="C331" t="str">
            <v xml:space="preserve">     Periode   :     J A N  -  D E C ' 2001</v>
          </cell>
          <cell r="D331" t="str">
            <v>PK-GWN  (35,488 KGS)</v>
          </cell>
          <cell r="E331" t="str">
            <v xml:space="preserve">      CFM56-3B2</v>
          </cell>
          <cell r="F331">
            <v>734</v>
          </cell>
          <cell r="G331" t="str">
            <v>BTH</v>
          </cell>
          <cell r="H331" t="str">
            <v>CGK</v>
          </cell>
          <cell r="I331">
            <v>497</v>
          </cell>
          <cell r="J331">
            <v>-6</v>
          </cell>
          <cell r="K331">
            <v>5.486111111111111E-2</v>
          </cell>
          <cell r="L331">
            <v>1.0416666666666666E-2</v>
          </cell>
          <cell r="M331">
            <v>6.5277777777777782E-2</v>
          </cell>
          <cell r="N331">
            <v>3700</v>
          </cell>
          <cell r="O331">
            <v>8350</v>
          </cell>
          <cell r="P331">
            <v>14900</v>
          </cell>
          <cell r="Q331" t="str">
            <v>PLM/248</v>
          </cell>
          <cell r="S331" t="str">
            <v>B</v>
          </cell>
        </row>
        <row r="332">
          <cell r="A332" t="str">
            <v>BTH-MES734</v>
          </cell>
          <cell r="B332" t="str">
            <v>S&amp;W</v>
          </cell>
          <cell r="C332" t="str">
            <v xml:space="preserve">     Periode   :     J A N  -  D E C ' 2001</v>
          </cell>
          <cell r="D332" t="str">
            <v>PK-GWN  (35,488 KGS)</v>
          </cell>
          <cell r="E332" t="str">
            <v xml:space="preserve">      CFM56-3B2</v>
          </cell>
          <cell r="F332">
            <v>734</v>
          </cell>
          <cell r="G332" t="str">
            <v>BTH</v>
          </cell>
          <cell r="H332" t="str">
            <v>MES</v>
          </cell>
          <cell r="I332">
            <v>386</v>
          </cell>
          <cell r="J332">
            <v>9</v>
          </cell>
          <cell r="K332">
            <v>4.3055555555555562E-2</v>
          </cell>
          <cell r="L332">
            <v>8.3333333333333332E-3</v>
          </cell>
          <cell r="M332">
            <v>5.1388888888888894E-2</v>
          </cell>
          <cell r="N332">
            <v>3050</v>
          </cell>
          <cell r="O332">
            <v>7850</v>
          </cell>
          <cell r="P332">
            <v>14700</v>
          </cell>
          <cell r="Q332" t="str">
            <v>KUL/195</v>
          </cell>
          <cell r="S332" t="str">
            <v>B</v>
          </cell>
        </row>
        <row r="333">
          <cell r="A333" t="str">
            <v>BTJ-MES734</v>
          </cell>
          <cell r="B333" t="str">
            <v>S&amp;W</v>
          </cell>
          <cell r="C333" t="str">
            <v xml:space="preserve">     Periode   :     J A N  -  D E C ' 2001</v>
          </cell>
          <cell r="D333" t="str">
            <v>PK-GWN  (35,488 KGS)</v>
          </cell>
          <cell r="E333" t="str">
            <v xml:space="preserve">      CFM56-3B2</v>
          </cell>
          <cell r="F333">
            <v>734</v>
          </cell>
          <cell r="G333" t="str">
            <v>BTJ</v>
          </cell>
          <cell r="H333" t="str">
            <v>MES</v>
          </cell>
          <cell r="I333">
            <v>251</v>
          </cell>
          <cell r="J333">
            <v>-11</v>
          </cell>
          <cell r="K333">
            <v>3.1944444444444449E-2</v>
          </cell>
          <cell r="L333">
            <v>7.6388888888888886E-3</v>
          </cell>
          <cell r="M333">
            <v>3.9583333333333338E-2</v>
          </cell>
          <cell r="N333">
            <v>2350</v>
          </cell>
          <cell r="O333">
            <v>7200</v>
          </cell>
          <cell r="P333">
            <v>14700</v>
          </cell>
          <cell r="Q333" t="str">
            <v>KUL/195</v>
          </cell>
          <cell r="S333" t="str">
            <v>B</v>
          </cell>
        </row>
        <row r="334">
          <cell r="A334" t="str">
            <v>CGK-BDJ734</v>
          </cell>
          <cell r="B334" t="str">
            <v>S&amp;W</v>
          </cell>
          <cell r="C334" t="str">
            <v xml:space="preserve">     Periode   :     J A N  -  D E C ' 2001</v>
          </cell>
          <cell r="D334" t="str">
            <v>PK-GWN  (35,488 KGS)</v>
          </cell>
          <cell r="E334" t="str">
            <v xml:space="preserve">      CFM56-3B2</v>
          </cell>
          <cell r="F334">
            <v>734</v>
          </cell>
          <cell r="G334" t="str">
            <v>CGK</v>
          </cell>
          <cell r="H334" t="str">
            <v>BDJ</v>
          </cell>
          <cell r="I334">
            <v>546</v>
          </cell>
          <cell r="J334">
            <v>-12</v>
          </cell>
          <cell r="K334">
            <v>6.1111111111111116E-2</v>
          </cell>
          <cell r="L334">
            <v>9.7222222222222224E-3</v>
          </cell>
          <cell r="M334">
            <v>7.0833333333333331E-2</v>
          </cell>
          <cell r="N334">
            <v>4050</v>
          </cell>
          <cell r="O334">
            <v>8300</v>
          </cell>
          <cell r="P334">
            <v>15400</v>
          </cell>
          <cell r="Q334" t="str">
            <v>BPN/206</v>
          </cell>
          <cell r="S334" t="str">
            <v>B</v>
          </cell>
        </row>
        <row r="335">
          <cell r="A335" t="str">
            <v>CGK-BPN734</v>
          </cell>
          <cell r="B335" t="str">
            <v>S&amp;W</v>
          </cell>
          <cell r="C335" t="str">
            <v xml:space="preserve">     Periode   :     J A N  -  D E C ' 2001</v>
          </cell>
          <cell r="D335" t="str">
            <v>PK-GWN  (35,488 KGS)</v>
          </cell>
          <cell r="E335" t="str">
            <v xml:space="preserve">      CFM56-3B2</v>
          </cell>
          <cell r="F335">
            <v>734</v>
          </cell>
          <cell r="G335" t="str">
            <v>CGK</v>
          </cell>
          <cell r="H335" t="str">
            <v>BPN</v>
          </cell>
          <cell r="I335">
            <v>732</v>
          </cell>
          <cell r="J335">
            <v>-12</v>
          </cell>
          <cell r="K335">
            <v>7.8472222222222221E-2</v>
          </cell>
          <cell r="L335">
            <v>9.0277777777777787E-3</v>
          </cell>
          <cell r="M335">
            <v>8.7499999999999994E-2</v>
          </cell>
          <cell r="N335">
            <v>5200</v>
          </cell>
          <cell r="O335">
            <v>9400</v>
          </cell>
          <cell r="P335">
            <v>15400</v>
          </cell>
          <cell r="Q335" t="str">
            <v>BDJ/206</v>
          </cell>
          <cell r="S335" t="str">
            <v>B</v>
          </cell>
        </row>
        <row r="336">
          <cell r="A336" t="str">
            <v>CGK-BTH734</v>
          </cell>
          <cell r="B336" t="str">
            <v>S&amp;W</v>
          </cell>
          <cell r="C336" t="str">
            <v xml:space="preserve">     Periode   :     J A N  -  D E C ' 2001</v>
          </cell>
          <cell r="D336" t="str">
            <v>PK-GWN  (35,488 KGS)</v>
          </cell>
          <cell r="E336" t="str">
            <v xml:space="preserve">      CFM56-3B2</v>
          </cell>
          <cell r="F336">
            <v>734</v>
          </cell>
          <cell r="G336" t="str">
            <v>CGK</v>
          </cell>
          <cell r="H336" t="str">
            <v>BTH</v>
          </cell>
          <cell r="I336">
            <v>515</v>
          </cell>
          <cell r="J336">
            <v>4</v>
          </cell>
          <cell r="K336">
            <v>5.486111111111111E-2</v>
          </cell>
          <cell r="L336">
            <v>9.0277777777777787E-3</v>
          </cell>
          <cell r="M336">
            <v>6.3888888888888884E-2</v>
          </cell>
          <cell r="N336">
            <v>3800</v>
          </cell>
          <cell r="O336">
            <v>8250</v>
          </cell>
          <cell r="P336">
            <v>15200</v>
          </cell>
          <cell r="Q336" t="str">
            <v>PLM/273</v>
          </cell>
          <cell r="S336" t="str">
            <v>B</v>
          </cell>
        </row>
        <row r="337">
          <cell r="A337" t="str">
            <v>CGK-DPS734</v>
          </cell>
          <cell r="B337" t="str">
            <v>S&amp;W</v>
          </cell>
          <cell r="C337" t="str">
            <v xml:space="preserve">     Periode   :     J A N  -  D E C ' 2001</v>
          </cell>
          <cell r="D337" t="str">
            <v>PK-GWN  (35,488 KGS)</v>
          </cell>
          <cell r="E337" t="str">
            <v xml:space="preserve">      CFM56-3B2</v>
          </cell>
          <cell r="F337">
            <v>734</v>
          </cell>
          <cell r="G337" t="str">
            <v>CGK</v>
          </cell>
          <cell r="H337" t="str">
            <v>DPS</v>
          </cell>
          <cell r="I337">
            <v>583</v>
          </cell>
          <cell r="J337">
            <v>-9</v>
          </cell>
          <cell r="K337">
            <v>6.3888888888888884E-2</v>
          </cell>
          <cell r="L337">
            <v>9.0277777777777787E-3</v>
          </cell>
          <cell r="M337">
            <v>7.2916666666666657E-2</v>
          </cell>
          <cell r="N337">
            <v>4250</v>
          </cell>
          <cell r="O337">
            <v>8350</v>
          </cell>
          <cell r="P337">
            <v>15500</v>
          </cell>
          <cell r="Q337" t="str">
            <v>SUB/ 197</v>
          </cell>
          <cell r="S337" t="str">
            <v>B</v>
          </cell>
        </row>
        <row r="338">
          <cell r="A338" t="str">
            <v>CGK-JOG734</v>
          </cell>
          <cell r="B338" t="str">
            <v>S&amp;W</v>
          </cell>
          <cell r="C338" t="str">
            <v xml:space="preserve">     Periode   :     J A N  -  D E C ' 2001</v>
          </cell>
          <cell r="D338" t="str">
            <v>PK-GWN  (35,488 KGS)</v>
          </cell>
          <cell r="E338" t="str">
            <v xml:space="preserve">      CFM56-3B2</v>
          </cell>
          <cell r="F338">
            <v>734</v>
          </cell>
          <cell r="G338" t="str">
            <v>CGK</v>
          </cell>
          <cell r="H338" t="str">
            <v>JOG</v>
          </cell>
          <cell r="I338">
            <v>291</v>
          </cell>
          <cell r="J338">
            <v>-8</v>
          </cell>
          <cell r="K338">
            <v>3.5416666666666666E-2</v>
          </cell>
          <cell r="L338">
            <v>8.3333333333333332E-3</v>
          </cell>
          <cell r="M338">
            <v>4.3749999999999997E-2</v>
          </cell>
          <cell r="N338">
            <v>2550</v>
          </cell>
          <cell r="O338">
            <v>7550</v>
          </cell>
          <cell r="P338">
            <v>14500</v>
          </cell>
          <cell r="Q338" t="str">
            <v>CGK/297</v>
          </cell>
          <cell r="S338" t="str">
            <v>B</v>
          </cell>
        </row>
        <row r="339">
          <cell r="A339" t="str">
            <v>CGK-MDC734</v>
          </cell>
          <cell r="B339" t="str">
            <v>S&amp;W</v>
          </cell>
          <cell r="C339" t="str">
            <v xml:space="preserve">     Periode   :     J A N  -  D E C ' 2001</v>
          </cell>
          <cell r="D339" t="str">
            <v>PK-GWN  (35,488 KGS)</v>
          </cell>
          <cell r="E339" t="str">
            <v xml:space="preserve">      CFM56-3B2</v>
          </cell>
          <cell r="F339">
            <v>734</v>
          </cell>
          <cell r="G339" t="str">
            <v>CGK</v>
          </cell>
          <cell r="H339" t="str">
            <v>MDC</v>
          </cell>
          <cell r="I339">
            <v>1243</v>
          </cell>
          <cell r="J339">
            <v>-13</v>
          </cell>
          <cell r="K339">
            <v>0.12847222222222224</v>
          </cell>
          <cell r="L339">
            <v>9.0277777777777787E-3</v>
          </cell>
          <cell r="M339">
            <v>0.13750000000000001</v>
          </cell>
          <cell r="N339">
            <v>8300</v>
          </cell>
          <cell r="O339">
            <v>15000</v>
          </cell>
          <cell r="P339">
            <v>11800</v>
          </cell>
          <cell r="Q339" t="str">
            <v>BPN/533</v>
          </cell>
          <cell r="S339">
            <v>2</v>
          </cell>
          <cell r="T339" t="str">
            <v xml:space="preserve">   2. CGK RTOW = 62,100 KGS; RW = 07L/07R; OAT = 33°C</v>
          </cell>
        </row>
        <row r="340">
          <cell r="A340" t="str">
            <v>CGK-MES734</v>
          </cell>
          <cell r="B340" t="str">
            <v>S&amp;W</v>
          </cell>
          <cell r="C340" t="str">
            <v xml:space="preserve">     Periode   :     J A N  -  D E C ' 2001</v>
          </cell>
          <cell r="D340" t="str">
            <v>PK-GWN  (35,488 KGS)</v>
          </cell>
          <cell r="E340" t="str">
            <v xml:space="preserve">      CFM56-3B2</v>
          </cell>
          <cell r="F340">
            <v>734</v>
          </cell>
          <cell r="G340" t="str">
            <v>CGK</v>
          </cell>
          <cell r="H340" t="str">
            <v>MES</v>
          </cell>
          <cell r="I340">
            <v>786</v>
          </cell>
          <cell r="J340">
            <v>7</v>
          </cell>
          <cell r="K340">
            <v>7.9861111111111105E-2</v>
          </cell>
          <cell r="L340">
            <v>8.3333333333333332E-3</v>
          </cell>
          <cell r="M340">
            <v>8.8194444444444436E-2</v>
          </cell>
          <cell r="N340">
            <v>5400</v>
          </cell>
          <cell r="O340">
            <v>9800</v>
          </cell>
          <cell r="P340">
            <v>15200</v>
          </cell>
          <cell r="Q340" t="str">
            <v>KUL/195</v>
          </cell>
          <cell r="S340" t="str">
            <v>B</v>
          </cell>
        </row>
        <row r="341">
          <cell r="A341" t="str">
            <v>CGK-PDG734</v>
          </cell>
          <cell r="B341" t="str">
            <v>S&amp;W</v>
          </cell>
          <cell r="C341" t="str">
            <v xml:space="preserve">     Periode   :     J A N  -  D E C ' 2001</v>
          </cell>
          <cell r="D341" t="str">
            <v>PK-GWN  (35,488 KGS)</v>
          </cell>
          <cell r="E341" t="str">
            <v xml:space="preserve">      CFM56-3B2</v>
          </cell>
          <cell r="F341">
            <v>734</v>
          </cell>
          <cell r="G341" t="str">
            <v>CGK</v>
          </cell>
          <cell r="H341" t="str">
            <v>PDG</v>
          </cell>
          <cell r="I341">
            <v>519</v>
          </cell>
          <cell r="J341">
            <v>8</v>
          </cell>
          <cell r="K341">
            <v>5.486111111111111E-2</v>
          </cell>
          <cell r="L341">
            <v>9.7222222222222224E-3</v>
          </cell>
          <cell r="M341">
            <v>6.4583333333333326E-2</v>
          </cell>
          <cell r="N341">
            <v>3800</v>
          </cell>
          <cell r="O341">
            <v>8950</v>
          </cell>
          <cell r="P341">
            <v>14500</v>
          </cell>
          <cell r="Q341" t="str">
            <v>MES/309</v>
          </cell>
          <cell r="S341" t="str">
            <v>B</v>
          </cell>
        </row>
        <row r="342">
          <cell r="A342" t="str">
            <v>-734</v>
          </cell>
          <cell r="B342" t="str">
            <v>S&amp;W</v>
          </cell>
          <cell r="C342" t="str">
            <v xml:space="preserve">     Periode   :     J A N  -  D E C ' 2001</v>
          </cell>
          <cell r="D342" t="str">
            <v>PK-GWN  (35,488 KGS)</v>
          </cell>
          <cell r="E342" t="str">
            <v xml:space="preserve">      CFM56-3B2</v>
          </cell>
          <cell r="F342">
            <v>734</v>
          </cell>
        </row>
        <row r="343">
          <cell r="A343" t="str">
            <v>-734</v>
          </cell>
          <cell r="B343" t="str">
            <v>S&amp;W</v>
          </cell>
          <cell r="C343" t="str">
            <v xml:space="preserve">     Periode   :     J A N  -  D E C ' 2001</v>
          </cell>
          <cell r="D343" t="str">
            <v>PK-GWN  (35,488 KGS)</v>
          </cell>
          <cell r="E343" t="str">
            <v xml:space="preserve">      CFM56-3B2</v>
          </cell>
          <cell r="F343">
            <v>734</v>
          </cell>
        </row>
        <row r="344">
          <cell r="A344" t="str">
            <v>-734</v>
          </cell>
          <cell r="B344" t="str">
            <v>S&amp;W</v>
          </cell>
          <cell r="C344" t="str">
            <v xml:space="preserve">     Periode   :     J A N  -  D E C ' 2001</v>
          </cell>
          <cell r="D344" t="str">
            <v>PK-GWN  (35,488 KGS)</v>
          </cell>
          <cell r="E344" t="str">
            <v xml:space="preserve">      CFM56-3B2</v>
          </cell>
          <cell r="F344">
            <v>734</v>
          </cell>
        </row>
        <row r="345">
          <cell r="A345" t="str">
            <v>-734</v>
          </cell>
          <cell r="B345" t="str">
            <v>S&amp;W</v>
          </cell>
          <cell r="C345" t="str">
            <v xml:space="preserve">     Periode   :     J A N  -  D E C ' 2001</v>
          </cell>
          <cell r="D345" t="str">
            <v>PK-GWN  (35,488 KGS)</v>
          </cell>
          <cell r="E345" t="str">
            <v xml:space="preserve">      CFM56-3B2</v>
          </cell>
          <cell r="F345">
            <v>734</v>
          </cell>
        </row>
        <row r="346">
          <cell r="A346" t="str">
            <v>CGK-PKU734</v>
          </cell>
          <cell r="B346" t="str">
            <v>S&amp;W</v>
          </cell>
          <cell r="C346" t="str">
            <v xml:space="preserve">     Periode   :     J A N  -  D E C ' 2001</v>
          </cell>
          <cell r="D346" t="str">
            <v>PK-GWN  (35,488 KGS)</v>
          </cell>
          <cell r="E346" t="str">
            <v xml:space="preserve">      CFM56-3B2</v>
          </cell>
          <cell r="F346">
            <v>734</v>
          </cell>
          <cell r="G346" t="str">
            <v>CGK</v>
          </cell>
          <cell r="H346" t="str">
            <v>PKU</v>
          </cell>
          <cell r="I346">
            <v>536</v>
          </cell>
          <cell r="J346">
            <v>6</v>
          </cell>
          <cell r="K346">
            <v>5.6944444444444443E-2</v>
          </cell>
          <cell r="L346">
            <v>9.0277777777777787E-3</v>
          </cell>
          <cell r="M346">
            <v>6.5972222222222224E-2</v>
          </cell>
          <cell r="N346">
            <v>3900</v>
          </cell>
          <cell r="O346">
            <v>8700</v>
          </cell>
          <cell r="P346">
            <v>14800</v>
          </cell>
          <cell r="Q346" t="str">
            <v>MES/309</v>
          </cell>
          <cell r="S346" t="str">
            <v>B</v>
          </cell>
        </row>
        <row r="347">
          <cell r="A347" t="str">
            <v>CGK-PLM734</v>
          </cell>
          <cell r="B347" t="str">
            <v>S&amp;W</v>
          </cell>
          <cell r="C347" t="str">
            <v xml:space="preserve">     Periode   :     J A N  -  D E C ' 2001</v>
          </cell>
          <cell r="D347" t="str">
            <v>PK-GWN  (35,488 KGS)</v>
          </cell>
          <cell r="E347" t="str">
            <v xml:space="preserve">      CFM56-3B2</v>
          </cell>
          <cell r="F347">
            <v>734</v>
          </cell>
          <cell r="G347" t="str">
            <v>CGK</v>
          </cell>
          <cell r="H347" t="str">
            <v>PLM</v>
          </cell>
          <cell r="I347">
            <v>259</v>
          </cell>
          <cell r="J347">
            <v>4</v>
          </cell>
          <cell r="K347">
            <v>3.125E-2</v>
          </cell>
          <cell r="L347">
            <v>6.9444444444444441E-3</v>
          </cell>
          <cell r="M347">
            <v>3.8194444444444448E-2</v>
          </cell>
          <cell r="N347">
            <v>2350</v>
          </cell>
          <cell r="O347">
            <v>7100</v>
          </cell>
          <cell r="P347">
            <v>14800</v>
          </cell>
          <cell r="Q347" t="str">
            <v>CGK/268</v>
          </cell>
          <cell r="S347" t="str">
            <v>B</v>
          </cell>
        </row>
        <row r="348">
          <cell r="A348" t="str">
            <v>CGK-SOC734</v>
          </cell>
          <cell r="B348" t="str">
            <v>S&amp;W</v>
          </cell>
          <cell r="C348" t="str">
            <v xml:space="preserve">     Periode   :     J A N  -  D E C ' 2001</v>
          </cell>
          <cell r="D348" t="str">
            <v>PK-GWN  (35,488 KGS)</v>
          </cell>
          <cell r="E348" t="str">
            <v xml:space="preserve">      CFM56-3B2</v>
          </cell>
          <cell r="F348">
            <v>734</v>
          </cell>
          <cell r="G348" t="str">
            <v>CGK</v>
          </cell>
          <cell r="H348" t="str">
            <v>SOC</v>
          </cell>
          <cell r="I348">
            <v>308</v>
          </cell>
          <cell r="J348">
            <v>-9</v>
          </cell>
          <cell r="K348">
            <v>3.6805555555555557E-2</v>
          </cell>
          <cell r="L348">
            <v>7.6388888888888886E-3</v>
          </cell>
          <cell r="M348">
            <v>4.4444444444444446E-2</v>
          </cell>
          <cell r="N348">
            <v>2650</v>
          </cell>
          <cell r="O348">
            <v>6600</v>
          </cell>
          <cell r="P348">
            <v>15600</v>
          </cell>
          <cell r="Q348" t="str">
            <v>SUB/166</v>
          </cell>
          <cell r="S348" t="str">
            <v>B</v>
          </cell>
        </row>
        <row r="349">
          <cell r="A349" t="str">
            <v>CGK-SUB734</v>
          </cell>
          <cell r="B349" t="str">
            <v>S&amp;W</v>
          </cell>
          <cell r="C349" t="str">
            <v xml:space="preserve">     Periode   :     J A N  -  D E C ' 2001</v>
          </cell>
          <cell r="D349" t="str">
            <v>PK-GWN  (35,488 KGS)</v>
          </cell>
          <cell r="E349" t="str">
            <v xml:space="preserve">      CFM56-3B2</v>
          </cell>
          <cell r="F349">
            <v>734</v>
          </cell>
          <cell r="G349" t="str">
            <v>CGK</v>
          </cell>
          <cell r="H349" t="str">
            <v>SUB</v>
          </cell>
          <cell r="I349">
            <v>398</v>
          </cell>
          <cell r="J349">
            <v>-9</v>
          </cell>
          <cell r="K349">
            <v>4.5833333333333337E-2</v>
          </cell>
          <cell r="L349">
            <v>9.0277777777777787E-3</v>
          </cell>
          <cell r="M349">
            <v>5.4861111111111117E-2</v>
          </cell>
          <cell r="N349">
            <v>3150</v>
          </cell>
          <cell r="O349">
            <v>7400</v>
          </cell>
          <cell r="P349">
            <v>15300</v>
          </cell>
          <cell r="Q349" t="str">
            <v>DPS/209</v>
          </cell>
          <cell r="S349" t="str">
            <v>B</v>
          </cell>
        </row>
        <row r="350">
          <cell r="A350" t="str">
            <v>CGK-UPG734</v>
          </cell>
          <cell r="B350" t="str">
            <v>S&amp;W</v>
          </cell>
          <cell r="C350" t="str">
            <v xml:space="preserve">     Periode   :     J A N  -  D E C ' 2001</v>
          </cell>
          <cell r="D350" t="str">
            <v>PK-GWN  (35,488 KGS)</v>
          </cell>
          <cell r="E350" t="str">
            <v xml:space="preserve">      CFM56-3B2</v>
          </cell>
          <cell r="F350">
            <v>734</v>
          </cell>
          <cell r="G350" t="str">
            <v>CGK</v>
          </cell>
          <cell r="H350" t="str">
            <v>UPG</v>
          </cell>
          <cell r="I350">
            <v>824</v>
          </cell>
          <cell r="J350">
            <v>-10</v>
          </cell>
          <cell r="K350">
            <v>8.7499999999999994E-2</v>
          </cell>
          <cell r="L350">
            <v>9.0277777777777787E-3</v>
          </cell>
          <cell r="M350">
            <v>9.6527777777777768E-2</v>
          </cell>
          <cell r="N350">
            <v>5750</v>
          </cell>
          <cell r="O350">
            <v>11250</v>
          </cell>
          <cell r="P350">
            <v>14100</v>
          </cell>
          <cell r="Q350" t="str">
            <v>DPS/375</v>
          </cell>
          <cell r="S350" t="str">
            <v>B</v>
          </cell>
        </row>
        <row r="351">
          <cell r="A351" t="str">
            <v>DIL-DPS734</v>
          </cell>
          <cell r="B351" t="str">
            <v>S&amp;W</v>
          </cell>
          <cell r="C351" t="str">
            <v xml:space="preserve">     Periode   :     J A N  -  D E C ' 2001</v>
          </cell>
          <cell r="D351" t="str">
            <v>PK-GWN  (35,488 KGS)</v>
          </cell>
          <cell r="E351" t="str">
            <v xml:space="preserve">      CFM56-3B2</v>
          </cell>
          <cell r="F351">
            <v>734</v>
          </cell>
          <cell r="G351" t="str">
            <v>DIL</v>
          </cell>
          <cell r="H351" t="str">
            <v>DPS</v>
          </cell>
          <cell r="I351">
            <v>682</v>
          </cell>
          <cell r="J351">
            <v>8</v>
          </cell>
          <cell r="K351">
            <v>7.0833333333333331E-2</v>
          </cell>
          <cell r="L351">
            <v>6.9444444444444441E-3</v>
          </cell>
          <cell r="M351">
            <v>7.7777777777777779E-2</v>
          </cell>
          <cell r="N351">
            <v>4350</v>
          </cell>
          <cell r="O351">
            <v>8400</v>
          </cell>
          <cell r="P351">
            <v>10600</v>
          </cell>
          <cell r="Q351" t="str">
            <v>SUB/197</v>
          </cell>
          <cell r="S351">
            <v>3</v>
          </cell>
          <cell r="T351" t="str">
            <v xml:space="preserve">   3. DIL RTOW = 54,300 KGS; 08/26; OAT = 33°C</v>
          </cell>
        </row>
        <row r="352">
          <cell r="A352" t="str">
            <v>DJJ-BIK734</v>
          </cell>
          <cell r="B352" t="str">
            <v>S&amp;W</v>
          </cell>
          <cell r="C352" t="str">
            <v xml:space="preserve">     Periode   :     J A N  -  D E C ' 2001</v>
          </cell>
          <cell r="D352" t="str">
            <v>PK-GWN  (35,488 KGS)</v>
          </cell>
          <cell r="E352" t="str">
            <v xml:space="preserve">      CFM56-3B2</v>
          </cell>
          <cell r="F352">
            <v>734</v>
          </cell>
          <cell r="G352" t="str">
            <v>DJJ</v>
          </cell>
          <cell r="H352" t="str">
            <v>BIK</v>
          </cell>
          <cell r="I352">
            <v>297</v>
          </cell>
          <cell r="J352">
            <v>15</v>
          </cell>
          <cell r="K352">
            <v>3.4722222222222224E-2</v>
          </cell>
          <cell r="L352">
            <v>7.6388888888888886E-3</v>
          </cell>
          <cell r="M352">
            <v>4.2361111111111113E-2</v>
          </cell>
          <cell r="N352">
            <v>2300</v>
          </cell>
          <cell r="O352">
            <v>6550</v>
          </cell>
          <cell r="P352">
            <v>10300</v>
          </cell>
          <cell r="Q352" t="str">
            <v>DJJ/314</v>
          </cell>
          <cell r="S352">
            <v>4</v>
          </cell>
          <cell r="T352" t="str">
            <v xml:space="preserve">   4. DJJ RTOW = 52,159 KGS; RW = 12; OAT = 33°C</v>
          </cell>
        </row>
        <row r="353">
          <cell r="A353" t="str">
            <v>DPS-CGK734</v>
          </cell>
          <cell r="B353" t="str">
            <v>S&amp;W</v>
          </cell>
          <cell r="C353" t="str">
            <v xml:space="preserve">     Periode   :     J A N  -  D E C ' 2001</v>
          </cell>
          <cell r="D353" t="str">
            <v>PK-GWN  (35,488 KGS)</v>
          </cell>
          <cell r="E353" t="str">
            <v xml:space="preserve">      CFM56-3B2</v>
          </cell>
          <cell r="F353">
            <v>734</v>
          </cell>
          <cell r="G353" t="str">
            <v>DPS</v>
          </cell>
          <cell r="H353" t="str">
            <v>CGK</v>
          </cell>
          <cell r="I353">
            <v>572</v>
          </cell>
          <cell r="J353">
            <v>9</v>
          </cell>
          <cell r="K353">
            <v>5.9722222222222225E-2</v>
          </cell>
          <cell r="L353">
            <v>9.0277777777777787E-3</v>
          </cell>
          <cell r="M353">
            <v>6.8750000000000006E-2</v>
          </cell>
          <cell r="N353">
            <v>4100</v>
          </cell>
          <cell r="O353">
            <v>8800</v>
          </cell>
          <cell r="P353">
            <v>14900</v>
          </cell>
          <cell r="Q353" t="str">
            <v>PLM/248</v>
          </cell>
          <cell r="S353" t="str">
            <v>B</v>
          </cell>
        </row>
        <row r="354">
          <cell r="A354" t="str">
            <v>DPS-DIL734</v>
          </cell>
          <cell r="B354" t="str">
            <v>S&amp;W</v>
          </cell>
          <cell r="C354" t="str">
            <v xml:space="preserve">     Periode   :     J A N  -  D E C ' 2001</v>
          </cell>
          <cell r="D354" t="str">
            <v>PK-GWN  (35,488 KGS)</v>
          </cell>
          <cell r="E354" t="str">
            <v xml:space="preserve">      CFM56-3B2</v>
          </cell>
          <cell r="F354">
            <v>734</v>
          </cell>
          <cell r="G354" t="str">
            <v>DPS</v>
          </cell>
          <cell r="H354" t="str">
            <v>DIL</v>
          </cell>
          <cell r="I354">
            <v>693</v>
          </cell>
          <cell r="J354">
            <v>-7</v>
          </cell>
          <cell r="K354">
            <v>7.4305555555555555E-2</v>
          </cell>
          <cell r="L354">
            <v>6.9444444444444441E-3</v>
          </cell>
          <cell r="M354">
            <v>8.1250000000000003E-2</v>
          </cell>
          <cell r="N354">
            <v>4900</v>
          </cell>
          <cell r="O354">
            <v>12450</v>
          </cell>
          <cell r="P354">
            <v>12000</v>
          </cell>
          <cell r="Q354" t="str">
            <v>DPS/374</v>
          </cell>
          <cell r="S354" t="str">
            <v>B</v>
          </cell>
        </row>
        <row r="355">
          <cell r="A355" t="str">
            <v>DPS-JOG734</v>
          </cell>
          <cell r="B355" t="str">
            <v>S&amp;W</v>
          </cell>
          <cell r="C355" t="str">
            <v>婥漁敤†㨠††䨠䄠丠†‭䐠䔠䌠✠＠狿潩敤＠ⷿ均⁎⠠㔳㐬㠸䬠升ȩ_x000F_ ††䌠䵆㘵㌭㉂_x0001_대谄</v>
          </cell>
          <cell r="D355">
            <v>0</v>
          </cell>
          <cell r="E355">
            <v>0</v>
          </cell>
          <cell r="F355">
            <v>0</v>
          </cell>
          <cell r="G355">
            <v>0</v>
          </cell>
          <cell r="H355">
            <v>0</v>
          </cell>
          <cell r="I355">
            <v>0</v>
          </cell>
          <cell r="J355">
            <v>0</v>
          </cell>
          <cell r="K355">
            <v>0</v>
          </cell>
          <cell r="L355">
            <v>0</v>
          </cell>
          <cell r="M355">
            <v>0</v>
          </cell>
          <cell r="N355">
            <v>0</v>
          </cell>
          <cell r="O355">
            <v>0</v>
          </cell>
          <cell r="P355">
            <v>1.4916695813303656E-154</v>
          </cell>
          <cell r="Q355">
            <v>0</v>
          </cell>
          <cell r="S355" t="str">
            <v>B</v>
          </cell>
        </row>
        <row r="356">
          <cell r="A356" t="str">
            <v>DPS-SUB734</v>
          </cell>
          <cell r="B356" t="str">
            <v>S&amp;W</v>
          </cell>
          <cell r="C356" t="str">
            <v xml:space="preserve">     Periode   :     J A N  -  D E C ' 2001</v>
          </cell>
          <cell r="D356" t="str">
            <v>PK-GWN  (35,488 KGS)</v>
          </cell>
          <cell r="E356" t="str">
            <v xml:space="preserve">      CFM56-3B2</v>
          </cell>
          <cell r="F356">
            <v>734</v>
          </cell>
          <cell r="G356" t="str">
            <v>DPS</v>
          </cell>
          <cell r="H356" t="str">
            <v>SUB</v>
          </cell>
          <cell r="I356">
            <v>194</v>
          </cell>
          <cell r="J356">
            <v>5</v>
          </cell>
          <cell r="K356">
            <v>2.5694444444444447E-2</v>
          </cell>
          <cell r="L356">
            <v>6.9444444444444441E-3</v>
          </cell>
          <cell r="M356">
            <v>3.2638888888888891E-2</v>
          </cell>
          <cell r="N356">
            <v>1950</v>
          </cell>
          <cell r="O356">
            <v>6100</v>
          </cell>
          <cell r="P356">
            <v>15400</v>
          </cell>
          <cell r="Q356" t="str">
            <v>DPS/209</v>
          </cell>
          <cell r="S356" t="str">
            <v>B</v>
          </cell>
        </row>
        <row r="357">
          <cell r="A357" t="str">
            <v>DPS-TIM734</v>
          </cell>
          <cell r="B357" t="str">
            <v>S&amp;W</v>
          </cell>
          <cell r="C357" t="str">
            <v xml:space="preserve">     Periode   :     J A N  -  D E C ' 2001</v>
          </cell>
          <cell r="D357" t="str">
            <v>PK-GWN  (35,488 KGS)</v>
          </cell>
          <cell r="E357" t="str">
            <v xml:space="preserve">      CFM56-3B2</v>
          </cell>
          <cell r="F357">
            <v>734</v>
          </cell>
          <cell r="G357" t="str">
            <v>DPS</v>
          </cell>
          <cell r="H357" t="str">
            <v>TIM</v>
          </cell>
          <cell r="I357">
            <v>1392</v>
          </cell>
          <cell r="J357">
            <v>-13</v>
          </cell>
          <cell r="K357">
            <v>0.14305555555555557</v>
          </cell>
          <cell r="L357">
            <v>6.9444444444444441E-3</v>
          </cell>
          <cell r="M357">
            <v>0.15000000000000002</v>
          </cell>
          <cell r="N357">
            <v>9150</v>
          </cell>
          <cell r="O357">
            <v>13550</v>
          </cell>
          <cell r="P357">
            <v>13400</v>
          </cell>
          <cell r="Q357" t="str">
            <v>BIK/227</v>
          </cell>
          <cell r="S357">
            <v>5</v>
          </cell>
        </row>
        <row r="358">
          <cell r="A358" t="str">
            <v>DPS-UPG734</v>
          </cell>
          <cell r="B358" t="str">
            <v>S&amp;W</v>
          </cell>
          <cell r="C358" t="str">
            <v xml:space="preserve">     Periode   :     J A N  -  D E C ' 2001</v>
          </cell>
          <cell r="D358" t="str">
            <v>PK-GWN  (35,488 KGS)</v>
          </cell>
          <cell r="E358" t="str">
            <v xml:space="preserve">      CFM56-3B2</v>
          </cell>
          <cell r="F358">
            <v>734</v>
          </cell>
          <cell r="G358" t="str">
            <v>DPS</v>
          </cell>
          <cell r="H358" t="str">
            <v>UPG</v>
          </cell>
          <cell r="I358">
            <v>371</v>
          </cell>
          <cell r="J358">
            <v>-8</v>
          </cell>
          <cell r="K358">
            <v>4.3055555555555562E-2</v>
          </cell>
          <cell r="L358">
            <v>9.0277777777777787E-3</v>
          </cell>
          <cell r="M358">
            <v>5.2083333333333343E-2</v>
          </cell>
          <cell r="N358">
            <v>3000</v>
          </cell>
          <cell r="O358">
            <v>8550</v>
          </cell>
          <cell r="P358">
            <v>14000</v>
          </cell>
          <cell r="Q358" t="str">
            <v>DPS/375</v>
          </cell>
          <cell r="S358" t="str">
            <v>B</v>
          </cell>
        </row>
        <row r="359">
          <cell r="A359" t="str">
            <v>JOG-CGK734</v>
          </cell>
          <cell r="B359" t="str">
            <v>S&amp;W</v>
          </cell>
          <cell r="C359" t="str">
            <v xml:space="preserve">     Periode   :     J A N  -  D E C ' 2001</v>
          </cell>
          <cell r="D359" t="str">
            <v>PK-GWN  (35,488 KGS)</v>
          </cell>
          <cell r="E359" t="str">
            <v xml:space="preserve">      CFM56-3B2</v>
          </cell>
          <cell r="F359">
            <v>734</v>
          </cell>
          <cell r="G359" t="str">
            <v>JOG</v>
          </cell>
          <cell r="H359" t="str">
            <v>CGK</v>
          </cell>
          <cell r="I359">
            <v>298</v>
          </cell>
          <cell r="J359">
            <v>4</v>
          </cell>
          <cell r="K359">
            <v>3.4722222222222224E-2</v>
          </cell>
          <cell r="L359">
            <v>7.6388888888888886E-3</v>
          </cell>
          <cell r="M359">
            <v>4.2361111111111113E-2</v>
          </cell>
          <cell r="N359">
            <v>2550</v>
          </cell>
          <cell r="O359">
            <v>7250</v>
          </cell>
          <cell r="P359">
            <v>14700</v>
          </cell>
          <cell r="Q359" t="str">
            <v>PLM/248</v>
          </cell>
          <cell r="S359">
            <v>6</v>
          </cell>
          <cell r="T359" t="str">
            <v xml:space="preserve">   6. JOG RTOW = 57,200 KGS; RW = 09; OAT = 33°C</v>
          </cell>
        </row>
        <row r="360">
          <cell r="A360" t="str">
            <v>JOG-DPS734</v>
          </cell>
          <cell r="B360" t="str">
            <v>S&amp;W</v>
          </cell>
          <cell r="C360" t="str">
            <v xml:space="preserve">     Periode   :     J A N  -  D E C ' 2001</v>
          </cell>
          <cell r="D360" t="str">
            <v>PK-GWN  (35,488 KGS)</v>
          </cell>
          <cell r="E360" t="str">
            <v xml:space="preserve">      CFM56-3B2</v>
          </cell>
          <cell r="F360">
            <v>734</v>
          </cell>
          <cell r="G360" t="str">
            <v>JOG</v>
          </cell>
          <cell r="H360" t="str">
            <v>DPS</v>
          </cell>
          <cell r="I360">
            <v>365</v>
          </cell>
          <cell r="J360">
            <v>-9</v>
          </cell>
          <cell r="K360">
            <v>4.2361111111111106E-2</v>
          </cell>
          <cell r="L360">
            <v>7.6388888888888886E-3</v>
          </cell>
          <cell r="M360">
            <v>4.9999999999999996E-2</v>
          </cell>
          <cell r="N360">
            <v>2900</v>
          </cell>
          <cell r="O360">
            <v>7150</v>
          </cell>
          <cell r="P360">
            <v>14800</v>
          </cell>
          <cell r="Q360" t="str">
            <v>SUB/197</v>
          </cell>
          <cell r="S360">
            <v>6</v>
          </cell>
        </row>
        <row r="361">
          <cell r="A361" t="str">
            <v>MDC-CGK734</v>
          </cell>
          <cell r="B361" t="str">
            <v>S&amp;W</v>
          </cell>
          <cell r="C361" t="str">
            <v xml:space="preserve">     Periode   :     J A N  -  D E C ' 2001</v>
          </cell>
          <cell r="D361" t="str">
            <v>PK-GWN  (35,488 KGS)</v>
          </cell>
          <cell r="E361" t="str">
            <v xml:space="preserve">      CFM56-3B2</v>
          </cell>
          <cell r="F361">
            <v>734</v>
          </cell>
          <cell r="G361" t="str">
            <v>MDC</v>
          </cell>
          <cell r="H361" t="str">
            <v>CGK</v>
          </cell>
          <cell r="I361">
            <v>1228</v>
          </cell>
          <cell r="J361">
            <v>12</v>
          </cell>
          <cell r="K361">
            <v>0.11874999999999999</v>
          </cell>
          <cell r="L361">
            <v>6.9444444444444441E-3</v>
          </cell>
          <cell r="M361">
            <v>0.12569444444444444</v>
          </cell>
          <cell r="N361">
            <v>7900</v>
          </cell>
          <cell r="O361">
            <v>12550</v>
          </cell>
          <cell r="P361">
            <v>13800</v>
          </cell>
          <cell r="Q361" t="str">
            <v>PLM/248</v>
          </cell>
          <cell r="S361">
            <v>7</v>
          </cell>
          <cell r="T361" t="str">
            <v xml:space="preserve">   7. MDC RTOW = 61,600 KGS; RW = 18; OAT = 33°C</v>
          </cell>
        </row>
        <row r="362">
          <cell r="A362" t="str">
            <v>MDC-UPG734</v>
          </cell>
          <cell r="B362" t="str">
            <v>S&amp;W</v>
          </cell>
          <cell r="C362" t="str">
            <v xml:space="preserve">     Periode   :     J A N  -  D E C ' 2001</v>
          </cell>
          <cell r="D362" t="str">
            <v>PK-GWN  (35,488 KGS)</v>
          </cell>
          <cell r="E362" t="str">
            <v xml:space="preserve">      CFM56-3B2</v>
          </cell>
          <cell r="F362">
            <v>734</v>
          </cell>
          <cell r="G362" t="str">
            <v>MDC</v>
          </cell>
          <cell r="H362" t="str">
            <v>UPG</v>
          </cell>
          <cell r="I362">
            <v>530</v>
          </cell>
          <cell r="J362">
            <v>9</v>
          </cell>
          <cell r="K362">
            <v>5.6250000000000001E-2</v>
          </cell>
          <cell r="L362">
            <v>7.6388888888888886E-3</v>
          </cell>
          <cell r="M362">
            <v>6.3888888888888884E-2</v>
          </cell>
          <cell r="N362">
            <v>3850</v>
          </cell>
          <cell r="O362">
            <v>9400</v>
          </cell>
          <cell r="P362">
            <v>14000</v>
          </cell>
          <cell r="Q362" t="str">
            <v>DPS/375</v>
          </cell>
          <cell r="S362" t="str">
            <v>B</v>
          </cell>
        </row>
        <row r="363">
          <cell r="A363" t="str">
            <v>MES-BTH734</v>
          </cell>
          <cell r="B363" t="str">
            <v>S&amp;W</v>
          </cell>
          <cell r="C363" t="str">
            <v xml:space="preserve">     Periode   :     J A N  -  D E C ' 2001</v>
          </cell>
          <cell r="D363" t="str">
            <v>PK-GWN  (35,488 KGS)</v>
          </cell>
          <cell r="E363" t="str">
            <v xml:space="preserve">      CFM56-3B2</v>
          </cell>
          <cell r="F363">
            <v>734</v>
          </cell>
          <cell r="G363" t="str">
            <v>MES</v>
          </cell>
          <cell r="H363" t="str">
            <v>BTH</v>
          </cell>
          <cell r="I363">
            <v>386</v>
          </cell>
          <cell r="J363">
            <v>-16</v>
          </cell>
          <cell r="K363">
            <v>4.5138888888888888E-2</v>
          </cell>
          <cell r="L363">
            <v>8.3333333333333332E-3</v>
          </cell>
          <cell r="M363">
            <v>5.347222222222222E-2</v>
          </cell>
          <cell r="N363">
            <v>3150</v>
          </cell>
          <cell r="O363">
            <v>8000</v>
          </cell>
          <cell r="P363">
            <v>14700</v>
          </cell>
          <cell r="Q363" t="str">
            <v>PLM/273</v>
          </cell>
          <cell r="S363" t="str">
            <v>B</v>
          </cell>
        </row>
        <row r="364">
          <cell r="A364" t="str">
            <v>MES-BTJ734</v>
          </cell>
          <cell r="B364" t="str">
            <v>S&amp;W</v>
          </cell>
          <cell r="C364" t="str">
            <v xml:space="preserve">     Periode   :     J A N  -  D E C ' 2001</v>
          </cell>
          <cell r="D364" t="str">
            <v>PK-GWN  (35,488 KGS)</v>
          </cell>
          <cell r="E364" t="str">
            <v xml:space="preserve">      CFM56-3B2</v>
          </cell>
          <cell r="F364">
            <v>734</v>
          </cell>
          <cell r="G364" t="str">
            <v>MES</v>
          </cell>
          <cell r="H364" t="str">
            <v>BTJ</v>
          </cell>
          <cell r="I364">
            <v>250</v>
          </cell>
          <cell r="J364">
            <v>8</v>
          </cell>
          <cell r="K364">
            <v>3.0555555555555555E-2</v>
          </cell>
          <cell r="L364">
            <v>8.3333333333333332E-3</v>
          </cell>
          <cell r="M364">
            <v>3.888888888888889E-2</v>
          </cell>
          <cell r="N364">
            <v>2250</v>
          </cell>
          <cell r="O364">
            <v>6950</v>
          </cell>
          <cell r="P364">
            <v>14900</v>
          </cell>
          <cell r="Q364" t="str">
            <v>MES/246</v>
          </cell>
          <cell r="S364" t="str">
            <v>B</v>
          </cell>
        </row>
        <row r="365">
          <cell r="A365" t="str">
            <v>-734</v>
          </cell>
          <cell r="B365" t="str">
            <v>S&amp;W</v>
          </cell>
          <cell r="C365" t="str">
            <v xml:space="preserve">     Periode   :     J A N  -  D E C ' 2001</v>
          </cell>
          <cell r="D365" t="str">
            <v>PK-GWN  (35,488 KGS)</v>
          </cell>
          <cell r="E365" t="str">
            <v xml:space="preserve">      CFM56-3B2</v>
          </cell>
          <cell r="F365">
            <v>734</v>
          </cell>
        </row>
        <row r="366">
          <cell r="A366" t="str">
            <v>-734</v>
          </cell>
          <cell r="B366" t="str">
            <v>S&amp;W</v>
          </cell>
          <cell r="C366" t="str">
            <v xml:space="preserve">     Periode   :     J A N  -  D E C ' 2001</v>
          </cell>
          <cell r="D366" t="str">
            <v>PK-GWN  (35,488 KGS)</v>
          </cell>
          <cell r="E366" t="str">
            <v xml:space="preserve">      CFM56-3B2</v>
          </cell>
          <cell r="F366">
            <v>734</v>
          </cell>
        </row>
        <row r="367">
          <cell r="A367" t="str">
            <v>MES-CGK734</v>
          </cell>
          <cell r="B367" t="str">
            <v>S&amp;W</v>
          </cell>
          <cell r="C367" t="str">
            <v xml:space="preserve">     Periode   :     J A N  -  D E C ' 2001</v>
          </cell>
          <cell r="D367" t="str">
            <v>PK-GWN  (35,488 KGS)</v>
          </cell>
          <cell r="E367" t="str">
            <v xml:space="preserve">      CFM56-3B2</v>
          </cell>
          <cell r="F367">
            <v>734</v>
          </cell>
          <cell r="G367" t="str">
            <v>MES</v>
          </cell>
          <cell r="H367" t="str">
            <v>CGK</v>
          </cell>
          <cell r="I367">
            <v>805</v>
          </cell>
          <cell r="J367">
            <v>-10</v>
          </cell>
          <cell r="K367">
            <v>8.5416666666666655E-2</v>
          </cell>
          <cell r="L367">
            <v>8.3333333333333332E-3</v>
          </cell>
          <cell r="M367">
            <v>9.3749999999999986E-2</v>
          </cell>
          <cell r="N367">
            <v>5600</v>
          </cell>
          <cell r="O367">
            <v>10250</v>
          </cell>
          <cell r="P367">
            <v>14900</v>
          </cell>
          <cell r="Q367" t="str">
            <v>PLM/248</v>
          </cell>
          <cell r="S367" t="str">
            <v>B</v>
          </cell>
        </row>
        <row r="368">
          <cell r="A368" t="str">
            <v>PDG-CGK734</v>
          </cell>
          <cell r="B368" t="str">
            <v>S&amp;W</v>
          </cell>
          <cell r="C368" t="str">
            <v xml:space="preserve">     Periode   :     J A N  -  D E C ' 2001</v>
          </cell>
          <cell r="D368" t="str">
            <v>PK-GWN  (35,488 KGS)</v>
          </cell>
          <cell r="E368" t="str">
            <v xml:space="preserve">      CFM56-3B2</v>
          </cell>
          <cell r="F368">
            <v>734</v>
          </cell>
          <cell r="G368" t="str">
            <v>PDG</v>
          </cell>
          <cell r="H368" t="str">
            <v>CGK</v>
          </cell>
          <cell r="I368">
            <v>568</v>
          </cell>
          <cell r="J368">
            <v>-11</v>
          </cell>
          <cell r="K368">
            <v>6.25E-2</v>
          </cell>
          <cell r="L368">
            <v>6.9444444444444441E-3</v>
          </cell>
          <cell r="M368">
            <v>6.9444444444444448E-2</v>
          </cell>
          <cell r="N368">
            <v>4150</v>
          </cell>
          <cell r="O368">
            <v>8850</v>
          </cell>
          <cell r="P368">
            <v>14900</v>
          </cell>
          <cell r="Q368" t="str">
            <v>PLM/248</v>
          </cell>
          <cell r="S368" t="str">
            <v>B</v>
          </cell>
        </row>
        <row r="369">
          <cell r="A369" t="str">
            <v>PKU-CGK734</v>
          </cell>
          <cell r="B369" t="str">
            <v>S&amp;W</v>
          </cell>
          <cell r="C369" t="str">
            <v xml:space="preserve">     Periode   :     J A N  -  D E C ' 2001</v>
          </cell>
          <cell r="D369" t="str">
            <v>PK-GWN  (35,488 KGS)</v>
          </cell>
          <cell r="E369" t="str">
            <v xml:space="preserve">      CFM56-3B2</v>
          </cell>
          <cell r="F369">
            <v>734</v>
          </cell>
          <cell r="G369" t="str">
            <v>PKU</v>
          </cell>
          <cell r="H369" t="str">
            <v>CGK</v>
          </cell>
          <cell r="I369">
            <v>549</v>
          </cell>
          <cell r="J369">
            <v>-8</v>
          </cell>
          <cell r="K369">
            <v>5.9722222222222225E-2</v>
          </cell>
          <cell r="L369">
            <v>7.6388888888888886E-3</v>
          </cell>
          <cell r="M369">
            <v>6.7361111111111108E-2</v>
          </cell>
          <cell r="N369">
            <v>3900</v>
          </cell>
          <cell r="O369">
            <v>8500</v>
          </cell>
          <cell r="P369">
            <v>11800</v>
          </cell>
          <cell r="Q369" t="str">
            <v>PLM/248</v>
          </cell>
          <cell r="S369">
            <v>8</v>
          </cell>
          <cell r="T369" t="str">
            <v xml:space="preserve">   8. PKU RTOW = 55,560 KGS; RW = 18; OAT = 33°C</v>
          </cell>
        </row>
        <row r="370">
          <cell r="A370" t="str">
            <v>PLM-CGK734</v>
          </cell>
          <cell r="B370" t="str">
            <v>S&amp;W</v>
          </cell>
          <cell r="C370" t="str">
            <v xml:space="preserve">     Periode   :     J A N  -  D E C ' 2001</v>
          </cell>
          <cell r="D370" t="str">
            <v>PK-GWN  (35,488 KGS)</v>
          </cell>
          <cell r="E370" t="str">
            <v xml:space="preserve">      CFM56-3B2</v>
          </cell>
          <cell r="F370">
            <v>734</v>
          </cell>
          <cell r="G370" t="str">
            <v>PLM</v>
          </cell>
          <cell r="H370" t="str">
            <v>CGK</v>
          </cell>
          <cell r="I370">
            <v>270</v>
          </cell>
          <cell r="J370">
            <v>-8</v>
          </cell>
          <cell r="K370">
            <v>3.3333333333333333E-2</v>
          </cell>
          <cell r="L370">
            <v>6.9444444444444441E-3</v>
          </cell>
          <cell r="M370">
            <v>4.0277777777777773E-2</v>
          </cell>
          <cell r="N370">
            <v>2400</v>
          </cell>
          <cell r="O370">
            <v>7050</v>
          </cell>
          <cell r="P370">
            <v>14900</v>
          </cell>
          <cell r="Q370" t="str">
            <v>PLM/248</v>
          </cell>
          <cell r="S370" t="str">
            <v>B</v>
          </cell>
        </row>
        <row r="371">
          <cell r="A371" t="str">
            <v>SOC-CGK734</v>
          </cell>
          <cell r="B371" t="str">
            <v>S&amp;W</v>
          </cell>
          <cell r="C371" t="str">
            <v xml:space="preserve">     Periode   :     J A N  -  D E C ' 2001</v>
          </cell>
          <cell r="D371" t="str">
            <v>PK-GWN  (35,488 KGS)</v>
          </cell>
          <cell r="E371" t="str">
            <v xml:space="preserve">      CFM56-3B2</v>
          </cell>
          <cell r="F371">
            <v>734</v>
          </cell>
          <cell r="G371" t="str">
            <v>SOC</v>
          </cell>
          <cell r="H371" t="str">
            <v>CGK</v>
          </cell>
          <cell r="I371">
            <v>327</v>
          </cell>
          <cell r="J371">
            <v>8</v>
          </cell>
          <cell r="K371">
            <v>3.7499999999999999E-2</v>
          </cell>
          <cell r="L371">
            <v>7.6388888888888886E-3</v>
          </cell>
          <cell r="M371">
            <v>4.5138888888888888E-2</v>
          </cell>
          <cell r="N371">
            <v>2700</v>
          </cell>
          <cell r="O371">
            <v>7400</v>
          </cell>
          <cell r="P371">
            <v>14900</v>
          </cell>
          <cell r="Q371" t="str">
            <v>PLM/248</v>
          </cell>
          <cell r="S371" t="str">
            <v>B</v>
          </cell>
        </row>
        <row r="372">
          <cell r="A372" t="str">
            <v>SUB-BPN734</v>
          </cell>
          <cell r="B372" t="str">
            <v>S&amp;W</v>
          </cell>
          <cell r="C372" t="str">
            <v xml:space="preserve">     Periode   :     J A N  -  D E C ' 2001</v>
          </cell>
          <cell r="D372" t="str">
            <v>PK-GWN  (35,488 KGS)</v>
          </cell>
          <cell r="E372" t="str">
            <v xml:space="preserve">      CFM56-3B2</v>
          </cell>
          <cell r="F372">
            <v>734</v>
          </cell>
          <cell r="G372" t="str">
            <v>SUB</v>
          </cell>
          <cell r="H372" t="str">
            <v>BPN</v>
          </cell>
          <cell r="I372">
            <v>466</v>
          </cell>
          <cell r="J372">
            <v>-8</v>
          </cell>
          <cell r="K372">
            <v>5.2777777777777778E-2</v>
          </cell>
          <cell r="L372">
            <v>9.0277777777777787E-3</v>
          </cell>
          <cell r="M372">
            <v>6.1805555555555558E-2</v>
          </cell>
          <cell r="N372">
            <v>3550</v>
          </cell>
          <cell r="O372">
            <v>7850</v>
          </cell>
          <cell r="P372">
            <v>15300</v>
          </cell>
          <cell r="Q372" t="str">
            <v>BDJ/206</v>
          </cell>
          <cell r="S372" t="str">
            <v>B</v>
          </cell>
        </row>
        <row r="373">
          <cell r="A373" t="str">
            <v>SUB-BPN734</v>
          </cell>
          <cell r="B373" t="str">
            <v>S&amp;W</v>
          </cell>
          <cell r="C373" t="str">
            <v xml:space="preserve">     Periode   :     J A N  -  D E C ' 2001</v>
          </cell>
          <cell r="D373" t="str">
            <v>PK-GWN  (35,488 KGS)</v>
          </cell>
          <cell r="E373" t="str">
            <v xml:space="preserve">      CFM56-3B2</v>
          </cell>
          <cell r="F373">
            <v>734</v>
          </cell>
          <cell r="G373" t="str">
            <v>SUB</v>
          </cell>
          <cell r="H373" t="str">
            <v>BPN</v>
          </cell>
          <cell r="I373">
            <v>466</v>
          </cell>
          <cell r="J373">
            <v>-8</v>
          </cell>
          <cell r="K373">
            <v>5.2777777777777778E-2</v>
          </cell>
          <cell r="L373">
            <v>9.0277777777777787E-3</v>
          </cell>
          <cell r="M373">
            <v>6.1805555555555558E-2</v>
          </cell>
          <cell r="N373">
            <v>3550</v>
          </cell>
          <cell r="O373">
            <v>7850</v>
          </cell>
          <cell r="P373">
            <v>15300</v>
          </cell>
          <cell r="Q373" t="str">
            <v>BDJ/206</v>
          </cell>
          <cell r="S373" t="str">
            <v>B</v>
          </cell>
        </row>
        <row r="374">
          <cell r="A374" t="str">
            <v>SUB-CGK734</v>
          </cell>
          <cell r="B374" t="str">
            <v>S&amp;W</v>
          </cell>
          <cell r="C374" t="str">
            <v xml:space="preserve">     Periode   :     J A N  -  D E C ' 2001</v>
          </cell>
          <cell r="D374" t="str">
            <v>PK-GWN  (35,488 KGS)</v>
          </cell>
          <cell r="E374" t="str">
            <v xml:space="preserve">      CFM56-3B2</v>
          </cell>
          <cell r="F374">
            <v>734</v>
          </cell>
          <cell r="G374" t="str">
            <v>SUB</v>
          </cell>
          <cell r="H374" t="str">
            <v>CGK</v>
          </cell>
          <cell r="I374">
            <v>409</v>
          </cell>
          <cell r="J374">
            <v>9</v>
          </cell>
          <cell r="K374">
            <v>4.5138888888888888E-2</v>
          </cell>
          <cell r="L374">
            <v>7.6388888888888886E-3</v>
          </cell>
          <cell r="M374">
            <v>5.2777777777777778E-2</v>
          </cell>
          <cell r="N374">
            <v>3150</v>
          </cell>
          <cell r="O374">
            <v>7850</v>
          </cell>
          <cell r="P374">
            <v>14900</v>
          </cell>
          <cell r="Q374" t="str">
            <v>PLM/248</v>
          </cell>
          <cell r="S374" t="str">
            <v>B</v>
          </cell>
        </row>
        <row r="375">
          <cell r="A375" t="str">
            <v>SUB-DPS734</v>
          </cell>
          <cell r="B375" t="str">
            <v>S&amp;W</v>
          </cell>
          <cell r="C375" t="str">
            <v xml:space="preserve">     Periode   :     J A N  -  D E C ' 2001</v>
          </cell>
          <cell r="D375" t="str">
            <v>PK-GWN  (35,488 KGS)</v>
          </cell>
          <cell r="E375" t="str">
            <v xml:space="preserve">      CFM56-3B2</v>
          </cell>
          <cell r="F375">
            <v>734</v>
          </cell>
          <cell r="G375" t="str">
            <v>SUB</v>
          </cell>
          <cell r="H375" t="str">
            <v>DPS</v>
          </cell>
          <cell r="I375">
            <v>194</v>
          </cell>
          <cell r="J375">
            <v>-16</v>
          </cell>
          <cell r="K375">
            <v>2.6388888888888889E-2</v>
          </cell>
          <cell r="L375">
            <v>6.9444444444444441E-3</v>
          </cell>
          <cell r="M375">
            <v>3.3333333333333333E-2</v>
          </cell>
          <cell r="N375">
            <v>1950</v>
          </cell>
          <cell r="O375">
            <v>6050</v>
          </cell>
          <cell r="P375">
            <v>15500</v>
          </cell>
          <cell r="Q375" t="str">
            <v>SUB/197</v>
          </cell>
          <cell r="S375" t="str">
            <v>B</v>
          </cell>
        </row>
        <row r="376">
          <cell r="A376" t="str">
            <v>TIM-DPS734</v>
          </cell>
          <cell r="B376" t="str">
            <v>S&amp;W</v>
          </cell>
          <cell r="C376" t="str">
            <v xml:space="preserve">     Periode   :     J A N  -  D E C ' 2001</v>
          </cell>
          <cell r="D376" t="str">
            <v>PK-GWN  (35,488 KGS)</v>
          </cell>
          <cell r="E376" t="str">
            <v xml:space="preserve">      CFM56-3B2</v>
          </cell>
          <cell r="F376">
            <v>734</v>
          </cell>
          <cell r="G376" t="str">
            <v>TIM</v>
          </cell>
          <cell r="H376" t="str">
            <v>DPS</v>
          </cell>
          <cell r="I376">
            <v>1383</v>
          </cell>
          <cell r="J376">
            <v>11</v>
          </cell>
          <cell r="K376">
            <v>0.13402777777777777</v>
          </cell>
          <cell r="L376">
            <v>6.9444444444444441E-3</v>
          </cell>
          <cell r="M376">
            <v>0.14097222222222222</v>
          </cell>
          <cell r="N376">
            <v>86000</v>
          </cell>
          <cell r="O376">
            <v>12700</v>
          </cell>
          <cell r="P376">
            <v>12900</v>
          </cell>
          <cell r="Q376" t="str">
            <v>SUB/197</v>
          </cell>
          <cell r="S376">
            <v>9</v>
          </cell>
          <cell r="T376" t="str">
            <v xml:space="preserve">   9. TIM RTOW = 60,900 KGS; RW = 12/30; OAT = 33°C</v>
          </cell>
        </row>
        <row r="377">
          <cell r="A377" t="str">
            <v>UPG-BIK734</v>
          </cell>
          <cell r="B377" t="str">
            <v>S&amp;W</v>
          </cell>
          <cell r="C377" t="str">
            <v xml:space="preserve">     Periode   :     J A N  -  D E C ' 2001</v>
          </cell>
          <cell r="D377" t="str">
            <v>PK-GWN  (35,488 KGS)</v>
          </cell>
          <cell r="E377" t="str">
            <v xml:space="preserve">      CFM56-3B2</v>
          </cell>
          <cell r="F377">
            <v>734</v>
          </cell>
          <cell r="G377" t="str">
            <v>UPG</v>
          </cell>
          <cell r="H377" t="str">
            <v>BIK</v>
          </cell>
          <cell r="I377">
            <v>1042</v>
          </cell>
          <cell r="J377">
            <v>-14</v>
          </cell>
          <cell r="K377">
            <v>0.10902777777777778</v>
          </cell>
          <cell r="L377">
            <v>8.3333333333333332E-3</v>
          </cell>
          <cell r="M377">
            <v>0.11736111111111111</v>
          </cell>
          <cell r="N377">
            <v>7050</v>
          </cell>
          <cell r="O377">
            <v>12050</v>
          </cell>
          <cell r="P377">
            <v>13900</v>
          </cell>
          <cell r="Q377" t="str">
            <v>DJJ/314</v>
          </cell>
          <cell r="S377" t="str">
            <v>B</v>
          </cell>
        </row>
        <row r="378">
          <cell r="A378" t="str">
            <v>UPG-CGK734</v>
          </cell>
          <cell r="B378" t="str">
            <v>S&amp;W</v>
          </cell>
          <cell r="C378" t="str">
            <v xml:space="preserve">     Periode   :     J A N  -  D E C ' 2001</v>
          </cell>
          <cell r="D378" t="str">
            <v>PK-GWN  (35,488 KGS)</v>
          </cell>
          <cell r="E378" t="str">
            <v xml:space="preserve">      CFM56-3B2</v>
          </cell>
          <cell r="F378">
            <v>734</v>
          </cell>
          <cell r="G378" t="str">
            <v>UPG</v>
          </cell>
          <cell r="H378" t="str">
            <v>CGK</v>
          </cell>
          <cell r="I378">
            <v>802</v>
          </cell>
          <cell r="J378">
            <v>10</v>
          </cell>
          <cell r="K378">
            <v>8.0555555555555561E-2</v>
          </cell>
          <cell r="L378">
            <v>9.0277777777777787E-3</v>
          </cell>
          <cell r="M378">
            <v>8.9583333333333334E-2</v>
          </cell>
          <cell r="N378">
            <v>5450</v>
          </cell>
          <cell r="O378">
            <v>10150</v>
          </cell>
          <cell r="P378">
            <v>14900</v>
          </cell>
          <cell r="Q378" t="str">
            <v>PLM/248</v>
          </cell>
          <cell r="S378" t="str">
            <v>B</v>
          </cell>
        </row>
        <row r="379">
          <cell r="A379" t="str">
            <v>UPG-DPS734</v>
          </cell>
          <cell r="B379" t="str">
            <v>S&amp;W</v>
          </cell>
          <cell r="C379" t="str">
            <v xml:space="preserve">     Periode   :     J A N  -  D E C ' 2001</v>
          </cell>
          <cell r="D379" t="str">
            <v>PK-GWN  (35,488 KGS)</v>
          </cell>
          <cell r="E379" t="str">
            <v xml:space="preserve">      CFM56-3B2</v>
          </cell>
          <cell r="F379">
            <v>734</v>
          </cell>
          <cell r="G379" t="str">
            <v>UPG</v>
          </cell>
          <cell r="H379" t="str">
            <v>DPS</v>
          </cell>
          <cell r="I379">
            <v>376</v>
          </cell>
          <cell r="J379">
            <v>9</v>
          </cell>
          <cell r="K379">
            <v>4.2361111111111106E-2</v>
          </cell>
          <cell r="L379">
            <v>9.0277777777777787E-3</v>
          </cell>
          <cell r="M379">
            <v>5.1388888888888887E-2</v>
          </cell>
          <cell r="N379">
            <v>3000</v>
          </cell>
          <cell r="O379">
            <v>7100</v>
          </cell>
          <cell r="P379">
            <v>15500</v>
          </cell>
          <cell r="Q379" t="str">
            <v>SUB/197</v>
          </cell>
          <cell r="S379" t="str">
            <v>B</v>
          </cell>
        </row>
        <row r="380">
          <cell r="A380" t="str">
            <v>UPG-MDC734</v>
          </cell>
          <cell r="B380" t="str">
            <v>S&amp;W</v>
          </cell>
          <cell r="C380" t="str">
            <v xml:space="preserve">     Periode   :     J A N  -  D E C ' 2001</v>
          </cell>
          <cell r="D380" t="str">
            <v>PK-GWN  (35,488 KGS)</v>
          </cell>
          <cell r="E380" t="str">
            <v xml:space="preserve">      CFM56-3B2</v>
          </cell>
          <cell r="F380">
            <v>734</v>
          </cell>
          <cell r="G380" t="str">
            <v>UPG</v>
          </cell>
          <cell r="H380" t="str">
            <v>MDC</v>
          </cell>
          <cell r="I380">
            <v>534</v>
          </cell>
          <cell r="J380">
            <v>-10</v>
          </cell>
          <cell r="K380">
            <v>5.9027777777777783E-2</v>
          </cell>
          <cell r="L380">
            <v>6.9444444444444441E-3</v>
          </cell>
          <cell r="M380">
            <v>6.5972222222222224E-2</v>
          </cell>
          <cell r="N380">
            <v>4000</v>
          </cell>
          <cell r="O380">
            <v>10700</v>
          </cell>
          <cell r="P380">
            <v>12900</v>
          </cell>
          <cell r="Q380" t="str">
            <v>BPN/533</v>
          </cell>
          <cell r="S380" t="str">
            <v>B</v>
          </cell>
        </row>
        <row r="381">
          <cell r="A381" t="str">
            <v>-</v>
          </cell>
        </row>
        <row r="382">
          <cell r="A382" t="str">
            <v>AMI-JOG733</v>
          </cell>
          <cell r="B382" t="str">
            <v>S&amp;W</v>
          </cell>
          <cell r="C382" t="str">
            <v xml:space="preserve">     Periode   :    J A N  -  D E C ' 2001 </v>
          </cell>
          <cell r="D382" t="str">
            <v>PK-GWA  (33,195 KGS)</v>
          </cell>
          <cell r="E382" t="str">
            <v xml:space="preserve">      CFM56-3B2</v>
          </cell>
          <cell r="F382">
            <v>733</v>
          </cell>
          <cell r="G382" t="str">
            <v>AMI</v>
          </cell>
          <cell r="H382" t="str">
            <v>JOG</v>
          </cell>
          <cell r="I382">
            <v>437</v>
          </cell>
          <cell r="J382">
            <v>12</v>
          </cell>
          <cell r="K382">
            <v>4.7222222222222221E-2</v>
          </cell>
          <cell r="L382">
            <v>8.3333333333333332E-3</v>
          </cell>
          <cell r="M382">
            <v>5.5555555555555552E-2</v>
          </cell>
          <cell r="N382">
            <v>3052</v>
          </cell>
          <cell r="O382">
            <v>7961</v>
          </cell>
          <cell r="P382">
            <v>11800</v>
          </cell>
          <cell r="Q382" t="str">
            <v>CGK/297</v>
          </cell>
          <cell r="S382">
            <v>1</v>
          </cell>
          <cell r="T382" t="str">
            <v xml:space="preserve">   1. AMI RTOW = 52,840; RW = 09/27; OAT = 33°C </v>
          </cell>
        </row>
        <row r="383">
          <cell r="A383" t="str">
            <v>BDJ-CGK733</v>
          </cell>
          <cell r="B383" t="str">
            <v>S&amp;W</v>
          </cell>
          <cell r="C383" t="str">
            <v xml:space="preserve">     Periode   :    J A N  -  D E C ' 2001 </v>
          </cell>
          <cell r="D383" t="str">
            <v>PK-GWA  (33,195 KGS)</v>
          </cell>
          <cell r="E383" t="str">
            <v xml:space="preserve">      CFM56-3B2</v>
          </cell>
          <cell r="F383">
            <v>733</v>
          </cell>
          <cell r="G383" t="str">
            <v>BDJ</v>
          </cell>
          <cell r="H383" t="str">
            <v>CGK</v>
          </cell>
          <cell r="I383">
            <v>532</v>
          </cell>
          <cell r="J383">
            <v>14</v>
          </cell>
          <cell r="K383">
            <v>5.486111111111111E-2</v>
          </cell>
          <cell r="L383">
            <v>6.9444444444444441E-3</v>
          </cell>
          <cell r="M383">
            <v>6.1805555555555558E-2</v>
          </cell>
          <cell r="N383">
            <v>3673</v>
          </cell>
          <cell r="O383">
            <v>8230</v>
          </cell>
          <cell r="P383">
            <v>14100</v>
          </cell>
          <cell r="Q383" t="str">
            <v>PLM/248</v>
          </cell>
          <cell r="S383" t="str">
            <v>B</v>
          </cell>
        </row>
        <row r="384">
          <cell r="A384" t="str">
            <v>BIK-DJJ733</v>
          </cell>
          <cell r="B384" t="str">
            <v>S&amp;W</v>
          </cell>
          <cell r="C384" t="str">
            <v xml:space="preserve">     Periode   :    J A N  -  D E C ' 2001 </v>
          </cell>
          <cell r="D384" t="str">
            <v>PK-GWA  (33,195 KGS)</v>
          </cell>
          <cell r="E384" t="str">
            <v xml:space="preserve">      CFM56-3B2</v>
          </cell>
          <cell r="F384">
            <v>733</v>
          </cell>
          <cell r="G384" t="str">
            <v>BIK</v>
          </cell>
          <cell r="H384" t="str">
            <v>DJJ</v>
          </cell>
          <cell r="I384">
            <v>297</v>
          </cell>
          <cell r="J384">
            <v>-15</v>
          </cell>
          <cell r="K384">
            <v>3.4722222222222224E-2</v>
          </cell>
          <cell r="L384">
            <v>8.3333333333333332E-3</v>
          </cell>
          <cell r="M384">
            <v>4.3055555555555555E-2</v>
          </cell>
          <cell r="N384">
            <v>2441</v>
          </cell>
          <cell r="O384">
            <v>7240</v>
          </cell>
          <cell r="P384">
            <v>13800</v>
          </cell>
          <cell r="Q384" t="str">
            <v>BIK/314</v>
          </cell>
          <cell r="S384" t="str">
            <v>B</v>
          </cell>
        </row>
        <row r="385">
          <cell r="A385" t="str">
            <v>BIK-UPG733</v>
          </cell>
          <cell r="B385" t="str">
            <v>S&amp;W</v>
          </cell>
          <cell r="C385" t="str">
            <v xml:space="preserve">     Periode   :    J A N  -  D E C ' 2001 </v>
          </cell>
          <cell r="D385" t="str">
            <v>PK-GWA  (33,195 KGS)</v>
          </cell>
          <cell r="E385" t="str">
            <v xml:space="preserve">      CFM56-3B2</v>
          </cell>
          <cell r="F385">
            <v>733</v>
          </cell>
          <cell r="G385" t="str">
            <v>BIK</v>
          </cell>
          <cell r="H385" t="str">
            <v>UPG</v>
          </cell>
          <cell r="I385">
            <v>1041</v>
          </cell>
          <cell r="J385">
            <v>14</v>
          </cell>
          <cell r="K385">
            <v>0.10208333333333335</v>
          </cell>
          <cell r="L385">
            <v>7.6388888888888886E-3</v>
          </cell>
          <cell r="M385">
            <v>0.10972222222222223</v>
          </cell>
          <cell r="N385">
            <v>6177</v>
          </cell>
          <cell r="O385">
            <v>10831</v>
          </cell>
          <cell r="P385">
            <v>11600</v>
          </cell>
          <cell r="Q385" t="str">
            <v>DPS/375</v>
          </cell>
          <cell r="S385">
            <v>2</v>
          </cell>
          <cell r="T385" t="str">
            <v xml:space="preserve">   2. BIK RTOW = 55,474 KGS; RW = 11/29; OAT = 33°C</v>
          </cell>
        </row>
        <row r="386">
          <cell r="A386" t="str">
            <v>BPN-CGK733</v>
          </cell>
          <cell r="B386" t="str">
            <v>S&amp;W</v>
          </cell>
          <cell r="C386" t="str">
            <v xml:space="preserve">     Periode   :    J A N  -  D E C ' 2001 </v>
          </cell>
          <cell r="D386" t="str">
            <v>PK-GWA  (33,195 KGS)</v>
          </cell>
          <cell r="E386" t="str">
            <v xml:space="preserve">      CFM56-3B2</v>
          </cell>
          <cell r="F386">
            <v>733</v>
          </cell>
          <cell r="G386" t="str">
            <v>BPN</v>
          </cell>
          <cell r="H386" t="str">
            <v>CGK</v>
          </cell>
          <cell r="I386">
            <v>709</v>
          </cell>
          <cell r="J386">
            <v>12</v>
          </cell>
          <cell r="K386">
            <v>7.2222222222222229E-2</v>
          </cell>
          <cell r="L386">
            <v>9.0277777777777787E-3</v>
          </cell>
          <cell r="M386">
            <v>8.1250000000000003E-2</v>
          </cell>
          <cell r="N386">
            <v>4569</v>
          </cell>
          <cell r="O386">
            <v>9171</v>
          </cell>
          <cell r="P386">
            <v>13300</v>
          </cell>
          <cell r="Q386" t="str">
            <v>PLM/248</v>
          </cell>
          <cell r="S386">
            <v>3</v>
          </cell>
          <cell r="T386" t="str">
            <v xml:space="preserve">   3. BPN RTOW = 55,515 KGS; RW = 07/25; OAT = 33°C</v>
          </cell>
        </row>
        <row r="387">
          <cell r="A387" t="str">
            <v>BTH-CGK733</v>
          </cell>
          <cell r="B387" t="str">
            <v>S&amp;W</v>
          </cell>
          <cell r="C387" t="str">
            <v xml:space="preserve">     Periode   :    J A N  -  D E C ' 2001 </v>
          </cell>
          <cell r="D387" t="str">
            <v>PK-GWA  (33,195 KGS)</v>
          </cell>
          <cell r="E387" t="str">
            <v xml:space="preserve">      CFM56-3B2</v>
          </cell>
          <cell r="F387">
            <v>733</v>
          </cell>
          <cell r="G387" t="str">
            <v>BTH</v>
          </cell>
          <cell r="H387" t="str">
            <v>CGK</v>
          </cell>
          <cell r="I387">
            <v>497</v>
          </cell>
          <cell r="J387">
            <v>-5</v>
          </cell>
          <cell r="K387">
            <v>5.347222222222222E-2</v>
          </cell>
          <cell r="L387">
            <v>8.3333333333333332E-3</v>
          </cell>
          <cell r="M387">
            <v>6.1805555555555551E-2</v>
          </cell>
          <cell r="N387">
            <v>3514</v>
          </cell>
          <cell r="O387">
            <v>7436</v>
          </cell>
          <cell r="P387">
            <v>14400</v>
          </cell>
          <cell r="Q387" t="str">
            <v>PLM/248</v>
          </cell>
          <cell r="S387" t="str">
            <v>A</v>
          </cell>
        </row>
        <row r="388">
          <cell r="A388" t="str">
            <v>BTJ-MES733</v>
          </cell>
          <cell r="B388" t="str">
            <v>S&amp;W</v>
          </cell>
          <cell r="C388" t="str">
            <v xml:space="preserve">     Periode   :    J A N  -  D E C ' 2001 </v>
          </cell>
          <cell r="D388" t="str">
            <v>PK-GWA  (33,195 KGS)</v>
          </cell>
          <cell r="E388" t="str">
            <v xml:space="preserve">      CFM56-3B2</v>
          </cell>
          <cell r="F388">
            <v>733</v>
          </cell>
          <cell r="G388" t="str">
            <v>BTJ</v>
          </cell>
          <cell r="H388" t="str">
            <v>MES</v>
          </cell>
          <cell r="I388">
            <v>251</v>
          </cell>
          <cell r="J388">
            <v>-11</v>
          </cell>
          <cell r="K388">
            <v>3.0555555555555555E-2</v>
          </cell>
          <cell r="L388">
            <v>8.3333333333333332E-3</v>
          </cell>
          <cell r="M388">
            <v>3.888888888888889E-2</v>
          </cell>
          <cell r="N388">
            <v>2234</v>
          </cell>
          <cell r="O388">
            <v>7030</v>
          </cell>
          <cell r="P388">
            <v>13800</v>
          </cell>
          <cell r="Q388" t="str">
            <v>KUL/195</v>
          </cell>
          <cell r="S388" t="str">
            <v>B</v>
          </cell>
        </row>
        <row r="389">
          <cell r="A389" t="str">
            <v>CGK-BDJ733</v>
          </cell>
          <cell r="B389" t="str">
            <v>S&amp;W</v>
          </cell>
          <cell r="C389" t="str">
            <v xml:space="preserve">     Periode   :    J A N  -  D E C ' 2001 </v>
          </cell>
          <cell r="D389" t="str">
            <v>PK-GWA  (33,195 KGS)</v>
          </cell>
          <cell r="E389" t="str">
            <v xml:space="preserve">      CFM56-3B2</v>
          </cell>
          <cell r="F389">
            <v>733</v>
          </cell>
          <cell r="G389" t="str">
            <v>CGK</v>
          </cell>
          <cell r="H389" t="str">
            <v>BDJ</v>
          </cell>
          <cell r="I389">
            <v>546</v>
          </cell>
          <cell r="J389">
            <v>-16</v>
          </cell>
          <cell r="K389">
            <v>5.9722222222222225E-2</v>
          </cell>
          <cell r="L389">
            <v>8.3333333333333332E-3</v>
          </cell>
          <cell r="M389">
            <v>6.8055555555555564E-2</v>
          </cell>
          <cell r="N389">
            <v>3855</v>
          </cell>
          <cell r="O389">
            <v>7998</v>
          </cell>
          <cell r="P389">
            <v>14400</v>
          </cell>
          <cell r="Q389" t="str">
            <v>BPN/206</v>
          </cell>
          <cell r="S389" t="str">
            <v>A</v>
          </cell>
        </row>
        <row r="390">
          <cell r="A390" t="str">
            <v>CGK-BPN733</v>
          </cell>
          <cell r="B390" t="str">
            <v>S&amp;W</v>
          </cell>
          <cell r="C390" t="str">
            <v xml:space="preserve">     Periode   :    J A N  -  D E C ' 2001 </v>
          </cell>
          <cell r="D390" t="str">
            <v>PK-GWA  (33,195 KGS)</v>
          </cell>
          <cell r="E390" t="str">
            <v xml:space="preserve">      CFM56-3B2</v>
          </cell>
          <cell r="F390">
            <v>733</v>
          </cell>
          <cell r="G390" t="str">
            <v>CGK</v>
          </cell>
          <cell r="H390" t="str">
            <v>BPN</v>
          </cell>
          <cell r="I390">
            <v>728</v>
          </cell>
          <cell r="J390">
            <v>-12</v>
          </cell>
          <cell r="K390">
            <v>7.7083333333333337E-2</v>
          </cell>
          <cell r="L390">
            <v>8.3333333333333332E-3</v>
          </cell>
          <cell r="M390">
            <v>8.5416666666666669E-2</v>
          </cell>
          <cell r="N390">
            <v>4812</v>
          </cell>
          <cell r="O390">
            <v>8904</v>
          </cell>
          <cell r="P390">
            <v>13500</v>
          </cell>
          <cell r="Q390" t="str">
            <v>BDJ/206</v>
          </cell>
          <cell r="S390">
            <v>4</v>
          </cell>
          <cell r="T390" t="str">
            <v xml:space="preserve">   4. CGK RTOW = 55,515 KGS; RW = 07/07R; OAT = 33°C</v>
          </cell>
        </row>
        <row r="391">
          <cell r="A391" t="str">
            <v>CGK-BTH733</v>
          </cell>
          <cell r="B391" t="str">
            <v>S&amp;W</v>
          </cell>
          <cell r="C391" t="str">
            <v xml:space="preserve">     Periode   :    J A N  -  D E C ' 2001 </v>
          </cell>
          <cell r="D391" t="str">
            <v>PK-GWA  (33,195 KGS)</v>
          </cell>
          <cell r="E391" t="str">
            <v xml:space="preserve">      CFM56-3B2</v>
          </cell>
          <cell r="F391">
            <v>733</v>
          </cell>
          <cell r="G391" t="str">
            <v>CGK</v>
          </cell>
          <cell r="H391" t="str">
            <v>BTH</v>
          </cell>
          <cell r="I391">
            <v>515</v>
          </cell>
          <cell r="J391">
            <v>3</v>
          </cell>
          <cell r="K391">
            <v>5.4166666666666669E-2</v>
          </cell>
          <cell r="L391">
            <v>8.3333333333333332E-3</v>
          </cell>
          <cell r="M391">
            <v>6.25E-2</v>
          </cell>
          <cell r="N391">
            <v>3637</v>
          </cell>
          <cell r="O391">
            <v>8407</v>
          </cell>
          <cell r="P391">
            <v>13900</v>
          </cell>
          <cell r="Q391" t="str">
            <v>PLM/273</v>
          </cell>
          <cell r="S391" t="str">
            <v>B</v>
          </cell>
        </row>
        <row r="392">
          <cell r="A392" t="str">
            <v>CGK-DPS733</v>
          </cell>
          <cell r="B392" t="str">
            <v>S&amp;W</v>
          </cell>
          <cell r="C392" t="str">
            <v xml:space="preserve">     Periode   :    J A N  -  D E C ' 2001 </v>
          </cell>
          <cell r="D392" t="str">
            <v>PK-GWA  (33,195 KGS)</v>
          </cell>
          <cell r="E392" t="str">
            <v xml:space="preserve">      CFM56-3B2</v>
          </cell>
          <cell r="F392">
            <v>733</v>
          </cell>
          <cell r="G392" t="str">
            <v>CGK</v>
          </cell>
          <cell r="H392" t="str">
            <v>DPS</v>
          </cell>
          <cell r="I392">
            <v>583</v>
          </cell>
          <cell r="J392">
            <v>-9</v>
          </cell>
          <cell r="K392">
            <v>6.25E-2</v>
          </cell>
          <cell r="L392">
            <v>9.0277777777777787E-3</v>
          </cell>
          <cell r="M392">
            <v>7.1527777777777773E-2</v>
          </cell>
          <cell r="N392">
            <v>4020</v>
          </cell>
          <cell r="O392">
            <v>8053</v>
          </cell>
          <cell r="P392">
            <v>14400</v>
          </cell>
          <cell r="Q392" t="str">
            <v>SUB/197</v>
          </cell>
          <cell r="S392" t="str">
            <v>A</v>
          </cell>
        </row>
        <row r="393">
          <cell r="A393" t="str">
            <v>CGK-JOG733</v>
          </cell>
          <cell r="B393" t="str">
            <v>S&amp;W</v>
          </cell>
          <cell r="C393" t="str">
            <v xml:space="preserve">     Periode   :    J A N  -  D E C ' 2001 </v>
          </cell>
          <cell r="D393" t="str">
            <v>PK-GWA  (33,195 KGS)</v>
          </cell>
          <cell r="E393" t="str">
            <v xml:space="preserve">      CFM56-3B2</v>
          </cell>
          <cell r="F393">
            <v>733</v>
          </cell>
          <cell r="G393" t="str">
            <v>CGK</v>
          </cell>
          <cell r="H393" t="str">
            <v>JOG</v>
          </cell>
          <cell r="I393">
            <v>291</v>
          </cell>
          <cell r="J393">
            <v>-7</v>
          </cell>
          <cell r="K393">
            <v>3.4027777777777775E-2</v>
          </cell>
          <cell r="L393">
            <v>8.3333333333333332E-3</v>
          </cell>
          <cell r="M393">
            <v>4.2361111111111106E-2</v>
          </cell>
          <cell r="N393">
            <v>2398</v>
          </cell>
          <cell r="O393">
            <v>6637</v>
          </cell>
          <cell r="P393">
            <v>14400</v>
          </cell>
          <cell r="Q393" t="str">
            <v>CGK/297</v>
          </cell>
          <cell r="S393" t="str">
            <v>A</v>
          </cell>
        </row>
        <row r="394">
          <cell r="A394" t="str">
            <v>CGK-MES733</v>
          </cell>
          <cell r="B394" t="str">
            <v>S&amp;W</v>
          </cell>
          <cell r="C394" t="str">
            <v xml:space="preserve">     Periode   :    J A N  -  D E C ' 2001 </v>
          </cell>
          <cell r="D394" t="str">
            <v>PK-GWA  (33,195 KGS)</v>
          </cell>
          <cell r="E394" t="str">
            <v xml:space="preserve">      CFM56-3B2</v>
          </cell>
          <cell r="F394">
            <v>733</v>
          </cell>
          <cell r="G394" t="str">
            <v>CGK</v>
          </cell>
          <cell r="H394" t="str">
            <v>MES</v>
          </cell>
          <cell r="I394">
            <v>786</v>
          </cell>
          <cell r="J394">
            <v>11</v>
          </cell>
          <cell r="K394">
            <v>7.9166666666666663E-2</v>
          </cell>
          <cell r="L394">
            <v>8.3333333333333332E-3</v>
          </cell>
          <cell r="M394">
            <v>8.7499999999999994E-2</v>
          </cell>
          <cell r="N394">
            <v>4981</v>
          </cell>
          <cell r="O394">
            <v>9733</v>
          </cell>
          <cell r="P394">
            <v>12700</v>
          </cell>
          <cell r="Q394" t="str">
            <v>KUL/195</v>
          </cell>
          <cell r="S394">
            <v>4</v>
          </cell>
        </row>
        <row r="395">
          <cell r="A395" t="str">
            <v>CGK-PDG733</v>
          </cell>
          <cell r="B395" t="str">
            <v>S&amp;W</v>
          </cell>
          <cell r="C395" t="str">
            <v xml:space="preserve">     Periode   :    J A N  -  D E C ' 2001 </v>
          </cell>
          <cell r="D395" t="str">
            <v>PK-GWA  (33,195 KGS)</v>
          </cell>
          <cell r="E395" t="str">
            <v xml:space="preserve">      CFM56-3B2</v>
          </cell>
          <cell r="F395">
            <v>733</v>
          </cell>
          <cell r="G395" t="str">
            <v>CGK</v>
          </cell>
          <cell r="H395" t="str">
            <v>PDG</v>
          </cell>
          <cell r="I395">
            <v>519</v>
          </cell>
          <cell r="J395">
            <v>8</v>
          </cell>
          <cell r="K395">
            <v>5.4166666666666669E-2</v>
          </cell>
          <cell r="L395">
            <v>8.3333333333333332E-3</v>
          </cell>
          <cell r="M395">
            <v>6.25E-2</v>
          </cell>
          <cell r="N395">
            <v>3659</v>
          </cell>
          <cell r="O395">
            <v>8672</v>
          </cell>
          <cell r="P395">
            <v>13600</v>
          </cell>
          <cell r="Q395" t="str">
            <v>MES/309</v>
          </cell>
          <cell r="S395" t="str">
            <v>B</v>
          </cell>
        </row>
        <row r="396">
          <cell r="A396" t="str">
            <v>CGK-PLM733</v>
          </cell>
          <cell r="B396" t="str">
            <v>S&amp;W</v>
          </cell>
          <cell r="C396" t="str">
            <v xml:space="preserve">     Periode   :    J A N  -  D E C ' 2001 </v>
          </cell>
          <cell r="D396" t="str">
            <v>PK-GWA  (33,195 KGS)</v>
          </cell>
          <cell r="E396" t="str">
            <v xml:space="preserve">      CFM56-3B2</v>
          </cell>
          <cell r="F396">
            <v>733</v>
          </cell>
          <cell r="G396" t="str">
            <v>CGK</v>
          </cell>
          <cell r="H396" t="str">
            <v>PLM</v>
          </cell>
          <cell r="I396">
            <v>259</v>
          </cell>
          <cell r="J396">
            <v>5</v>
          </cell>
          <cell r="K396">
            <v>2.9166666666666664E-2</v>
          </cell>
          <cell r="L396">
            <v>8.3333333333333332E-3</v>
          </cell>
          <cell r="M396">
            <v>3.7499999999999999E-2</v>
          </cell>
          <cell r="N396">
            <v>2179</v>
          </cell>
          <cell r="O396">
            <v>6838</v>
          </cell>
          <cell r="P396">
            <v>14000</v>
          </cell>
          <cell r="Q396" t="str">
            <v>CGK/268</v>
          </cell>
          <cell r="S396" t="str">
            <v>B</v>
          </cell>
        </row>
        <row r="397">
          <cell r="A397" t="str">
            <v>CGK-SUB733</v>
          </cell>
          <cell r="B397" t="str">
            <v>S&amp;W</v>
          </cell>
          <cell r="C397" t="str">
            <v xml:space="preserve">     Periode   :    J A N  -  D E C ' 2001 </v>
          </cell>
          <cell r="D397" t="str">
            <v>PK-GWA  (33,195 KGS)</v>
          </cell>
          <cell r="E397" t="str">
            <v xml:space="preserve">      CFM56-3B2</v>
          </cell>
          <cell r="F397">
            <v>733</v>
          </cell>
          <cell r="G397" t="str">
            <v>CGK</v>
          </cell>
          <cell r="H397" t="str">
            <v>SUB</v>
          </cell>
          <cell r="I397">
            <v>409</v>
          </cell>
          <cell r="J397">
            <v>-9</v>
          </cell>
          <cell r="K397">
            <v>4.5833333333333337E-2</v>
          </cell>
          <cell r="L397">
            <v>8.3333333333333332E-3</v>
          </cell>
          <cell r="M397">
            <v>5.4166666666666669E-2</v>
          </cell>
          <cell r="N397">
            <v>3058</v>
          </cell>
          <cell r="O397">
            <v>7158</v>
          </cell>
          <cell r="P397">
            <v>14400</v>
          </cell>
          <cell r="Q397" t="str">
            <v>DPS/209</v>
          </cell>
          <cell r="S397" t="str">
            <v>A</v>
          </cell>
        </row>
        <row r="398">
          <cell r="A398" t="str">
            <v>CGK-PKU733</v>
          </cell>
          <cell r="B398" t="str">
            <v>S&amp;W</v>
          </cell>
          <cell r="C398" t="str">
            <v xml:space="preserve">     Periode   :    J A N  -  D E C ' 2001 </v>
          </cell>
          <cell r="D398" t="str">
            <v>PK-GWA  (33,195 KGS)</v>
          </cell>
          <cell r="E398" t="str">
            <v xml:space="preserve">      CFM56-3B2</v>
          </cell>
          <cell r="F398">
            <v>733</v>
          </cell>
          <cell r="G398" t="str">
            <v>CGK</v>
          </cell>
          <cell r="H398" t="str">
            <v>PKU</v>
          </cell>
          <cell r="I398">
            <v>536</v>
          </cell>
          <cell r="J398">
            <v>9</v>
          </cell>
          <cell r="M398">
            <v>6.3888888888888884E-2</v>
          </cell>
          <cell r="N398">
            <v>3700</v>
          </cell>
          <cell r="O398">
            <v>7651</v>
          </cell>
          <cell r="P398">
            <v>14400</v>
          </cell>
          <cell r="Q398" t="str">
            <v>BTH/178</v>
          </cell>
          <cell r="S398" t="str">
            <v>A</v>
          </cell>
        </row>
        <row r="399">
          <cell r="A399" t="str">
            <v>PKU-CGK733</v>
          </cell>
          <cell r="B399" t="str">
            <v>S&amp;W</v>
          </cell>
          <cell r="C399" t="str">
            <v xml:space="preserve">     Periode   :    J A N  -  D E C ' 2001 </v>
          </cell>
          <cell r="D399" t="str">
            <v>PK-GWA  (33,195 KGS)</v>
          </cell>
          <cell r="E399" t="str">
            <v xml:space="preserve">      CFM56-3B2</v>
          </cell>
          <cell r="F399">
            <v>733</v>
          </cell>
          <cell r="G399" t="str">
            <v>PKU</v>
          </cell>
          <cell r="H399" t="str">
            <v>CGK</v>
          </cell>
          <cell r="I399">
            <v>551</v>
          </cell>
          <cell r="J399">
            <v>-10</v>
          </cell>
          <cell r="M399">
            <v>6.7361111111111108E-2</v>
          </cell>
          <cell r="N399">
            <v>3781</v>
          </cell>
          <cell r="O399">
            <v>8282</v>
          </cell>
          <cell r="P399">
            <v>12550</v>
          </cell>
          <cell r="Q399" t="str">
            <v>PLM/248</v>
          </cell>
          <cell r="S399">
            <v>1</v>
          </cell>
        </row>
        <row r="400">
          <cell r="A400" t="str">
            <v>CGK-SOC733</v>
          </cell>
          <cell r="B400" t="str">
            <v>S&amp;W</v>
          </cell>
          <cell r="C400" t="str">
            <v xml:space="preserve">     Periode   :    J A N  -  D E C ' 2001 </v>
          </cell>
          <cell r="D400" t="str">
            <v>PK-GWA  (33,195 KGS)</v>
          </cell>
          <cell r="E400" t="str">
            <v xml:space="preserve">      CFM56-3B2</v>
          </cell>
          <cell r="F400">
            <v>733</v>
          </cell>
          <cell r="G400" t="str">
            <v>CGK</v>
          </cell>
          <cell r="H400" t="str">
            <v>SOC</v>
          </cell>
          <cell r="I400">
            <v>308</v>
          </cell>
          <cell r="J400">
            <v>-9</v>
          </cell>
          <cell r="K400">
            <v>3.6805555555555557E-2</v>
          </cell>
          <cell r="L400">
            <v>7.6388888888888886E-3</v>
          </cell>
          <cell r="M400">
            <v>4.4444444444444446E-2</v>
          </cell>
          <cell r="N400">
            <v>2650</v>
          </cell>
          <cell r="O400">
            <v>6600</v>
          </cell>
          <cell r="P400">
            <v>14400</v>
          </cell>
          <cell r="Q400" t="str">
            <v>SUB/166</v>
          </cell>
          <cell r="S400" t="str">
            <v>B</v>
          </cell>
        </row>
        <row r="401">
          <cell r="A401" t="str">
            <v>-733</v>
          </cell>
          <cell r="B401" t="str">
            <v>S&amp;W</v>
          </cell>
          <cell r="C401" t="str">
            <v xml:space="preserve">     Periode   :    J A N  -  D E C ' 2001 </v>
          </cell>
          <cell r="D401" t="str">
            <v>PK-GWA  (33,195 KGS)</v>
          </cell>
          <cell r="E401" t="str">
            <v xml:space="preserve">      CFM56-3B2</v>
          </cell>
          <cell r="F401">
            <v>733</v>
          </cell>
        </row>
        <row r="402">
          <cell r="A402" t="str">
            <v>CGK-UPG733</v>
          </cell>
          <cell r="B402" t="str">
            <v>S&amp;W</v>
          </cell>
          <cell r="C402" t="str">
            <v xml:space="preserve">     Periode   :    J A N  -  D E C ' 2001 </v>
          </cell>
          <cell r="D402" t="str">
            <v>PK-GWA  (33,195 KGS)</v>
          </cell>
          <cell r="E402" t="str">
            <v xml:space="preserve">      CFM56-3B2</v>
          </cell>
          <cell r="F402">
            <v>733</v>
          </cell>
          <cell r="G402" t="str">
            <v>CGK</v>
          </cell>
          <cell r="H402" t="str">
            <v>UPG</v>
          </cell>
          <cell r="I402">
            <v>824</v>
          </cell>
          <cell r="J402">
            <v>-10</v>
          </cell>
          <cell r="K402">
            <v>8.6111111111111124E-2</v>
          </cell>
          <cell r="L402">
            <v>9.7222222222222224E-3</v>
          </cell>
          <cell r="M402">
            <v>9.5833333333333354E-2</v>
          </cell>
          <cell r="N402">
            <v>5311</v>
          </cell>
          <cell r="O402">
            <v>10621</v>
          </cell>
          <cell r="P402">
            <v>11800</v>
          </cell>
          <cell r="Q402" t="str">
            <v>DPS/375</v>
          </cell>
          <cell r="S402">
            <v>4</v>
          </cell>
        </row>
        <row r="403">
          <cell r="A403" t="str">
            <v>DJJ-BIK733</v>
          </cell>
          <cell r="B403" t="str">
            <v>S&amp;W</v>
          </cell>
          <cell r="C403" t="str">
            <v xml:space="preserve">     Periode   :    J A N  -  D E C ' 2001 </v>
          </cell>
          <cell r="D403" t="str">
            <v>PK-GWA  (33,195 KGS)</v>
          </cell>
          <cell r="E403" t="str">
            <v xml:space="preserve">      CFM56-3B2</v>
          </cell>
          <cell r="F403">
            <v>733</v>
          </cell>
          <cell r="G403" t="str">
            <v>DJJ</v>
          </cell>
          <cell r="H403" t="str">
            <v>BIK</v>
          </cell>
          <cell r="I403">
            <v>297</v>
          </cell>
          <cell r="J403">
            <v>15</v>
          </cell>
          <cell r="K403">
            <v>3.3333333333333333E-2</v>
          </cell>
          <cell r="L403">
            <v>7.6388888888888886E-3</v>
          </cell>
          <cell r="M403">
            <v>4.0972222222222222E-2</v>
          </cell>
          <cell r="N403">
            <v>2259</v>
          </cell>
          <cell r="O403">
            <v>7013</v>
          </cell>
          <cell r="P403">
            <v>10700</v>
          </cell>
          <cell r="Q403" t="str">
            <v>DJJ/314</v>
          </cell>
          <cell r="S403">
            <v>1</v>
          </cell>
          <cell r="T403" t="str">
            <v xml:space="preserve">   1. DJJ RTOW = 50,802 KGS; RW = 12; OAT = 33°C</v>
          </cell>
        </row>
        <row r="404">
          <cell r="A404" t="str">
            <v>DJJ-TIM733</v>
          </cell>
          <cell r="B404" t="str">
            <v>S&amp;W</v>
          </cell>
          <cell r="C404" t="str">
            <v xml:space="preserve">     Periode   :    J A N  -  D E C ' 2001 </v>
          </cell>
          <cell r="D404" t="str">
            <v>PK-GWA  (33,195 KGS)</v>
          </cell>
          <cell r="E404" t="str">
            <v xml:space="preserve">      CFM56-3B2</v>
          </cell>
          <cell r="F404">
            <v>733</v>
          </cell>
          <cell r="G404" t="str">
            <v>DJJ</v>
          </cell>
          <cell r="H404" t="str">
            <v>TIM</v>
          </cell>
          <cell r="I404">
            <v>266</v>
          </cell>
          <cell r="J404">
            <v>12</v>
          </cell>
          <cell r="K404">
            <v>3.0555555555555555E-2</v>
          </cell>
          <cell r="L404">
            <v>6.9444444444444441E-3</v>
          </cell>
          <cell r="M404">
            <v>3.7499999999999999E-2</v>
          </cell>
          <cell r="N404">
            <v>2106</v>
          </cell>
          <cell r="O404">
            <v>6222</v>
          </cell>
          <cell r="P404">
            <v>11500</v>
          </cell>
          <cell r="Q404" t="str">
            <v>BIK/227</v>
          </cell>
          <cell r="S404">
            <v>1</v>
          </cell>
        </row>
        <row r="405">
          <cell r="A405" t="str">
            <v>DPS-CGK733</v>
          </cell>
          <cell r="B405" t="str">
            <v>S&amp;W</v>
          </cell>
          <cell r="C405" t="str">
            <v xml:space="preserve">     Periode   :    J A N  -  D E C ' 2001 </v>
          </cell>
          <cell r="D405" t="str">
            <v>PK-GWA  (33,195 KGS)</v>
          </cell>
          <cell r="E405" t="str">
            <v xml:space="preserve">      CFM56-3B2</v>
          </cell>
          <cell r="F405">
            <v>733</v>
          </cell>
          <cell r="G405" t="str">
            <v>DPS</v>
          </cell>
          <cell r="H405" t="str">
            <v>CGK</v>
          </cell>
          <cell r="I405">
            <v>572</v>
          </cell>
          <cell r="J405">
            <v>9</v>
          </cell>
          <cell r="K405">
            <v>5.9027777777777783E-2</v>
          </cell>
          <cell r="L405">
            <v>7.6388888888888886E-3</v>
          </cell>
          <cell r="M405">
            <v>6.6666666666666666E-2</v>
          </cell>
          <cell r="N405">
            <v>3930</v>
          </cell>
          <cell r="O405">
            <v>8489</v>
          </cell>
          <cell r="P405">
            <v>14000</v>
          </cell>
          <cell r="Q405" t="str">
            <v>PLM/248</v>
          </cell>
          <cell r="S405">
            <v>2</v>
          </cell>
          <cell r="T405" t="str">
            <v xml:space="preserve">   2. DPS RTOW = 55,520 KGS; RW = 09/27; OAT = 33°C</v>
          </cell>
        </row>
        <row r="406">
          <cell r="A406" t="str">
            <v>DPS-JOG733</v>
          </cell>
          <cell r="B406" t="str">
            <v>S&amp;W</v>
          </cell>
          <cell r="C406" t="str">
            <v xml:space="preserve">     Periode   :    J A N  -  D E C ' 2001 </v>
          </cell>
          <cell r="D406" t="str">
            <v>PK-GWA  (33,195 KGS)</v>
          </cell>
          <cell r="E406" t="str">
            <v xml:space="preserve">      CFM56-3B2</v>
          </cell>
          <cell r="F406">
            <v>733</v>
          </cell>
          <cell r="G406" t="str">
            <v>DPS</v>
          </cell>
          <cell r="H406" t="str">
            <v>JOG</v>
          </cell>
          <cell r="I406">
            <v>383</v>
          </cell>
          <cell r="J406">
            <v>5</v>
          </cell>
          <cell r="K406">
            <v>4.1666666666666664E-2</v>
          </cell>
          <cell r="L406">
            <v>9.0277777777777787E-3</v>
          </cell>
          <cell r="M406">
            <v>5.0694444444444445E-2</v>
          </cell>
          <cell r="N406">
            <v>2897</v>
          </cell>
          <cell r="O406">
            <v>7781</v>
          </cell>
          <cell r="P406">
            <v>13700</v>
          </cell>
          <cell r="Q406" t="str">
            <v>CGK/297</v>
          </cell>
          <cell r="S406" t="str">
            <v>B</v>
          </cell>
        </row>
        <row r="407">
          <cell r="A407" t="str">
            <v>DPS-SUB733</v>
          </cell>
          <cell r="B407" t="str">
            <v>S&amp;W</v>
          </cell>
          <cell r="C407" t="str">
            <v xml:space="preserve">     Periode   :    J A N  -  D E C ' 2001 </v>
          </cell>
          <cell r="D407" t="str">
            <v>PK-GWA  (33,195 KGS)</v>
          </cell>
          <cell r="E407" t="str">
            <v xml:space="preserve">      CFM56-3B2</v>
          </cell>
          <cell r="F407">
            <v>733</v>
          </cell>
          <cell r="G407" t="str">
            <v>DPS</v>
          </cell>
          <cell r="H407" t="str">
            <v>SUB</v>
          </cell>
          <cell r="I407">
            <v>194</v>
          </cell>
          <cell r="J407">
            <v>6</v>
          </cell>
          <cell r="K407">
            <v>2.4305555555555556E-2</v>
          </cell>
          <cell r="L407">
            <v>6.9444444444444441E-3</v>
          </cell>
          <cell r="M407">
            <v>3.125E-2</v>
          </cell>
          <cell r="N407">
            <v>1877</v>
          </cell>
          <cell r="O407">
            <v>6010</v>
          </cell>
          <cell r="P407">
            <v>14400</v>
          </cell>
          <cell r="Q407" t="str">
            <v>DPS/209</v>
          </cell>
          <cell r="S407" t="str">
            <v>A</v>
          </cell>
        </row>
        <row r="408">
          <cell r="A408" t="str">
            <v>DPS-UPG733</v>
          </cell>
          <cell r="B408" t="str">
            <v>S&amp;W</v>
          </cell>
          <cell r="C408" t="str">
            <v xml:space="preserve">     Periode   :    J A N  -  D E C ' 2001 </v>
          </cell>
          <cell r="D408" t="str">
            <v>PK-GWA  (33,195 KGS)</v>
          </cell>
          <cell r="E408" t="str">
            <v xml:space="preserve">      CFM56-3B2</v>
          </cell>
          <cell r="F408">
            <v>733</v>
          </cell>
          <cell r="G408" t="str">
            <v>DPS</v>
          </cell>
          <cell r="H408" t="str">
            <v>UPG</v>
          </cell>
          <cell r="I408">
            <v>371</v>
          </cell>
          <cell r="J408">
            <v>-8</v>
          </cell>
          <cell r="K408">
            <v>4.2361111111111106E-2</v>
          </cell>
          <cell r="L408">
            <v>6.9444444444444441E-3</v>
          </cell>
          <cell r="M408">
            <v>4.9305555555555547E-2</v>
          </cell>
          <cell r="N408">
            <v>2877</v>
          </cell>
          <cell r="O408">
            <v>8274</v>
          </cell>
          <cell r="P408">
            <v>13200</v>
          </cell>
          <cell r="Q408" t="str">
            <v>DPS/375</v>
          </cell>
          <cell r="S408" t="str">
            <v>B</v>
          </cell>
        </row>
        <row r="409">
          <cell r="A409" t="str">
            <v>JOG-AMI733</v>
          </cell>
          <cell r="B409" t="str">
            <v>S&amp;W</v>
          </cell>
          <cell r="C409" t="str">
            <v xml:space="preserve">     Periode   :    J A N  -  D E C ' 2001 </v>
          </cell>
          <cell r="D409" t="str">
            <v>PK-GWA  (33,195 KGS)</v>
          </cell>
          <cell r="E409" t="str">
            <v xml:space="preserve">      CFM56-3B2</v>
          </cell>
          <cell r="F409">
            <v>733</v>
          </cell>
          <cell r="G409" t="str">
            <v>JOG</v>
          </cell>
          <cell r="H409" t="str">
            <v>AMI</v>
          </cell>
          <cell r="I409">
            <v>412</v>
          </cell>
          <cell r="J409">
            <v>-8</v>
          </cell>
          <cell r="K409">
            <v>4.5833333333333337E-2</v>
          </cell>
          <cell r="L409">
            <v>9.0277777777777787E-3</v>
          </cell>
          <cell r="M409">
            <v>5.4861111111111117E-2</v>
          </cell>
          <cell r="N409">
            <v>3051</v>
          </cell>
          <cell r="O409">
            <v>6630</v>
          </cell>
          <cell r="P409">
            <v>14300</v>
          </cell>
          <cell r="Q409" t="str">
            <v>DPS/077</v>
          </cell>
          <cell r="S409">
            <v>3</v>
          </cell>
          <cell r="T409" t="str">
            <v xml:space="preserve">   3. JOG RTOW = 53,978 KGS; RW = 09; OAT = 33°C</v>
          </cell>
        </row>
        <row r="410">
          <cell r="A410" t="str">
            <v>JOG-CGK733</v>
          </cell>
          <cell r="B410" t="str">
            <v>S&amp;W</v>
          </cell>
          <cell r="C410" t="str">
            <v xml:space="preserve">     Periode   :    J A N  -  D E C ' 2001 </v>
          </cell>
          <cell r="D410" t="str">
            <v>PK-GWA  (33,195 KGS)</v>
          </cell>
          <cell r="E410" t="str">
            <v xml:space="preserve">      CFM56-3B2</v>
          </cell>
          <cell r="F410">
            <v>733</v>
          </cell>
          <cell r="G410" t="str">
            <v>JOG</v>
          </cell>
          <cell r="H410" t="str">
            <v>CGK</v>
          </cell>
          <cell r="I410">
            <v>298</v>
          </cell>
          <cell r="J410">
            <v>4</v>
          </cell>
          <cell r="K410">
            <v>3.4027777777777775E-2</v>
          </cell>
          <cell r="L410">
            <v>7.6388888888888886E-3</v>
          </cell>
          <cell r="M410">
            <v>4.1666666666666664E-2</v>
          </cell>
          <cell r="N410">
            <v>2341</v>
          </cell>
          <cell r="O410">
            <v>6901</v>
          </cell>
          <cell r="P410">
            <v>14000</v>
          </cell>
          <cell r="Q410" t="str">
            <v>PLM/248</v>
          </cell>
          <cell r="S410">
            <v>3</v>
          </cell>
        </row>
        <row r="411">
          <cell r="A411" t="str">
            <v>JOG-DPS733</v>
          </cell>
          <cell r="B411" t="str">
            <v>S&amp;W</v>
          </cell>
          <cell r="C411" t="str">
            <v xml:space="preserve">     Periode   :    J A N  -  D E C ' 2001 </v>
          </cell>
          <cell r="D411" t="str">
            <v>PK-GWA  (33,195 KGS)</v>
          </cell>
          <cell r="E411" t="str">
            <v xml:space="preserve">      CFM56-3B2</v>
          </cell>
          <cell r="F411">
            <v>733</v>
          </cell>
          <cell r="G411" t="str">
            <v>JOG</v>
          </cell>
          <cell r="H411" t="str">
            <v>DPS</v>
          </cell>
          <cell r="I411">
            <v>365</v>
          </cell>
          <cell r="J411">
            <v>-11</v>
          </cell>
          <cell r="K411">
            <v>4.0972222222222222E-2</v>
          </cell>
          <cell r="L411">
            <v>6.2500000000000003E-3</v>
          </cell>
          <cell r="M411">
            <v>4.7222222222222221E-2</v>
          </cell>
          <cell r="N411">
            <v>2759</v>
          </cell>
          <cell r="O411">
            <v>6783</v>
          </cell>
          <cell r="P411">
            <v>14100</v>
          </cell>
          <cell r="Q411" t="str">
            <v>SUB/197</v>
          </cell>
          <cell r="S411">
            <v>3</v>
          </cell>
        </row>
        <row r="412">
          <cell r="A412" t="str">
            <v>MDC-UPG733</v>
          </cell>
          <cell r="B412" t="str">
            <v>S&amp;W</v>
          </cell>
          <cell r="C412" t="str">
            <v xml:space="preserve">     Periode   :    J A N  -  D E C ' 2001 </v>
          </cell>
          <cell r="D412" t="str">
            <v>PK-GWA  (33,195 KGS)</v>
          </cell>
          <cell r="E412" t="str">
            <v xml:space="preserve">      CFM56-3B2</v>
          </cell>
          <cell r="F412">
            <v>733</v>
          </cell>
          <cell r="G412" t="str">
            <v>MDC</v>
          </cell>
          <cell r="H412" t="str">
            <v>UPG</v>
          </cell>
          <cell r="I412">
            <v>530</v>
          </cell>
          <cell r="J412">
            <v>10</v>
          </cell>
          <cell r="K412">
            <v>5.5555555555555552E-2</v>
          </cell>
          <cell r="L412">
            <v>9.0277777777777787E-3</v>
          </cell>
          <cell r="M412">
            <v>6.4583333333333326E-2</v>
          </cell>
          <cell r="N412">
            <v>3558</v>
          </cell>
          <cell r="O412">
            <v>8914</v>
          </cell>
          <cell r="P412">
            <v>12500</v>
          </cell>
          <cell r="Q412" t="str">
            <v>DPS/375</v>
          </cell>
          <cell r="S412">
            <v>4</v>
          </cell>
          <cell r="T412" t="str">
            <v xml:space="preserve">   4. MDC RTOW = 54,522 KGS; RW = 18; OAT = 33°C</v>
          </cell>
        </row>
        <row r="413">
          <cell r="A413" t="str">
            <v>MES-BTJ733</v>
          </cell>
          <cell r="B413" t="str">
            <v>S&amp;W</v>
          </cell>
          <cell r="C413" t="str">
            <v xml:space="preserve">     Periode   :    J A N  -  D E C ' 2001 </v>
          </cell>
          <cell r="D413" t="str">
            <v>PK-GWA  (33,195 KGS)</v>
          </cell>
          <cell r="E413" t="str">
            <v xml:space="preserve">      CFM56-3B2</v>
          </cell>
          <cell r="F413">
            <v>733</v>
          </cell>
          <cell r="G413" t="str">
            <v>MES</v>
          </cell>
          <cell r="H413" t="str">
            <v>BTJ</v>
          </cell>
          <cell r="I413">
            <v>250</v>
          </cell>
          <cell r="J413">
            <v>13</v>
          </cell>
          <cell r="K413">
            <v>2.9861111111111113E-2</v>
          </cell>
          <cell r="L413">
            <v>7.6388888888888886E-3</v>
          </cell>
          <cell r="M413">
            <v>3.7499999999999999E-2</v>
          </cell>
          <cell r="N413">
            <v>2155</v>
          </cell>
          <cell r="O413">
            <v>6723</v>
          </cell>
          <cell r="P413">
            <v>14100</v>
          </cell>
          <cell r="Q413" t="str">
            <v>MES/246</v>
          </cell>
          <cell r="S413" t="str">
            <v>B</v>
          </cell>
        </row>
        <row r="414">
          <cell r="A414" t="str">
            <v>MES-CGK733</v>
          </cell>
          <cell r="B414" t="str">
            <v>S&amp;W</v>
          </cell>
          <cell r="C414" t="str">
            <v xml:space="preserve">     Periode   :    J A N  -  D E C ' 2001 </v>
          </cell>
          <cell r="D414" t="str">
            <v>PK-GWA  (33,195 KGS)</v>
          </cell>
          <cell r="E414" t="str">
            <v xml:space="preserve">      CFM56-3B2</v>
          </cell>
          <cell r="F414">
            <v>733</v>
          </cell>
          <cell r="G414" t="str">
            <v>MES</v>
          </cell>
          <cell r="H414" t="str">
            <v>CGK</v>
          </cell>
          <cell r="I414">
            <v>805</v>
          </cell>
          <cell r="J414">
            <v>-9</v>
          </cell>
          <cell r="K414">
            <v>8.4027777777777771E-2</v>
          </cell>
          <cell r="L414">
            <v>6.9444444444444441E-3</v>
          </cell>
          <cell r="M414">
            <v>9.0972222222222218E-2</v>
          </cell>
          <cell r="N414">
            <v>5213</v>
          </cell>
          <cell r="O414">
            <v>9787</v>
          </cell>
          <cell r="P414">
            <v>12600</v>
          </cell>
          <cell r="Q414" t="str">
            <v>PLM/248</v>
          </cell>
          <cell r="S414">
            <v>5</v>
          </cell>
          <cell r="T414" t="str">
            <v xml:space="preserve">   5. MES RTOW = 55,422 KGS; RW = 23; OAT = 33°C</v>
          </cell>
        </row>
        <row r="415">
          <cell r="A415" t="str">
            <v>MES-PDG733</v>
          </cell>
          <cell r="B415" t="str">
            <v>S&amp;W</v>
          </cell>
          <cell r="C415" t="str">
            <v xml:space="preserve">     Periode   :    J A N  -  D E C ' 2001 </v>
          </cell>
          <cell r="D415" t="str">
            <v>PK-GWA  (33,195 KGS)</v>
          </cell>
          <cell r="E415" t="str">
            <v xml:space="preserve">      CFM56-3B2</v>
          </cell>
          <cell r="F415">
            <v>733</v>
          </cell>
          <cell r="G415" t="str">
            <v>MES</v>
          </cell>
          <cell r="H415" t="str">
            <v>PDG</v>
          </cell>
          <cell r="I415">
            <v>307</v>
          </cell>
          <cell r="J415">
            <v>-5</v>
          </cell>
          <cell r="K415">
            <v>3.5416666666666666E-2</v>
          </cell>
          <cell r="L415">
            <v>7.6388888888888886E-3</v>
          </cell>
          <cell r="M415">
            <v>4.3055555555555555E-2</v>
          </cell>
          <cell r="N415">
            <v>2503</v>
          </cell>
          <cell r="O415">
            <v>7514</v>
          </cell>
          <cell r="P415">
            <v>13600</v>
          </cell>
          <cell r="Q415" t="str">
            <v>MES/309</v>
          </cell>
          <cell r="S415" t="str">
            <v>B</v>
          </cell>
        </row>
        <row r="416">
          <cell r="A416" t="str">
            <v>PDG-CGK733</v>
          </cell>
          <cell r="B416" t="str">
            <v>S&amp;W</v>
          </cell>
          <cell r="C416" t="str">
            <v xml:space="preserve">     Periode   :    J A N  -  D E C ' 2001 </v>
          </cell>
          <cell r="D416" t="str">
            <v>PK-GWA  (33,195 KGS)</v>
          </cell>
          <cell r="E416" t="str">
            <v xml:space="preserve">      CFM56-3B2</v>
          </cell>
          <cell r="F416">
            <v>733</v>
          </cell>
          <cell r="G416" t="str">
            <v>PDG</v>
          </cell>
          <cell r="H416" t="str">
            <v>CGK</v>
          </cell>
          <cell r="I416">
            <v>568</v>
          </cell>
          <cell r="J416">
            <v>-10</v>
          </cell>
          <cell r="K416">
            <v>6.1111111111111116E-2</v>
          </cell>
          <cell r="L416">
            <v>8.3333333333333332E-3</v>
          </cell>
          <cell r="M416">
            <v>6.9444444444444448E-2</v>
          </cell>
          <cell r="N416">
            <v>3807</v>
          </cell>
          <cell r="O416">
            <v>8269</v>
          </cell>
          <cell r="P416">
            <v>11100</v>
          </cell>
          <cell r="Q416" t="str">
            <v>PLM/248</v>
          </cell>
          <cell r="S416">
            <v>6</v>
          </cell>
          <cell r="T416" t="str">
            <v xml:space="preserve">   6. PDG RTOW = 52,481 KGS; RW = 16; OAT = 33°C</v>
          </cell>
        </row>
        <row r="417">
          <cell r="A417" t="str">
            <v>PDG-MES733</v>
          </cell>
          <cell r="B417" t="str">
            <v>S&amp;W</v>
          </cell>
          <cell r="C417" t="str">
            <v xml:space="preserve">     Periode   :    J A N  -  D E C ' 2001 </v>
          </cell>
          <cell r="D417" t="str">
            <v>PK-GWA  (33,195 KGS)</v>
          </cell>
          <cell r="E417" t="str">
            <v xml:space="preserve">      CFM56-3B2</v>
          </cell>
          <cell r="F417">
            <v>733</v>
          </cell>
          <cell r="G417" t="str">
            <v>PDG</v>
          </cell>
          <cell r="H417" t="str">
            <v>MES</v>
          </cell>
          <cell r="I417">
            <v>307</v>
          </cell>
          <cell r="J417">
            <v>5</v>
          </cell>
          <cell r="K417">
            <v>3.5416666666666666E-2</v>
          </cell>
          <cell r="L417">
            <v>6.9444444444444441E-3</v>
          </cell>
          <cell r="M417">
            <v>4.2361111111111113E-2</v>
          </cell>
          <cell r="N417">
            <v>2417</v>
          </cell>
          <cell r="O417">
            <v>7168</v>
          </cell>
          <cell r="P417">
            <v>12200</v>
          </cell>
          <cell r="Q417" t="str">
            <v>KUL/195</v>
          </cell>
          <cell r="S417">
            <v>6</v>
          </cell>
        </row>
        <row r="418">
          <cell r="A418" t="str">
            <v>PLM-CGK733</v>
          </cell>
          <cell r="B418" t="str">
            <v>S&amp;W</v>
          </cell>
          <cell r="C418" t="str">
            <v xml:space="preserve">     Periode   :    J A N  -  D E C ' 2001 </v>
          </cell>
          <cell r="D418" t="str">
            <v>PK-GWA  (33,195 KGS)</v>
          </cell>
          <cell r="E418" t="str">
            <v xml:space="preserve">      CFM56-3B2</v>
          </cell>
          <cell r="F418">
            <v>733</v>
          </cell>
          <cell r="G418" t="str">
            <v>PLM</v>
          </cell>
          <cell r="H418" t="str">
            <v>CGK</v>
          </cell>
          <cell r="I418">
            <v>270</v>
          </cell>
          <cell r="J418">
            <v>-3</v>
          </cell>
          <cell r="K418">
            <v>3.1944444444444449E-2</v>
          </cell>
          <cell r="L418">
            <v>7.6388888888888886E-3</v>
          </cell>
          <cell r="M418">
            <v>3.9583333333333338E-2</v>
          </cell>
          <cell r="N418">
            <v>2276</v>
          </cell>
          <cell r="O418">
            <v>6796</v>
          </cell>
          <cell r="P418">
            <v>12900</v>
          </cell>
          <cell r="Q418" t="str">
            <v>PLM/248</v>
          </cell>
          <cell r="S418">
            <v>7</v>
          </cell>
          <cell r="T418" t="str">
            <v xml:space="preserve">   7. PLM RTOW = 52,798 KGS; RW = 11; OAT = 33°C</v>
          </cell>
        </row>
        <row r="419">
          <cell r="A419" t="str">
            <v>MES-SIN733</v>
          </cell>
          <cell r="B419" t="str">
            <v>S&amp;W</v>
          </cell>
          <cell r="C419" t="str">
            <v xml:space="preserve">     Periode   :    J A N  -  D E C ' 2001 </v>
          </cell>
          <cell r="D419" t="str">
            <v>PK-GWA  (33,195 KGS)</v>
          </cell>
          <cell r="E419" t="str">
            <v xml:space="preserve">      CFM56-3B2</v>
          </cell>
          <cell r="F419">
            <v>733</v>
          </cell>
          <cell r="G419" t="str">
            <v>MES</v>
          </cell>
          <cell r="H419" t="str">
            <v>SIN</v>
          </cell>
          <cell r="I419">
            <v>393</v>
          </cell>
          <cell r="J419">
            <v>-15</v>
          </cell>
          <cell r="K419">
            <v>4.5833333333333337E-2</v>
          </cell>
          <cell r="L419">
            <v>8.3333333333333332E-3</v>
          </cell>
          <cell r="M419">
            <v>5.4166666666666669E-2</v>
          </cell>
          <cell r="N419">
            <v>3150</v>
          </cell>
          <cell r="O419">
            <v>7600</v>
          </cell>
          <cell r="P419">
            <v>14100</v>
          </cell>
          <cell r="Q419" t="str">
            <v>KUL/234</v>
          </cell>
          <cell r="S419" t="str">
            <v>B</v>
          </cell>
        </row>
        <row r="420">
          <cell r="A420" t="str">
            <v>SIN-MES733</v>
          </cell>
          <cell r="B420" t="str">
            <v>S&amp;W</v>
          </cell>
          <cell r="C420" t="str">
            <v xml:space="preserve">     Periode   :    J A N  -  D E C ' 2001 </v>
          </cell>
          <cell r="D420" t="str">
            <v>PK-GWA  (33,195 KGS)</v>
          </cell>
          <cell r="E420" t="str">
            <v xml:space="preserve">      CFM56-3B2</v>
          </cell>
          <cell r="F420">
            <v>733</v>
          </cell>
          <cell r="G420" t="str">
            <v>SIN</v>
          </cell>
          <cell r="H420" t="str">
            <v>MES</v>
          </cell>
          <cell r="I420">
            <v>381</v>
          </cell>
          <cell r="J420">
            <v>13</v>
          </cell>
          <cell r="K420">
            <v>4.2361111111111106E-2</v>
          </cell>
          <cell r="L420">
            <v>1.2500000000000001E-2</v>
          </cell>
          <cell r="M420">
            <v>5.486111111111111E-2</v>
          </cell>
          <cell r="N420">
            <v>3000</v>
          </cell>
          <cell r="O420">
            <v>7850</v>
          </cell>
          <cell r="P420">
            <v>14100</v>
          </cell>
          <cell r="Q420" t="str">
            <v>KUL/195</v>
          </cell>
          <cell r="S420" t="str">
            <v>B</v>
          </cell>
        </row>
        <row r="421">
          <cell r="A421" t="str">
            <v>SOC-CGK733</v>
          </cell>
          <cell r="B421" t="str">
            <v>S&amp;W</v>
          </cell>
          <cell r="C421" t="str">
            <v xml:space="preserve">     Periode   :    J A N  -  D E C ' 2001 </v>
          </cell>
          <cell r="D421" t="str">
            <v>PK-GWA  (33,195 KGS)</v>
          </cell>
          <cell r="E421" t="str">
            <v xml:space="preserve">      CFM56-3B2</v>
          </cell>
          <cell r="F421">
            <v>733</v>
          </cell>
          <cell r="G421" t="str">
            <v>SOC</v>
          </cell>
          <cell r="H421" t="str">
            <v>CGK</v>
          </cell>
          <cell r="I421">
            <v>303</v>
          </cell>
          <cell r="J421">
            <v>9</v>
          </cell>
          <cell r="K421">
            <v>3.4027777777777775E-2</v>
          </cell>
          <cell r="L421">
            <v>4.8611111111111112E-3</v>
          </cell>
          <cell r="M421">
            <v>3.888888888888889E-2</v>
          </cell>
          <cell r="N421">
            <v>2357</v>
          </cell>
          <cell r="O421">
            <v>6914</v>
          </cell>
          <cell r="P421">
            <v>14100</v>
          </cell>
          <cell r="Q421" t="str">
            <v>PLM/248</v>
          </cell>
          <cell r="S421" t="str">
            <v>B</v>
          </cell>
        </row>
        <row r="422">
          <cell r="A422" t="str">
            <v>SUB-CGK733</v>
          </cell>
          <cell r="B422" t="str">
            <v>S&amp;W</v>
          </cell>
          <cell r="C422" t="str">
            <v xml:space="preserve">     Periode   :    J A N  -  D E C ' 2001 </v>
          </cell>
          <cell r="D422" t="str">
            <v>PK-GWA  (33,195 KGS)</v>
          </cell>
          <cell r="E422" t="str">
            <v xml:space="preserve">      CFM56-3B2</v>
          </cell>
          <cell r="F422">
            <v>733</v>
          </cell>
          <cell r="G422" t="str">
            <v>SUB</v>
          </cell>
          <cell r="H422" t="str">
            <v>CGK</v>
          </cell>
          <cell r="I422">
            <v>409</v>
          </cell>
          <cell r="J422">
            <v>9</v>
          </cell>
          <cell r="K422">
            <v>4.4444444444444446E-2</v>
          </cell>
          <cell r="L422">
            <v>8.3333333333333332E-3</v>
          </cell>
          <cell r="M422">
            <v>5.2777777777777778E-2</v>
          </cell>
          <cell r="N422">
            <v>3054</v>
          </cell>
          <cell r="O422">
            <v>7615</v>
          </cell>
          <cell r="P422">
            <v>14100</v>
          </cell>
          <cell r="Q422" t="str">
            <v>PLM/248</v>
          </cell>
          <cell r="S422" t="str">
            <v>B</v>
          </cell>
        </row>
        <row r="423">
          <cell r="A423" t="str">
            <v>TIM-DJJ733</v>
          </cell>
          <cell r="B423" t="str">
            <v>S&amp;W</v>
          </cell>
          <cell r="C423" t="str">
            <v xml:space="preserve">     Periode   :    J A N  -  D E C ' 2001 </v>
          </cell>
          <cell r="D423" t="str">
            <v>PK-GWA  (33,195 KGS)</v>
          </cell>
          <cell r="E423" t="str">
            <v xml:space="preserve">      CFM56-3B2</v>
          </cell>
          <cell r="F423">
            <v>733</v>
          </cell>
          <cell r="G423" t="str">
            <v>TIM</v>
          </cell>
          <cell r="H423" t="str">
            <v>DJJ</v>
          </cell>
          <cell r="I423">
            <v>267</v>
          </cell>
          <cell r="J423">
            <v>-13</v>
          </cell>
          <cell r="K423">
            <v>3.125E-2</v>
          </cell>
          <cell r="L423">
            <v>8.3333333333333332E-3</v>
          </cell>
          <cell r="M423">
            <v>3.9583333333333331E-2</v>
          </cell>
          <cell r="N423">
            <v>2261</v>
          </cell>
          <cell r="O423">
            <v>7073</v>
          </cell>
          <cell r="P423">
            <v>13800</v>
          </cell>
          <cell r="Q423" t="str">
            <v>BIK/314</v>
          </cell>
          <cell r="S423">
            <v>8</v>
          </cell>
          <cell r="T423" t="str">
            <v xml:space="preserve">   8. TIM RTOW = 55,384 KGS; RW = 12/30; OAT = 33°C</v>
          </cell>
        </row>
        <row r="424">
          <cell r="A424" t="str">
            <v>TIM-UPG733</v>
          </cell>
          <cell r="B424" t="str">
            <v>S&amp;W</v>
          </cell>
          <cell r="C424" t="str">
            <v xml:space="preserve">     Periode   :    J A N  -  D E C ' 2001 </v>
          </cell>
          <cell r="D424" t="str">
            <v>PK-GWA  (33,195 KGS)</v>
          </cell>
          <cell r="E424" t="str">
            <v xml:space="preserve">      CFM56-3B2</v>
          </cell>
          <cell r="F424">
            <v>733</v>
          </cell>
          <cell r="G424" t="str">
            <v>TIM</v>
          </cell>
          <cell r="H424" t="str">
            <v>UPG</v>
          </cell>
          <cell r="I424">
            <v>1068</v>
          </cell>
          <cell r="J424">
            <v>14</v>
          </cell>
          <cell r="K424">
            <v>0.10486111111111111</v>
          </cell>
          <cell r="L424">
            <v>6.9444444444444441E-3</v>
          </cell>
          <cell r="M424">
            <v>0.11180555555555556</v>
          </cell>
          <cell r="N424">
            <v>6287</v>
          </cell>
          <cell r="O424">
            <v>11558</v>
          </cell>
          <cell r="P424">
            <v>10700</v>
          </cell>
          <cell r="Q424" t="str">
            <v>DPS/375</v>
          </cell>
          <cell r="S424">
            <v>8</v>
          </cell>
        </row>
        <row r="425">
          <cell r="A425" t="str">
            <v>UPG-BIK733</v>
          </cell>
          <cell r="B425" t="str">
            <v>S&amp;W</v>
          </cell>
          <cell r="C425" t="str">
            <v xml:space="preserve">     Periode   :    J A N  -  D E C ' 2001 </v>
          </cell>
          <cell r="D425" t="str">
            <v>PK-GWA  (33,195 KGS)</v>
          </cell>
          <cell r="E425" t="str">
            <v xml:space="preserve">      CFM56-3B2</v>
          </cell>
          <cell r="F425">
            <v>733</v>
          </cell>
          <cell r="G425" t="str">
            <v>UPG</v>
          </cell>
          <cell r="H425" t="str">
            <v>BIK</v>
          </cell>
          <cell r="I425">
            <v>1042</v>
          </cell>
          <cell r="J425">
            <v>-14</v>
          </cell>
          <cell r="K425">
            <v>0.10833333333333334</v>
          </cell>
          <cell r="L425">
            <v>6.9444444444444441E-3</v>
          </cell>
          <cell r="M425">
            <v>0.11527777777777778</v>
          </cell>
          <cell r="N425">
            <v>6524</v>
          </cell>
          <cell r="O425">
            <v>11432</v>
          </cell>
          <cell r="P425">
            <v>11000</v>
          </cell>
          <cell r="Q425" t="str">
            <v>DJJ/314</v>
          </cell>
          <cell r="S425">
            <v>9</v>
          </cell>
          <cell r="T425" t="str">
            <v xml:space="preserve">   9. UPG RTOW = 55,474 KGS; RW = 31; OAT = 33°C</v>
          </cell>
        </row>
        <row r="426">
          <cell r="A426" t="str">
            <v>UPG-CGK733</v>
          </cell>
          <cell r="B426" t="str">
            <v>S&amp;W</v>
          </cell>
          <cell r="C426" t="str">
            <v xml:space="preserve">     Periode   :    J A N  -  D E C ' 2001 </v>
          </cell>
          <cell r="D426" t="str">
            <v>PK-GWA  (33,195 KGS)</v>
          </cell>
          <cell r="E426" t="str">
            <v xml:space="preserve">      CFM56-3B2</v>
          </cell>
          <cell r="F426">
            <v>733</v>
          </cell>
          <cell r="G426" t="str">
            <v>UPG</v>
          </cell>
          <cell r="H426" t="str">
            <v>CGK</v>
          </cell>
          <cell r="I426">
            <v>802</v>
          </cell>
          <cell r="J426">
            <v>10</v>
          </cell>
          <cell r="K426">
            <v>8.1250000000000003E-2</v>
          </cell>
          <cell r="L426">
            <v>9.7222222222222224E-3</v>
          </cell>
          <cell r="M426">
            <v>9.0972222222222232E-2</v>
          </cell>
          <cell r="N426">
            <v>5048</v>
          </cell>
          <cell r="O426">
            <v>9632</v>
          </cell>
          <cell r="P426">
            <v>12800</v>
          </cell>
          <cell r="Q426" t="str">
            <v>PLM/248</v>
          </cell>
          <cell r="S426">
            <v>9</v>
          </cell>
        </row>
        <row r="427">
          <cell r="A427" t="str">
            <v>UPG-DPS733</v>
          </cell>
          <cell r="B427" t="str">
            <v>S&amp;W</v>
          </cell>
          <cell r="C427" t="str">
            <v xml:space="preserve">     Periode   :    J A N  -  D E C ' 2001 </v>
          </cell>
          <cell r="D427" t="str">
            <v>PK-GWA  (33,195 KGS)</v>
          </cell>
          <cell r="E427" t="str">
            <v xml:space="preserve">      CFM56-3B2</v>
          </cell>
          <cell r="F427">
            <v>733</v>
          </cell>
          <cell r="G427" t="str">
            <v>UPG</v>
          </cell>
          <cell r="H427" t="str">
            <v>DPS</v>
          </cell>
          <cell r="I427">
            <v>376</v>
          </cell>
          <cell r="J427">
            <v>10</v>
          </cell>
          <cell r="K427">
            <v>4.1666666666666664E-2</v>
          </cell>
          <cell r="L427">
            <v>6.9444444444444441E-3</v>
          </cell>
          <cell r="M427">
            <v>4.8611111111111105E-2</v>
          </cell>
          <cell r="N427">
            <v>2808</v>
          </cell>
          <cell r="O427">
            <v>6922</v>
          </cell>
          <cell r="P427">
            <v>14400</v>
          </cell>
          <cell r="Q427" t="str">
            <v>SUB/197</v>
          </cell>
          <cell r="S427">
            <v>9</v>
          </cell>
        </row>
        <row r="428">
          <cell r="A428" t="str">
            <v>UPG-MDC733</v>
          </cell>
          <cell r="B428" t="str">
            <v>S&amp;W</v>
          </cell>
          <cell r="C428" t="str">
            <v xml:space="preserve">     Periode   :    J A N  -  D E C ' 2001 </v>
          </cell>
          <cell r="D428" t="str">
            <v>PK-GWA  (33,195 KGS)</v>
          </cell>
          <cell r="E428" t="str">
            <v xml:space="preserve">      CFM56-3B2</v>
          </cell>
          <cell r="F428">
            <v>733</v>
          </cell>
          <cell r="G428" t="str">
            <v>UPG</v>
          </cell>
          <cell r="H428" t="str">
            <v>MDC</v>
          </cell>
          <cell r="I428">
            <v>535</v>
          </cell>
          <cell r="J428">
            <v>-12</v>
          </cell>
          <cell r="K428">
            <v>5.8333333333333327E-2</v>
          </cell>
          <cell r="L428">
            <v>6.9444444444444441E-3</v>
          </cell>
          <cell r="M428">
            <v>6.5277777777777768E-2</v>
          </cell>
          <cell r="N428">
            <v>3821</v>
          </cell>
          <cell r="O428">
            <v>10154</v>
          </cell>
          <cell r="P428">
            <v>12300</v>
          </cell>
          <cell r="Q428" t="str">
            <v>BPN/533</v>
          </cell>
          <cell r="S428">
            <v>9</v>
          </cell>
        </row>
        <row r="429">
          <cell r="A429" t="str">
            <v>UPG-TIM733</v>
          </cell>
          <cell r="B429" t="str">
            <v>S&amp;W</v>
          </cell>
          <cell r="C429" t="str">
            <v xml:space="preserve">     Periode   :    J A N  -  D E C ' 2001 </v>
          </cell>
          <cell r="D429" t="str">
            <v>PK-GWA  (33,195 KGS)</v>
          </cell>
          <cell r="E429" t="str">
            <v xml:space="preserve">      CFM56-3B2</v>
          </cell>
          <cell r="F429">
            <v>733</v>
          </cell>
          <cell r="G429" t="str">
            <v>UPG</v>
          </cell>
          <cell r="H429" t="str">
            <v>TIM</v>
          </cell>
          <cell r="I429">
            <v>1069</v>
          </cell>
          <cell r="J429">
            <v>-14</v>
          </cell>
          <cell r="K429">
            <v>0.11041666666666666</v>
          </cell>
          <cell r="L429">
            <v>6.9444444444444441E-3</v>
          </cell>
          <cell r="M429">
            <v>0.11736111111111111</v>
          </cell>
          <cell r="N429">
            <v>6659</v>
          </cell>
          <cell r="O429">
            <v>10778</v>
          </cell>
          <cell r="P429">
            <v>11600</v>
          </cell>
          <cell r="Q429" t="str">
            <v>BIK/227</v>
          </cell>
          <cell r="S429">
            <v>9</v>
          </cell>
        </row>
        <row r="430">
          <cell r="A430" t="str">
            <v>-733</v>
          </cell>
          <cell r="B430" t="str">
            <v>S&amp;W</v>
          </cell>
          <cell r="C430" t="str">
            <v xml:space="preserve">     Periode   :    J A N  -  D E C ' 2001 </v>
          </cell>
          <cell r="D430" t="str">
            <v>PK-GWA  (33,195 KGS)</v>
          </cell>
          <cell r="E430" t="str">
            <v xml:space="preserve">      CFM56-3B2</v>
          </cell>
          <cell r="F430">
            <v>733</v>
          </cell>
        </row>
        <row r="431">
          <cell r="A431" t="str">
            <v>-733</v>
          </cell>
          <cell r="B431" t="str">
            <v>S&amp;W</v>
          </cell>
          <cell r="C431" t="str">
            <v xml:space="preserve">     Periode   :    J A N  -  D E C ' 2001 </v>
          </cell>
          <cell r="D431" t="str">
            <v>PK-GWA  (33,195 KGS)</v>
          </cell>
          <cell r="E431" t="str">
            <v xml:space="preserve">      CFM56-3B2</v>
          </cell>
          <cell r="F431">
            <v>733</v>
          </cell>
        </row>
        <row r="432">
          <cell r="A432" t="str">
            <v>-733</v>
          </cell>
          <cell r="B432" t="str">
            <v>S&amp;W</v>
          </cell>
          <cell r="C432" t="str">
            <v xml:space="preserve">     Periode   :    J A N  -  D E C ' 2001 </v>
          </cell>
          <cell r="D432" t="str">
            <v>PK-GWA  (33,195 KGS)</v>
          </cell>
          <cell r="E432" t="str">
            <v xml:space="preserve">      CFM56-3B2</v>
          </cell>
          <cell r="F432">
            <v>733</v>
          </cell>
        </row>
        <row r="433">
          <cell r="A433" t="str">
            <v>-733</v>
          </cell>
          <cell r="B433" t="str">
            <v>S&amp;W</v>
          </cell>
          <cell r="C433" t="str">
            <v xml:space="preserve">     Periode   :    J A N  -  D E C ' 2001 </v>
          </cell>
          <cell r="D433" t="str">
            <v>PK-GWA  (33,195 KGS)</v>
          </cell>
          <cell r="E433" t="str">
            <v xml:space="preserve">      CFM56-3B2</v>
          </cell>
          <cell r="F433">
            <v>733</v>
          </cell>
        </row>
        <row r="434">
          <cell r="A434" t="str">
            <v>-733</v>
          </cell>
          <cell r="B434" t="str">
            <v>S&amp;W</v>
          </cell>
          <cell r="C434" t="str">
            <v xml:space="preserve">     Periode   :    J A N  -  D E C ' 2001 </v>
          </cell>
          <cell r="D434" t="str">
            <v>PK-GWA  (33,195 KGS)</v>
          </cell>
          <cell r="E434" t="str">
            <v xml:space="preserve">      CFM56-3B2</v>
          </cell>
          <cell r="F434">
            <v>733</v>
          </cell>
        </row>
        <row r="435">
          <cell r="A435" t="str">
            <v>-733</v>
          </cell>
          <cell r="B435" t="str">
            <v>S&amp;W</v>
          </cell>
          <cell r="C435" t="str">
            <v xml:space="preserve">     Periode   :    J A N  -  D E C ' 2001 </v>
          </cell>
          <cell r="D435" t="str">
            <v>PK-GWA  (33,195 KGS)</v>
          </cell>
          <cell r="E435" t="str">
            <v xml:space="preserve">      CFM56-3B2</v>
          </cell>
          <cell r="F435">
            <v>733</v>
          </cell>
        </row>
        <row r="436">
          <cell r="A436" t="str">
            <v>-733</v>
          </cell>
          <cell r="B436" t="str">
            <v>S&amp;W</v>
          </cell>
          <cell r="C436" t="str">
            <v xml:space="preserve">     Periode   :    J A N  -  D E C ' 2001 </v>
          </cell>
          <cell r="D436" t="str">
            <v>PK-GWA  (33,195 KGS)</v>
          </cell>
          <cell r="E436" t="str">
            <v xml:space="preserve">      CFM56-3B2</v>
          </cell>
          <cell r="F436">
            <v>733</v>
          </cell>
        </row>
        <row r="437">
          <cell r="A437" t="str">
            <v>BTH-PKU733</v>
          </cell>
          <cell r="B437" t="str">
            <v>S&amp;W</v>
          </cell>
          <cell r="C437" t="str">
            <v xml:space="preserve">     Periode   :    J A N  -  D E C ' 2001 </v>
          </cell>
          <cell r="D437" t="str">
            <v>PK-GWA  (33,195 KGS)</v>
          </cell>
          <cell r="E437" t="str">
            <v xml:space="preserve">      CFM56-3B2</v>
          </cell>
          <cell r="F437">
            <v>733</v>
          </cell>
          <cell r="G437" t="str">
            <v>BTH</v>
          </cell>
          <cell r="H437" t="str">
            <v>PKU</v>
          </cell>
          <cell r="I437">
            <v>190</v>
          </cell>
          <cell r="J437">
            <v>17</v>
          </cell>
          <cell r="M437">
            <v>3.1944444444444449E-2</v>
          </cell>
          <cell r="N437">
            <v>1550</v>
          </cell>
          <cell r="O437">
            <v>5050</v>
          </cell>
          <cell r="P437">
            <v>13800</v>
          </cell>
          <cell r="Q437" t="str">
            <v>BTH/178</v>
          </cell>
        </row>
        <row r="438">
          <cell r="A438" t="str">
            <v>KUL-CGK733</v>
          </cell>
          <cell r="B438" t="str">
            <v>S&amp;W</v>
          </cell>
          <cell r="C438" t="str">
            <v xml:space="preserve">     Periode   :    J A N  -  D E C ' 2001 </v>
          </cell>
          <cell r="D438" t="str">
            <v>PK-GWA  (33,195 KGS)</v>
          </cell>
          <cell r="E438" t="str">
            <v xml:space="preserve">      CFM56-3B2</v>
          </cell>
          <cell r="F438">
            <v>733</v>
          </cell>
          <cell r="G438" t="str">
            <v>KUL</v>
          </cell>
          <cell r="H438" t="str">
            <v>CGK</v>
          </cell>
          <cell r="I438">
            <v>700</v>
          </cell>
          <cell r="J438">
            <v>-8</v>
          </cell>
          <cell r="M438">
            <v>8.3333333333333329E-2</v>
          </cell>
          <cell r="N438">
            <v>4670</v>
          </cell>
          <cell r="O438">
            <v>9160</v>
          </cell>
          <cell r="P438">
            <v>13250</v>
          </cell>
          <cell r="Q438" t="str">
            <v>PLM/233</v>
          </cell>
        </row>
        <row r="439">
          <cell r="A439" t="str">
            <v>CNS-DPS733</v>
          </cell>
          <cell r="B439" t="str">
            <v>S&amp;W</v>
          </cell>
          <cell r="C439" t="str">
            <v xml:space="preserve">     Periode   :    J A N  -  D E C ' 2001 </v>
          </cell>
          <cell r="D439" t="str">
            <v>PK-GWA  (33,195 KGS)</v>
          </cell>
          <cell r="E439" t="str">
            <v xml:space="preserve">      CFM56-3B2</v>
          </cell>
          <cell r="F439">
            <v>733</v>
          </cell>
          <cell r="G439" t="str">
            <v>CNS</v>
          </cell>
          <cell r="H439" t="str">
            <v>DPS</v>
          </cell>
          <cell r="I439">
            <v>1880</v>
          </cell>
          <cell r="J439">
            <v>-6</v>
          </cell>
          <cell r="M439">
            <v>0.19513888888888889</v>
          </cell>
          <cell r="N439">
            <v>11550</v>
          </cell>
          <cell r="O439">
            <v>15000</v>
          </cell>
          <cell r="P439">
            <v>12750</v>
          </cell>
          <cell r="Q439" t="str">
            <v>SUB/197</v>
          </cell>
          <cell r="S439">
            <v>1</v>
          </cell>
        </row>
        <row r="440">
          <cell r="A440" t="str">
            <v>DPS-CNS733</v>
          </cell>
          <cell r="B440" t="str">
            <v>S&amp;W</v>
          </cell>
          <cell r="C440" t="str">
            <v xml:space="preserve">     Periode   :    J A N  -  D E C ' 2001 </v>
          </cell>
          <cell r="D440" t="str">
            <v>PK-GWA  (33,195 KGS)</v>
          </cell>
          <cell r="E440" t="str">
            <v xml:space="preserve">      CFM56-3B2</v>
          </cell>
          <cell r="F440">
            <v>733</v>
          </cell>
          <cell r="G440" t="str">
            <v>DPS</v>
          </cell>
          <cell r="H440" t="str">
            <v>CNS</v>
          </cell>
          <cell r="I440">
            <v>1889</v>
          </cell>
          <cell r="J440">
            <v>6</v>
          </cell>
          <cell r="M440">
            <v>0.19236111111111112</v>
          </cell>
          <cell r="N440">
            <v>11400</v>
          </cell>
          <cell r="O440">
            <v>14800</v>
          </cell>
          <cell r="P440">
            <v>12950</v>
          </cell>
          <cell r="Q440" t="str">
            <v>TSV/168</v>
          </cell>
          <cell r="S440">
            <v>2</v>
          </cell>
          <cell r="T440" t="str">
            <v xml:space="preserve">    Note : Route reserve fuel 10%</v>
          </cell>
        </row>
        <row r="441">
          <cell r="A441" t="str">
            <v>CGK-KUL733</v>
          </cell>
          <cell r="B441" t="str">
            <v>S&amp;W</v>
          </cell>
          <cell r="C441" t="str">
            <v xml:space="preserve">     Periode   :    J A N  -  D E C ' 2001 </v>
          </cell>
          <cell r="D441" t="str">
            <v>PK-GWA  (33,195 KGS)</v>
          </cell>
          <cell r="E441" t="str">
            <v xml:space="preserve">      CFM56-3B2</v>
          </cell>
          <cell r="F441">
            <v>733</v>
          </cell>
          <cell r="G441" t="str">
            <v>CGK</v>
          </cell>
          <cell r="H441" t="str">
            <v>KUL</v>
          </cell>
          <cell r="I441">
            <v>667</v>
          </cell>
          <cell r="J441">
            <v>5</v>
          </cell>
          <cell r="K441">
            <v>6.805555555555555E-2</v>
          </cell>
          <cell r="L441">
            <v>1.1111111111111112E-2</v>
          </cell>
          <cell r="M441">
            <v>7.9166666666666663E-2</v>
          </cell>
          <cell r="N441">
            <v>4443</v>
          </cell>
          <cell r="O441">
            <v>8886</v>
          </cell>
          <cell r="P441">
            <v>13600</v>
          </cell>
          <cell r="Q441" t="str">
            <v>MES/210</v>
          </cell>
          <cell r="S441">
            <v>1</v>
          </cell>
          <cell r="T441" t="str">
            <v xml:space="preserve">   1. CGK RTOW = 55,515 KGS; RW = 07/07R; OAT = 33°C</v>
          </cell>
        </row>
        <row r="442">
          <cell r="A442" t="str">
            <v>CGK-SIN733</v>
          </cell>
          <cell r="B442" t="str">
            <v>S&amp;W</v>
          </cell>
          <cell r="C442" t="str">
            <v xml:space="preserve">     Periode   :    J A N  -  D E C ' 2001 </v>
          </cell>
          <cell r="D442" t="str">
            <v>PK-GWA  (33,195 KGS)</v>
          </cell>
          <cell r="E442" t="str">
            <v xml:space="preserve">      CFM56-3B2</v>
          </cell>
          <cell r="F442">
            <v>733</v>
          </cell>
          <cell r="G442" t="str">
            <v>CGK</v>
          </cell>
          <cell r="H442" t="str">
            <v>SIN</v>
          </cell>
          <cell r="I442">
            <v>545</v>
          </cell>
          <cell r="J442">
            <v>3</v>
          </cell>
          <cell r="K442">
            <v>5.6944444444444443E-2</v>
          </cell>
          <cell r="L442">
            <v>9.7222222222222224E-3</v>
          </cell>
          <cell r="M442">
            <v>6.6666666666666666E-2</v>
          </cell>
          <cell r="N442">
            <v>3816</v>
          </cell>
          <cell r="O442">
            <v>8118</v>
          </cell>
          <cell r="P442">
            <v>14300</v>
          </cell>
          <cell r="Q442" t="str">
            <v>KUL/234</v>
          </cell>
          <cell r="S442" t="str">
            <v>B</v>
          </cell>
        </row>
        <row r="443">
          <cell r="A443" t="str">
            <v>CNS-DRW733</v>
          </cell>
          <cell r="B443" t="str">
            <v>S&amp;W</v>
          </cell>
          <cell r="C443" t="str">
            <v xml:space="preserve">     Periode   :    J A N  -  D E C ' 2001 </v>
          </cell>
          <cell r="D443" t="str">
            <v>PK-GWA  (33,195 KGS)</v>
          </cell>
          <cell r="E443" t="str">
            <v xml:space="preserve">      CFM56-3B2</v>
          </cell>
          <cell r="F443">
            <v>733</v>
          </cell>
          <cell r="G443" t="str">
            <v>CNS</v>
          </cell>
          <cell r="H443" t="str">
            <v>DRW</v>
          </cell>
          <cell r="I443">
            <v>925</v>
          </cell>
          <cell r="J443">
            <v>-18</v>
          </cell>
          <cell r="K443">
            <v>9.7916666666666666E-2</v>
          </cell>
          <cell r="L443">
            <v>9.0277777777777787E-3</v>
          </cell>
          <cell r="M443">
            <v>0.10694444444444444</v>
          </cell>
          <cell r="N443">
            <v>5669</v>
          </cell>
          <cell r="O443">
            <v>9440</v>
          </cell>
          <cell r="P443">
            <v>10500</v>
          </cell>
          <cell r="Q443" t="str">
            <v>KTR/157</v>
          </cell>
          <cell r="S443">
            <v>2</v>
          </cell>
          <cell r="T443" t="str">
            <v xml:space="preserve">   2. CNS RTOW = 53,070 KGS; RW = 15; OAT = 33°C</v>
          </cell>
        </row>
        <row r="444">
          <cell r="A444" t="str">
            <v>DPS-DRW733</v>
          </cell>
          <cell r="B444" t="str">
            <v>S&amp;W</v>
          </cell>
          <cell r="C444" t="str">
            <v xml:space="preserve">     Periode   :    J A N  -  D E C ' 2001 </v>
          </cell>
          <cell r="D444" t="str">
            <v>PK-GWA  (33,195 KGS)</v>
          </cell>
          <cell r="E444" t="str">
            <v xml:space="preserve">      CFM56-3B2</v>
          </cell>
          <cell r="F444">
            <v>733</v>
          </cell>
          <cell r="G444" t="str">
            <v>DPS</v>
          </cell>
          <cell r="H444" t="str">
            <v>DRW</v>
          </cell>
          <cell r="I444">
            <v>977</v>
          </cell>
          <cell r="J444">
            <v>-9</v>
          </cell>
          <cell r="K444">
            <v>0.10069444444444443</v>
          </cell>
          <cell r="L444">
            <v>1.1111111111111112E-2</v>
          </cell>
          <cell r="M444">
            <v>0.11180555555555555</v>
          </cell>
          <cell r="N444">
            <v>6096</v>
          </cell>
          <cell r="O444">
            <v>9915</v>
          </cell>
          <cell r="P444">
            <v>12500</v>
          </cell>
          <cell r="Q444" t="str">
            <v>KTR/157</v>
          </cell>
          <cell r="S444">
            <v>3</v>
          </cell>
          <cell r="T444" t="str">
            <v xml:space="preserve">   3. DPS RTOW = 55,520 KGS; RW = 09/27; OAT = 33°C</v>
          </cell>
        </row>
        <row r="445">
          <cell r="A445" t="str">
            <v>DPS-SIN733</v>
          </cell>
          <cell r="B445" t="str">
            <v>S&amp;W</v>
          </cell>
          <cell r="C445" t="str">
            <v xml:space="preserve">     Periode   :    J A N  -  D E C ' 2001 </v>
          </cell>
          <cell r="D445" t="str">
            <v>PK-GWA  (33,195 KGS)</v>
          </cell>
          <cell r="E445" t="str">
            <v xml:space="preserve">      CFM56-3B2</v>
          </cell>
          <cell r="F445">
            <v>733</v>
          </cell>
          <cell r="G445" t="str">
            <v>DPS</v>
          </cell>
          <cell r="H445" t="str">
            <v>SIN</v>
          </cell>
          <cell r="I445">
            <v>952</v>
          </cell>
          <cell r="J445">
            <v>7</v>
          </cell>
          <cell r="K445">
            <v>9.5138888888888884E-2</v>
          </cell>
          <cell r="L445">
            <v>8.3333333333333332E-3</v>
          </cell>
          <cell r="M445">
            <v>0.10347222222222222</v>
          </cell>
          <cell r="N445">
            <v>5833</v>
          </cell>
          <cell r="O445">
            <v>9900</v>
          </cell>
          <cell r="P445">
            <v>12500</v>
          </cell>
          <cell r="Q445" t="str">
            <v>KUL/234</v>
          </cell>
          <cell r="S445">
            <v>3</v>
          </cell>
        </row>
        <row r="446">
          <cell r="A446" t="str">
            <v>DRW-CNS733</v>
          </cell>
          <cell r="B446" t="str">
            <v>S&amp;W</v>
          </cell>
          <cell r="C446" t="str">
            <v xml:space="preserve">     Periode   :    J A N  -  D E C ' 2001 </v>
          </cell>
          <cell r="D446" t="str">
            <v>PK-GWA  (33,195 KGS)</v>
          </cell>
          <cell r="E446" t="str">
            <v xml:space="preserve">      CFM56-3B2</v>
          </cell>
          <cell r="F446">
            <v>733</v>
          </cell>
          <cell r="G446" t="str">
            <v>DRW</v>
          </cell>
          <cell r="H446" t="str">
            <v>CNS</v>
          </cell>
          <cell r="I446">
            <v>925</v>
          </cell>
          <cell r="J446">
            <v>21</v>
          </cell>
          <cell r="K446">
            <v>9.0972222222222218E-2</v>
          </cell>
          <cell r="L446">
            <v>9.7222222222222224E-3</v>
          </cell>
          <cell r="M446">
            <v>0.10069444444444445</v>
          </cell>
          <cell r="N446">
            <v>5569</v>
          </cell>
          <cell r="O446">
            <v>9519</v>
          </cell>
          <cell r="P446">
            <v>12800</v>
          </cell>
          <cell r="Q446" t="str">
            <v>TSV/165</v>
          </cell>
          <cell r="S446">
            <v>4</v>
          </cell>
          <cell r="T446" t="str">
            <v xml:space="preserve">   4. DRW RTOW = 55,384 KGS; RW = 11/29; OAT = 33°C</v>
          </cell>
        </row>
        <row r="447">
          <cell r="A447" t="str">
            <v>DRW-DPS733</v>
          </cell>
          <cell r="B447" t="str">
            <v>S&amp;W</v>
          </cell>
          <cell r="C447" t="str">
            <v xml:space="preserve">     Periode   :    J A N  -  D E C ' 2001 </v>
          </cell>
          <cell r="D447" t="str">
            <v>PK-GWA  (33,195 KGS)</v>
          </cell>
          <cell r="E447" t="str">
            <v xml:space="preserve">      CFM56-3B2</v>
          </cell>
          <cell r="F447">
            <v>733</v>
          </cell>
          <cell r="G447" t="str">
            <v>DRW</v>
          </cell>
          <cell r="H447" t="str">
            <v>DPS</v>
          </cell>
          <cell r="I447">
            <v>973</v>
          </cell>
          <cell r="J447">
            <v>3</v>
          </cell>
          <cell r="K447">
            <v>9.7916666666666666E-2</v>
          </cell>
          <cell r="L447">
            <v>9.7222222222222224E-3</v>
          </cell>
          <cell r="M447">
            <v>0.1076388888888889</v>
          </cell>
          <cell r="N447">
            <v>5920</v>
          </cell>
          <cell r="O447">
            <v>9813</v>
          </cell>
          <cell r="P447">
            <v>12500</v>
          </cell>
          <cell r="Q447" t="str">
            <v>SUB/197</v>
          </cell>
          <cell r="S447">
            <v>4</v>
          </cell>
        </row>
        <row r="448">
          <cell r="A448" t="str">
            <v>MES-PEN733</v>
          </cell>
          <cell r="B448" t="str">
            <v>S&amp;W</v>
          </cell>
          <cell r="C448" t="str">
            <v xml:space="preserve">     Periode   :    J A N  -  D E C ' 2001 </v>
          </cell>
          <cell r="D448" t="str">
            <v>PK-GWA  (33,195 KGS)</v>
          </cell>
          <cell r="E448" t="str">
            <v xml:space="preserve">      CFM56-3B2</v>
          </cell>
          <cell r="F448">
            <v>733</v>
          </cell>
          <cell r="G448" t="str">
            <v>MES</v>
          </cell>
          <cell r="H448" t="str">
            <v>PEN</v>
          </cell>
          <cell r="I448">
            <v>161</v>
          </cell>
          <cell r="J448">
            <v>-9</v>
          </cell>
          <cell r="K448">
            <v>2.1527777777777781E-2</v>
          </cell>
          <cell r="L448">
            <v>6.2500000000000003E-3</v>
          </cell>
          <cell r="M448">
            <v>2.7777777777777783E-2</v>
          </cell>
          <cell r="N448">
            <v>1678</v>
          </cell>
          <cell r="O448">
            <v>5760</v>
          </cell>
          <cell r="P448">
            <v>14400</v>
          </cell>
          <cell r="Q448" t="str">
            <v>KUL/153</v>
          </cell>
          <cell r="S448" t="str">
            <v>A</v>
          </cell>
        </row>
        <row r="449">
          <cell r="A449" t="str">
            <v>MES-SIN733</v>
          </cell>
          <cell r="B449" t="str">
            <v>S&amp;W</v>
          </cell>
          <cell r="C449" t="str">
            <v xml:space="preserve">     Periode   :    J A N  -  D E C ' 2001 </v>
          </cell>
          <cell r="D449" t="str">
            <v>PK-GWA  (33,195 KGS)</v>
          </cell>
          <cell r="E449" t="str">
            <v xml:space="preserve">      CFM56-3B2</v>
          </cell>
          <cell r="F449">
            <v>733</v>
          </cell>
          <cell r="G449" t="str">
            <v>MES</v>
          </cell>
          <cell r="H449" t="str">
            <v>SIN</v>
          </cell>
          <cell r="I449">
            <v>393</v>
          </cell>
          <cell r="J449">
            <v>-17</v>
          </cell>
          <cell r="K449">
            <v>4.4444444444444446E-2</v>
          </cell>
          <cell r="L449">
            <v>1.0416666666666666E-2</v>
          </cell>
          <cell r="M449">
            <v>5.486111111111111E-2</v>
          </cell>
          <cell r="N449">
            <v>3010</v>
          </cell>
          <cell r="O449">
            <v>7280</v>
          </cell>
          <cell r="P449">
            <v>14400</v>
          </cell>
          <cell r="Q449" t="str">
            <v>KUL/234</v>
          </cell>
          <cell r="S449" t="str">
            <v>B</v>
          </cell>
        </row>
        <row r="450">
          <cell r="A450" t="str">
            <v>PEN-MES733</v>
          </cell>
          <cell r="B450" t="str">
            <v>S&amp;W</v>
          </cell>
          <cell r="C450" t="str">
            <v xml:space="preserve">     Periode   :    J A N  -  D E C ' 2001 </v>
          </cell>
          <cell r="D450" t="str">
            <v>PK-GWA  (33,195 KGS)</v>
          </cell>
          <cell r="E450" t="str">
            <v xml:space="preserve">      CFM56-3B2</v>
          </cell>
          <cell r="F450">
            <v>733</v>
          </cell>
          <cell r="G450" t="str">
            <v>PEN</v>
          </cell>
          <cell r="H450" t="str">
            <v>MES</v>
          </cell>
          <cell r="I450">
            <v>162</v>
          </cell>
          <cell r="J450">
            <v>7</v>
          </cell>
          <cell r="K450">
            <v>2.0833333333333332E-2</v>
          </cell>
          <cell r="L450">
            <v>1.1805555555555555E-2</v>
          </cell>
          <cell r="M450">
            <v>3.2638888888888884E-2</v>
          </cell>
          <cell r="N450">
            <v>1677</v>
          </cell>
          <cell r="O450">
            <v>6544</v>
          </cell>
          <cell r="P450">
            <v>13800</v>
          </cell>
          <cell r="Q450" t="str">
            <v>KUL/195</v>
          </cell>
          <cell r="S450" t="str">
            <v>B</v>
          </cell>
        </row>
        <row r="451">
          <cell r="A451" t="str">
            <v>SIN-CGK733</v>
          </cell>
          <cell r="B451" t="str">
            <v>S&amp;W</v>
          </cell>
          <cell r="C451" t="str">
            <v xml:space="preserve">     Periode   :    J A N  -  D E C ' 2001 </v>
          </cell>
          <cell r="D451" t="str">
            <v>PK-GWA  (33,195 KGS)</v>
          </cell>
          <cell r="E451" t="str">
            <v xml:space="preserve">      CFM56-3B2</v>
          </cell>
          <cell r="F451">
            <v>733</v>
          </cell>
          <cell r="G451" t="str">
            <v>SIN</v>
          </cell>
          <cell r="H451" t="str">
            <v>CGK</v>
          </cell>
          <cell r="I451">
            <v>522</v>
          </cell>
          <cell r="J451">
            <v>-6</v>
          </cell>
          <cell r="K451">
            <v>5.6250000000000001E-2</v>
          </cell>
          <cell r="L451">
            <v>1.0416666666666666E-2</v>
          </cell>
          <cell r="M451">
            <v>6.6666666666666666E-2</v>
          </cell>
          <cell r="N451">
            <v>3685</v>
          </cell>
          <cell r="O451">
            <v>8229</v>
          </cell>
          <cell r="P451">
            <v>13400</v>
          </cell>
          <cell r="Q451" t="str">
            <v>PLM/248</v>
          </cell>
          <cell r="S451">
            <v>5</v>
          </cell>
          <cell r="T451" t="str">
            <v xml:space="preserve">   5. SIN RTOW = 55,520 KGS; RW = 20R; OAT = 33°C</v>
          </cell>
        </row>
        <row r="452">
          <cell r="A452" t="str">
            <v>SIN-DPS733</v>
          </cell>
          <cell r="B452" t="str">
            <v>S&amp;W</v>
          </cell>
          <cell r="C452" t="str">
            <v xml:space="preserve">     Periode   :    J A N  -  D E C ' 2001 </v>
          </cell>
          <cell r="D452" t="str">
            <v>PK-GWA  (33,195 KGS)</v>
          </cell>
          <cell r="E452" t="str">
            <v xml:space="preserve">      CFM56-3B2</v>
          </cell>
          <cell r="F452">
            <v>733</v>
          </cell>
          <cell r="G452" t="str">
            <v>SIN</v>
          </cell>
          <cell r="H452" t="str">
            <v>DPS</v>
          </cell>
          <cell r="I452">
            <v>958</v>
          </cell>
          <cell r="J452">
            <v>-8</v>
          </cell>
          <cell r="K452">
            <v>9.8611111111111108E-2</v>
          </cell>
          <cell r="L452">
            <v>1.0416666666666666E-2</v>
          </cell>
          <cell r="M452">
            <v>0.10902777777777778</v>
          </cell>
          <cell r="N452">
            <v>6021</v>
          </cell>
          <cell r="O452">
            <v>10018</v>
          </cell>
          <cell r="P452">
            <v>12400</v>
          </cell>
          <cell r="Q452" t="str">
            <v>SUB/197</v>
          </cell>
          <cell r="S452">
            <v>5</v>
          </cell>
        </row>
        <row r="453">
          <cell r="A453" t="str">
            <v>SIN-MES733</v>
          </cell>
          <cell r="B453" t="str">
            <v>S&amp;W</v>
          </cell>
          <cell r="C453" t="str">
            <v xml:space="preserve">     Periode   :    J A N  -  D E C ' 2001 </v>
          </cell>
          <cell r="D453" t="str">
            <v>PK-GWA  (33,195 KGS)</v>
          </cell>
          <cell r="E453" t="str">
            <v xml:space="preserve">      CFM56-3B2</v>
          </cell>
          <cell r="F453">
            <v>733</v>
          </cell>
          <cell r="G453" t="str">
            <v>SIN</v>
          </cell>
          <cell r="H453" t="str">
            <v>MES</v>
          </cell>
          <cell r="I453">
            <v>381</v>
          </cell>
          <cell r="J453">
            <v>11</v>
          </cell>
          <cell r="K453">
            <v>4.0972222222222222E-2</v>
          </cell>
          <cell r="L453">
            <v>1.2500000000000001E-2</v>
          </cell>
          <cell r="M453">
            <v>5.3472222222222227E-2</v>
          </cell>
          <cell r="N453">
            <v>2863</v>
          </cell>
          <cell r="O453">
            <v>7597</v>
          </cell>
          <cell r="P453">
            <v>13900</v>
          </cell>
          <cell r="Q453" t="str">
            <v>KUL/195</v>
          </cell>
          <cell r="S453">
            <v>5</v>
          </cell>
        </row>
        <row r="454">
          <cell r="A454" t="str">
            <v>SIN-SUB733</v>
          </cell>
          <cell r="B454" t="str">
            <v>S&amp;W</v>
          </cell>
          <cell r="C454" t="str">
            <v xml:space="preserve">     Periode   :    J A N  -  D E C ' 2001 </v>
          </cell>
          <cell r="D454" t="str">
            <v>PK-GWA  (33,195 KGS)</v>
          </cell>
          <cell r="E454" t="str">
            <v xml:space="preserve">      CFM56-3B2</v>
          </cell>
          <cell r="F454">
            <v>733</v>
          </cell>
          <cell r="G454" t="str">
            <v>SIN</v>
          </cell>
          <cell r="H454" t="str">
            <v>SUB</v>
          </cell>
          <cell r="I454">
            <v>793</v>
          </cell>
          <cell r="J454">
            <v>-10</v>
          </cell>
          <cell r="K454">
            <v>8.2638888888888887E-2</v>
          </cell>
          <cell r="L454">
            <v>9.7222222222222224E-3</v>
          </cell>
          <cell r="M454">
            <v>9.2361111111111116E-2</v>
          </cell>
          <cell r="N454">
            <v>5141</v>
          </cell>
          <cell r="O454">
            <v>9206</v>
          </cell>
          <cell r="P454">
            <v>13200</v>
          </cell>
          <cell r="Q454" t="str">
            <v>DPS/209</v>
          </cell>
          <cell r="S454">
            <v>5</v>
          </cell>
        </row>
        <row r="455">
          <cell r="A455" t="str">
            <v>SUB-SIN733</v>
          </cell>
          <cell r="B455" t="str">
            <v>S&amp;W</v>
          </cell>
          <cell r="C455" t="str">
            <v xml:space="preserve">     Periode   :    J A N  -  D E C ' 2001 </v>
          </cell>
          <cell r="D455" t="str">
            <v>PK-GWA  (33,195 KGS)</v>
          </cell>
          <cell r="E455" t="str">
            <v xml:space="preserve">      CFM56-3B2</v>
          </cell>
          <cell r="F455">
            <v>733</v>
          </cell>
          <cell r="G455" t="str">
            <v>SUB</v>
          </cell>
          <cell r="H455" t="str">
            <v>SIN</v>
          </cell>
          <cell r="I455">
            <v>835</v>
          </cell>
          <cell r="J455">
            <v>7</v>
          </cell>
          <cell r="K455">
            <v>8.4722222222222213E-2</v>
          </cell>
          <cell r="L455">
            <v>1.0416666666666666E-2</v>
          </cell>
          <cell r="M455">
            <v>9.5138888888888884E-2</v>
          </cell>
          <cell r="N455">
            <v>5215</v>
          </cell>
          <cell r="O455">
            <v>8859</v>
          </cell>
          <cell r="P455">
            <v>13600</v>
          </cell>
          <cell r="Q455" t="str">
            <v>KUL/195</v>
          </cell>
          <cell r="S455">
            <v>6</v>
          </cell>
          <cell r="T455" t="str">
            <v xml:space="preserve">   6. SUB RTOW = 55,520 KGS; RW = 10/28; OAT = 33°C</v>
          </cell>
        </row>
        <row r="456">
          <cell r="A456" t="str">
            <v>-</v>
          </cell>
        </row>
        <row r="457">
          <cell r="A457" t="str">
            <v>AMI-JOG735</v>
          </cell>
          <cell r="B457" t="str">
            <v>S&amp;W</v>
          </cell>
          <cell r="C457" t="str">
            <v xml:space="preserve">     Periode   :    JAN  -  DEC ' 2001 </v>
          </cell>
          <cell r="D457" t="str">
            <v>PK-GGA (32,997 KGS)</v>
          </cell>
          <cell r="E457" t="str">
            <v>CFM56-3C1</v>
          </cell>
          <cell r="F457">
            <v>735</v>
          </cell>
          <cell r="G457" t="str">
            <v>AMI</v>
          </cell>
          <cell r="H457" t="str">
            <v>JOG</v>
          </cell>
          <cell r="I457">
            <v>437</v>
          </cell>
          <cell r="J457">
            <v>9</v>
          </cell>
          <cell r="K457">
            <v>4.8611111111111112E-2</v>
          </cell>
          <cell r="L457">
            <v>7.6388888888888886E-3</v>
          </cell>
          <cell r="M457">
            <v>5.6250000000000001E-2</v>
          </cell>
          <cell r="N457">
            <v>2850</v>
          </cell>
          <cell r="O457">
            <v>6300</v>
          </cell>
          <cell r="P457">
            <v>13800</v>
          </cell>
          <cell r="Q457" t="str">
            <v>SUB/211</v>
          </cell>
          <cell r="S457" t="str">
            <v>B</v>
          </cell>
        </row>
        <row r="458">
          <cell r="A458" t="str">
            <v>AMI-SUB735</v>
          </cell>
          <cell r="B458" t="str">
            <v>S&amp;W</v>
          </cell>
          <cell r="C458" t="str">
            <v xml:space="preserve">     Periode   :    JAN  -  DEC ' 2001 </v>
          </cell>
          <cell r="D458" t="str">
            <v>PK-GGA (32,997 KGS)</v>
          </cell>
          <cell r="E458" t="str">
            <v>CFM56-3C1</v>
          </cell>
          <cell r="F458">
            <v>735</v>
          </cell>
          <cell r="G458" t="str">
            <v>AMI</v>
          </cell>
          <cell r="H458" t="str">
            <v>SUB</v>
          </cell>
          <cell r="I458">
            <v>240</v>
          </cell>
          <cell r="J458">
            <v>10</v>
          </cell>
          <cell r="K458">
            <v>3.0555555555555555E-2</v>
          </cell>
          <cell r="L458">
            <v>8.3333333333333332E-3</v>
          </cell>
          <cell r="M458">
            <v>3.888888888888889E-2</v>
          </cell>
          <cell r="N458">
            <v>1850</v>
          </cell>
          <cell r="O458">
            <v>5300</v>
          </cell>
          <cell r="P458">
            <v>13800</v>
          </cell>
          <cell r="Q458" t="str">
            <v>DPS/209</v>
          </cell>
          <cell r="S458" t="str">
            <v>B</v>
          </cell>
        </row>
        <row r="459">
          <cell r="A459" t="str">
            <v>BDJ-CGK735</v>
          </cell>
          <cell r="B459" t="str">
            <v>S&amp;W</v>
          </cell>
          <cell r="C459" t="str">
            <v xml:space="preserve">     Periode   :    JAN  -  DEC ' 2001 </v>
          </cell>
          <cell r="D459" t="str">
            <v>PK-GGA (32,997 KGS)</v>
          </cell>
          <cell r="E459" t="str">
            <v>CFM56-3C1</v>
          </cell>
          <cell r="F459">
            <v>735</v>
          </cell>
          <cell r="G459" t="str">
            <v>BDJ</v>
          </cell>
          <cell r="H459" t="str">
            <v>CGK</v>
          </cell>
          <cell r="I459">
            <v>532</v>
          </cell>
          <cell r="J459">
            <v>9</v>
          </cell>
          <cell r="K459">
            <v>5.7638888888888885E-2</v>
          </cell>
          <cell r="L459">
            <v>9.0277777777777787E-3</v>
          </cell>
          <cell r="M459">
            <v>6.6666666666666666E-2</v>
          </cell>
          <cell r="N459">
            <v>3350</v>
          </cell>
          <cell r="O459">
            <v>7100</v>
          </cell>
          <cell r="P459">
            <v>13600</v>
          </cell>
          <cell r="Q459" t="str">
            <v>PLM/248</v>
          </cell>
          <cell r="S459" t="str">
            <v>B</v>
          </cell>
        </row>
        <row r="460">
          <cell r="A460" t="str">
            <v>BPN-CGK735</v>
          </cell>
          <cell r="B460" t="str">
            <v>S&amp;W</v>
          </cell>
          <cell r="C460" t="str">
            <v xml:space="preserve">     Periode   :    JAN  -  DEC ' 2001 </v>
          </cell>
          <cell r="D460" t="str">
            <v>PK-GGA (32,997 KGS)</v>
          </cell>
          <cell r="E460" t="str">
            <v>CFM56-3C1</v>
          </cell>
          <cell r="F460">
            <v>735</v>
          </cell>
          <cell r="G460" t="str">
            <v>BPN</v>
          </cell>
          <cell r="H460" t="str">
            <v>CGK</v>
          </cell>
          <cell r="I460">
            <v>709</v>
          </cell>
          <cell r="J460">
            <v>13</v>
          </cell>
          <cell r="K460">
            <v>7.3611111111111113E-2</v>
          </cell>
          <cell r="L460">
            <v>9.0277777777777787E-3</v>
          </cell>
          <cell r="M460">
            <v>8.2638888888888887E-2</v>
          </cell>
          <cell r="N460">
            <v>4200</v>
          </cell>
          <cell r="O460">
            <v>8000</v>
          </cell>
          <cell r="P460">
            <v>13600</v>
          </cell>
          <cell r="Q460" t="str">
            <v>PLM/248</v>
          </cell>
          <cell r="S460" t="str">
            <v>B</v>
          </cell>
        </row>
        <row r="461">
          <cell r="A461" t="str">
            <v>BTH-CGK735</v>
          </cell>
          <cell r="B461" t="str">
            <v>S&amp;W</v>
          </cell>
          <cell r="C461" t="str">
            <v xml:space="preserve">     Periode   :    JAN  -  DEC ' 2001 </v>
          </cell>
          <cell r="D461" t="str">
            <v>PK-GGA (32,997 KGS)</v>
          </cell>
          <cell r="E461" t="str">
            <v>CFM56-3C1</v>
          </cell>
          <cell r="F461">
            <v>735</v>
          </cell>
          <cell r="G461" t="str">
            <v>BTH</v>
          </cell>
          <cell r="H461" t="str">
            <v>CGK</v>
          </cell>
          <cell r="I461">
            <v>497</v>
          </cell>
          <cell r="J461">
            <v>-4</v>
          </cell>
          <cell r="K461">
            <v>5.6250000000000001E-2</v>
          </cell>
          <cell r="L461">
            <v>9.0277777777777787E-3</v>
          </cell>
          <cell r="M461">
            <v>6.5277777777777782E-2</v>
          </cell>
          <cell r="N461">
            <v>3200</v>
          </cell>
          <cell r="O461">
            <v>7000</v>
          </cell>
          <cell r="P461">
            <v>13600</v>
          </cell>
          <cell r="Q461" t="str">
            <v>PLM/248</v>
          </cell>
          <cell r="S461" t="str">
            <v>B</v>
          </cell>
        </row>
        <row r="462">
          <cell r="A462" t="str">
            <v>BTJ-CGK735</v>
          </cell>
          <cell r="B462" t="str">
            <v>S&amp;W</v>
          </cell>
          <cell r="C462" t="str">
            <v xml:space="preserve">     Periode   :    JAN  -  DEC ' 2001 </v>
          </cell>
          <cell r="D462" t="str">
            <v>PK-GGA (32,997 KGS)</v>
          </cell>
          <cell r="E462" t="str">
            <v>CFM56-3C1</v>
          </cell>
          <cell r="F462">
            <v>735</v>
          </cell>
          <cell r="G462" t="str">
            <v>BTJ</v>
          </cell>
          <cell r="H462" t="str">
            <v>CGK</v>
          </cell>
          <cell r="I462">
            <v>1029</v>
          </cell>
          <cell r="J462">
            <v>-9</v>
          </cell>
          <cell r="K462">
            <v>0.10625</v>
          </cell>
          <cell r="L462">
            <v>8.3333333333333332E-3</v>
          </cell>
          <cell r="M462">
            <v>0.11458333333333333</v>
          </cell>
          <cell r="N462">
            <v>6150</v>
          </cell>
          <cell r="O462">
            <v>9950</v>
          </cell>
          <cell r="P462">
            <v>13600</v>
          </cell>
          <cell r="Q462" t="str">
            <v>PLM/248</v>
          </cell>
          <cell r="S462" t="str">
            <v>B</v>
          </cell>
        </row>
        <row r="463">
          <cell r="A463" t="str">
            <v>CGK-BDJ735</v>
          </cell>
          <cell r="B463" t="str">
            <v>S&amp;W</v>
          </cell>
          <cell r="C463" t="str">
            <v xml:space="preserve">     Periode   :    JAN  -  DEC ' 2001 </v>
          </cell>
          <cell r="D463" t="str">
            <v>PK-GGA (32,997 KGS)</v>
          </cell>
          <cell r="E463" t="str">
            <v>CFM56-3C1</v>
          </cell>
          <cell r="F463">
            <v>735</v>
          </cell>
          <cell r="G463" t="str">
            <v>CGK</v>
          </cell>
          <cell r="H463" t="str">
            <v>BDJ</v>
          </cell>
          <cell r="I463">
            <v>546</v>
          </cell>
          <cell r="J463">
            <v>-14</v>
          </cell>
          <cell r="K463">
            <v>6.1111111111111116E-2</v>
          </cell>
          <cell r="L463">
            <v>8.3333333333333332E-3</v>
          </cell>
          <cell r="M463">
            <v>6.9444444444444448E-2</v>
          </cell>
          <cell r="N463">
            <v>3500</v>
          </cell>
          <cell r="O463">
            <v>6950</v>
          </cell>
          <cell r="P463">
            <v>13800</v>
          </cell>
          <cell r="Q463" t="str">
            <v>BPN/206</v>
          </cell>
          <cell r="S463" t="str">
            <v>B</v>
          </cell>
        </row>
        <row r="464">
          <cell r="A464" t="str">
            <v>CGK-BPN735</v>
          </cell>
          <cell r="B464" t="str">
            <v>S&amp;W</v>
          </cell>
          <cell r="C464" t="str">
            <v xml:space="preserve">     Periode   :    JAN  -  DEC ' 2001 </v>
          </cell>
          <cell r="D464" t="str">
            <v>PK-GGA (32,997 KGS)</v>
          </cell>
          <cell r="E464" t="str">
            <v>CFM56-3C1</v>
          </cell>
          <cell r="F464">
            <v>735</v>
          </cell>
          <cell r="G464" t="str">
            <v>CGK</v>
          </cell>
          <cell r="H464" t="str">
            <v>BPN</v>
          </cell>
          <cell r="I464">
            <v>732</v>
          </cell>
          <cell r="J464">
            <v>-12</v>
          </cell>
          <cell r="K464">
            <v>7.9166666666666663E-2</v>
          </cell>
          <cell r="L464">
            <v>9.0277777777777787E-3</v>
          </cell>
          <cell r="M464">
            <v>8.8194444444444436E-2</v>
          </cell>
          <cell r="N464">
            <v>4550</v>
          </cell>
          <cell r="O464">
            <v>8000</v>
          </cell>
          <cell r="P464">
            <v>13800</v>
          </cell>
          <cell r="Q464" t="str">
            <v>BDJ/206</v>
          </cell>
          <cell r="S464" t="str">
            <v>B</v>
          </cell>
        </row>
        <row r="465">
          <cell r="A465" t="str">
            <v>CGK-BTH735</v>
          </cell>
          <cell r="B465" t="str">
            <v>S&amp;W</v>
          </cell>
          <cell r="C465" t="str">
            <v xml:space="preserve">     Periode   :    JAN  -  DEC ' 2001 </v>
          </cell>
          <cell r="D465" t="str">
            <v>PK-GGA (32,997 KGS)</v>
          </cell>
          <cell r="E465" t="str">
            <v>CFM56-3C1</v>
          </cell>
          <cell r="F465">
            <v>735</v>
          </cell>
          <cell r="G465" t="str">
            <v>CGK</v>
          </cell>
          <cell r="H465" t="str">
            <v>BTH</v>
          </cell>
          <cell r="I465">
            <v>515</v>
          </cell>
          <cell r="J465">
            <v>3</v>
          </cell>
          <cell r="K465">
            <v>5.6944444444444443E-2</v>
          </cell>
          <cell r="L465">
            <v>8.3333333333333332E-3</v>
          </cell>
          <cell r="M465">
            <v>6.5277777777777782E-2</v>
          </cell>
          <cell r="N465">
            <v>3250</v>
          </cell>
          <cell r="O465">
            <v>7250</v>
          </cell>
          <cell r="P465">
            <v>13400</v>
          </cell>
          <cell r="Q465" t="str">
            <v>PLM/273</v>
          </cell>
          <cell r="S465" t="str">
            <v>B</v>
          </cell>
        </row>
        <row r="466">
          <cell r="A466" t="str">
            <v>CGK-JOG735</v>
          </cell>
          <cell r="B466" t="str">
            <v>S&amp;W</v>
          </cell>
          <cell r="C466" t="str">
            <v xml:space="preserve">     Periode   :    JAN  -  DEC ' 2001 </v>
          </cell>
          <cell r="D466" t="str">
            <v>PK-GGA (32,997 KGS)</v>
          </cell>
          <cell r="E466" t="str">
            <v>CFM56-3C1</v>
          </cell>
          <cell r="F466">
            <v>735</v>
          </cell>
          <cell r="G466" t="str">
            <v>CGK</v>
          </cell>
          <cell r="H466" t="str">
            <v>JOG</v>
          </cell>
          <cell r="I466">
            <v>291</v>
          </cell>
          <cell r="J466">
            <v>-8</v>
          </cell>
          <cell r="K466">
            <v>3.6111111111111115E-2</v>
          </cell>
          <cell r="L466">
            <v>7.6388888888888886E-3</v>
          </cell>
          <cell r="M466">
            <v>4.3750000000000004E-2</v>
          </cell>
          <cell r="N466">
            <v>2150</v>
          </cell>
          <cell r="O466">
            <v>6150</v>
          </cell>
          <cell r="P466">
            <v>13400</v>
          </cell>
          <cell r="Q466" t="str">
            <v>CGK/297</v>
          </cell>
          <cell r="S466" t="str">
            <v>B</v>
          </cell>
        </row>
        <row r="467">
          <cell r="A467" t="str">
            <v>CGK-MES735</v>
          </cell>
          <cell r="B467" t="str">
            <v>S&amp;W</v>
          </cell>
          <cell r="C467" t="str">
            <v xml:space="preserve">     Periode   :    JAN  -  DEC ' 2001 </v>
          </cell>
          <cell r="D467" t="str">
            <v>PK-GGA (32,997 KGS)</v>
          </cell>
          <cell r="E467" t="str">
            <v>CFM56-3C1</v>
          </cell>
          <cell r="F467">
            <v>735</v>
          </cell>
          <cell r="G467" t="str">
            <v>CGK</v>
          </cell>
          <cell r="H467" t="str">
            <v>MES</v>
          </cell>
          <cell r="I467">
            <v>786</v>
          </cell>
          <cell r="J467">
            <v>7</v>
          </cell>
          <cell r="K467">
            <v>8.1944444444444445E-2</v>
          </cell>
          <cell r="L467">
            <v>8.3333333333333332E-3</v>
          </cell>
          <cell r="M467">
            <v>9.0277777777777776E-2</v>
          </cell>
          <cell r="N467">
            <v>4650</v>
          </cell>
          <cell r="O467">
            <v>8600</v>
          </cell>
          <cell r="P467">
            <v>13500</v>
          </cell>
          <cell r="Q467" t="str">
            <v>KUL/195</v>
          </cell>
          <cell r="S467" t="str">
            <v>B</v>
          </cell>
        </row>
        <row r="468">
          <cell r="A468" t="str">
            <v>CGK-PDG735</v>
          </cell>
          <cell r="B468" t="str">
            <v>S&amp;W</v>
          </cell>
          <cell r="C468" t="str">
            <v xml:space="preserve">     Periode   :    JAN  -  DEC ' 2001 </v>
          </cell>
          <cell r="D468" t="str">
            <v>PK-GGA (32,997 KGS)</v>
          </cell>
          <cell r="E468" t="str">
            <v>CFM56-3C1</v>
          </cell>
          <cell r="F468">
            <v>735</v>
          </cell>
          <cell r="G468" t="str">
            <v>CGK</v>
          </cell>
          <cell r="H468" t="str">
            <v>PDG</v>
          </cell>
          <cell r="I468">
            <v>519</v>
          </cell>
          <cell r="J468">
            <v>8</v>
          </cell>
          <cell r="K468">
            <v>5.6250000000000001E-2</v>
          </cell>
          <cell r="L468">
            <v>8.3333333333333332E-3</v>
          </cell>
          <cell r="M468">
            <v>6.458333333333334E-2</v>
          </cell>
          <cell r="N468">
            <v>3250</v>
          </cell>
          <cell r="O468">
            <v>7300</v>
          </cell>
          <cell r="P468">
            <v>13300</v>
          </cell>
          <cell r="Q468" t="str">
            <v>MES/309</v>
          </cell>
          <cell r="S468" t="str">
            <v>B</v>
          </cell>
        </row>
        <row r="469">
          <cell r="A469" t="str">
            <v>CGK-PKU735</v>
          </cell>
          <cell r="B469" t="str">
            <v>S&amp;W</v>
          </cell>
          <cell r="C469" t="str">
            <v xml:space="preserve">     Periode   :    JAN  -  DEC ' 2001 </v>
          </cell>
          <cell r="D469" t="str">
            <v>PK-GGA (32,997 KGS)</v>
          </cell>
          <cell r="E469" t="str">
            <v>CFM56-3C1</v>
          </cell>
          <cell r="F469">
            <v>735</v>
          </cell>
          <cell r="G469" t="str">
            <v>CGK</v>
          </cell>
          <cell r="H469" t="str">
            <v>PKU</v>
          </cell>
          <cell r="I469">
            <v>536</v>
          </cell>
          <cell r="J469">
            <v>6</v>
          </cell>
          <cell r="K469">
            <v>5.8333333333333327E-2</v>
          </cell>
          <cell r="L469">
            <v>8.3333333333333332E-3</v>
          </cell>
          <cell r="M469">
            <v>6.6666666666666666E-2</v>
          </cell>
          <cell r="N469">
            <v>3300</v>
          </cell>
          <cell r="O469">
            <v>6400</v>
          </cell>
          <cell r="P469">
            <v>13800</v>
          </cell>
          <cell r="Q469" t="str">
            <v>MES/271</v>
          </cell>
          <cell r="S469" t="str">
            <v>B</v>
          </cell>
        </row>
        <row r="470">
          <cell r="A470" t="str">
            <v>CGK-PLM735</v>
          </cell>
          <cell r="B470" t="str">
            <v>S&amp;W</v>
          </cell>
          <cell r="C470" t="str">
            <v xml:space="preserve">     Periode   :    JAN  -  DEC ' 2001 </v>
          </cell>
          <cell r="D470" t="str">
            <v>PK-GGA (32,997 KGS)</v>
          </cell>
          <cell r="E470" t="str">
            <v>CFM56-3C1</v>
          </cell>
          <cell r="F470">
            <v>735</v>
          </cell>
          <cell r="G470" t="str">
            <v>CGK</v>
          </cell>
          <cell r="H470" t="str">
            <v>PLM</v>
          </cell>
          <cell r="I470">
            <v>259</v>
          </cell>
          <cell r="J470">
            <v>5</v>
          </cell>
          <cell r="K470">
            <v>3.1944444444444449E-2</v>
          </cell>
          <cell r="L470">
            <v>8.3333333333333332E-3</v>
          </cell>
          <cell r="M470">
            <v>4.027777777777778E-2</v>
          </cell>
          <cell r="N470">
            <v>1950</v>
          </cell>
          <cell r="O470">
            <v>6000</v>
          </cell>
          <cell r="P470">
            <v>13500</v>
          </cell>
          <cell r="Q470" t="str">
            <v>CGK/268</v>
          </cell>
          <cell r="S470" t="str">
            <v>B</v>
          </cell>
        </row>
        <row r="471">
          <cell r="A471" t="str">
            <v>CGK-SOC735</v>
          </cell>
          <cell r="B471" t="str">
            <v>S&amp;W</v>
          </cell>
          <cell r="C471" t="str">
            <v xml:space="preserve">     Periode   :    JAN  -  DEC ' 2001 </v>
          </cell>
          <cell r="D471" t="str">
            <v>PK-GGA (32,997 KGS)</v>
          </cell>
          <cell r="E471" t="str">
            <v>CFM56-3C1</v>
          </cell>
          <cell r="F471">
            <v>735</v>
          </cell>
          <cell r="G471" t="str">
            <v>CGK</v>
          </cell>
          <cell r="H471" t="str">
            <v>SOC</v>
          </cell>
          <cell r="I471">
            <v>308</v>
          </cell>
          <cell r="J471">
            <v>-10</v>
          </cell>
          <cell r="K471">
            <v>3.6805555555555557E-2</v>
          </cell>
          <cell r="L471">
            <v>6.9444444444444441E-3</v>
          </cell>
          <cell r="M471">
            <v>4.3749999999999997E-2</v>
          </cell>
          <cell r="N471">
            <v>2200</v>
          </cell>
          <cell r="O471">
            <v>5650</v>
          </cell>
          <cell r="P471">
            <v>13800</v>
          </cell>
          <cell r="Q471" t="str">
            <v>SUB/166</v>
          </cell>
          <cell r="S471" t="str">
            <v>B</v>
          </cell>
        </row>
        <row r="472">
          <cell r="A472" t="str">
            <v>CGK-SRG735</v>
          </cell>
          <cell r="B472" t="str">
            <v>S&amp;W</v>
          </cell>
          <cell r="C472" t="str">
            <v xml:space="preserve">     Periode   :    JAN  -  DEC ' 2001 </v>
          </cell>
          <cell r="D472" t="str">
            <v>PK-GGA (32,997 KGS)</v>
          </cell>
          <cell r="E472" t="str">
            <v>CFM56-3C1</v>
          </cell>
          <cell r="F472">
            <v>735</v>
          </cell>
          <cell r="G472" t="str">
            <v>CGK</v>
          </cell>
          <cell r="H472" t="str">
            <v>SRG</v>
          </cell>
          <cell r="I472">
            <v>250</v>
          </cell>
          <cell r="J472">
            <v>-9</v>
          </cell>
          <cell r="K472">
            <v>3.2638888888888891E-2</v>
          </cell>
          <cell r="L472">
            <v>8.3333333333333332E-3</v>
          </cell>
          <cell r="M472">
            <v>4.0972222222222222E-2</v>
          </cell>
          <cell r="N472">
            <v>1950</v>
          </cell>
          <cell r="O472">
            <v>5400</v>
          </cell>
          <cell r="P472">
            <v>13800</v>
          </cell>
          <cell r="Q472" t="str">
            <v>SUB/158</v>
          </cell>
          <cell r="S472" t="str">
            <v>B</v>
          </cell>
        </row>
        <row r="473">
          <cell r="A473" t="str">
            <v>DPS-JOG735</v>
          </cell>
          <cell r="B473" t="str">
            <v>S&amp;W</v>
          </cell>
          <cell r="C473" t="str">
            <v xml:space="preserve">     Periode   :    JAN  -  DEC ' 2001 </v>
          </cell>
          <cell r="D473" t="str">
            <v>PK-GGA (32,997 KGS)</v>
          </cell>
          <cell r="E473" t="str">
            <v>CFM56-3C1</v>
          </cell>
          <cell r="F473">
            <v>735</v>
          </cell>
          <cell r="G473" t="str">
            <v>DPS</v>
          </cell>
          <cell r="H473" t="str">
            <v>JOG</v>
          </cell>
          <cell r="I473">
            <v>383</v>
          </cell>
          <cell r="J473">
            <v>8</v>
          </cell>
          <cell r="K473">
            <v>4.3749999999999997E-2</v>
          </cell>
          <cell r="L473">
            <v>7.6388888888888886E-3</v>
          </cell>
          <cell r="M473">
            <v>5.1388888888888887E-2</v>
          </cell>
          <cell r="N473">
            <v>2550</v>
          </cell>
          <cell r="O473">
            <v>6600</v>
          </cell>
          <cell r="P473">
            <v>13400</v>
          </cell>
          <cell r="Q473" t="str">
            <v>CGK/297</v>
          </cell>
          <cell r="S473" t="str">
            <v>B</v>
          </cell>
        </row>
        <row r="474">
          <cell r="A474" t="str">
            <v>JOG-AMI735</v>
          </cell>
          <cell r="B474" t="str">
            <v>S&amp;W</v>
          </cell>
          <cell r="C474" t="str">
            <v xml:space="preserve">     Periode   :    JAN  -  DEC ' 2001 </v>
          </cell>
          <cell r="D474" t="str">
            <v>PK-GGA (32,997 KGS)</v>
          </cell>
          <cell r="E474" t="str">
            <v>CFM56-3C1</v>
          </cell>
          <cell r="F474">
            <v>735</v>
          </cell>
          <cell r="G474" t="str">
            <v>JOG</v>
          </cell>
          <cell r="H474" t="str">
            <v>AMI</v>
          </cell>
          <cell r="I474">
            <v>412</v>
          </cell>
          <cell r="J474">
            <v>-10</v>
          </cell>
          <cell r="K474">
            <v>4.7916666666666663E-2</v>
          </cell>
          <cell r="L474">
            <v>7.6388888888888886E-3</v>
          </cell>
          <cell r="M474">
            <v>5.5555555555555552E-2</v>
          </cell>
          <cell r="N474">
            <v>2750</v>
          </cell>
          <cell r="O474">
            <v>6200</v>
          </cell>
          <cell r="P474">
            <v>13800</v>
          </cell>
          <cell r="Q474" t="str">
            <v>DPS/077</v>
          </cell>
          <cell r="S474" t="str">
            <v>B</v>
          </cell>
        </row>
        <row r="475">
          <cell r="A475" t="str">
            <v>JOG-CGK735</v>
          </cell>
          <cell r="B475" t="str">
            <v>S&amp;W</v>
          </cell>
          <cell r="C475" t="str">
            <v xml:space="preserve">     Periode   :    JAN  -  DEC ' 2001 </v>
          </cell>
          <cell r="D475" t="str">
            <v>PK-GGA (32,997 KGS)</v>
          </cell>
          <cell r="E475" t="str">
            <v>CFM56-3C1</v>
          </cell>
          <cell r="F475">
            <v>735</v>
          </cell>
          <cell r="G475" t="str">
            <v>JOG</v>
          </cell>
          <cell r="H475" t="str">
            <v>CGK</v>
          </cell>
          <cell r="I475">
            <v>298</v>
          </cell>
          <cell r="J475">
            <v>3</v>
          </cell>
          <cell r="K475">
            <v>3.6111111111111115E-2</v>
          </cell>
          <cell r="L475">
            <v>7.6388888888888886E-3</v>
          </cell>
          <cell r="M475">
            <v>4.3750000000000004E-2</v>
          </cell>
          <cell r="N475">
            <v>2100</v>
          </cell>
          <cell r="O475">
            <v>5900</v>
          </cell>
          <cell r="P475">
            <v>13600</v>
          </cell>
          <cell r="Q475" t="str">
            <v>PLM/248</v>
          </cell>
          <cell r="S475" t="str">
            <v>B</v>
          </cell>
        </row>
        <row r="476">
          <cell r="A476" t="str">
            <v>JOG-DPS735</v>
          </cell>
          <cell r="B476" t="str">
            <v>S&amp;W</v>
          </cell>
          <cell r="C476" t="str">
            <v xml:space="preserve">     Periode   :    JAN  -  DEC ' 2001 </v>
          </cell>
          <cell r="D476" t="str">
            <v>PK-GGA (32,997 KGS)</v>
          </cell>
          <cell r="E476" t="str">
            <v>CFM56-3C1</v>
          </cell>
          <cell r="F476">
            <v>735</v>
          </cell>
          <cell r="G476" t="str">
            <v>JOG</v>
          </cell>
          <cell r="H476" t="str">
            <v>DPS</v>
          </cell>
          <cell r="I476">
            <v>365</v>
          </cell>
          <cell r="J476">
            <v>-10</v>
          </cell>
          <cell r="K476">
            <v>4.3055555555555562E-2</v>
          </cell>
          <cell r="L476">
            <v>7.6388888888888886E-3</v>
          </cell>
          <cell r="M476">
            <v>5.0694444444444452E-2</v>
          </cell>
          <cell r="N476">
            <v>2500</v>
          </cell>
          <cell r="O476">
            <v>5950</v>
          </cell>
          <cell r="P476">
            <v>13800</v>
          </cell>
          <cell r="Q476" t="str">
            <v>SUB/197</v>
          </cell>
          <cell r="S476" t="str">
            <v>B</v>
          </cell>
        </row>
        <row r="477">
          <cell r="A477" t="str">
            <v>CGK-PNK735</v>
          </cell>
          <cell r="B477" t="str">
            <v>S&amp;W</v>
          </cell>
          <cell r="C477" t="str">
            <v xml:space="preserve">     Periode   :    JAN  -  DEC ' 2001 </v>
          </cell>
          <cell r="D477" t="str">
            <v>PK-GGA (32,997 KGS)</v>
          </cell>
          <cell r="E477" t="str">
            <v>CFM56-3C1</v>
          </cell>
          <cell r="F477">
            <v>735</v>
          </cell>
          <cell r="G477" t="str">
            <v>CGK</v>
          </cell>
          <cell r="H477" t="str">
            <v>PNK</v>
          </cell>
          <cell r="I477">
            <v>444</v>
          </cell>
          <cell r="J477">
            <v>-7</v>
          </cell>
          <cell r="M477">
            <v>5.9027777777777783E-2</v>
          </cell>
          <cell r="N477">
            <v>2900</v>
          </cell>
          <cell r="O477">
            <v>6950</v>
          </cell>
          <cell r="P477">
            <v>13350</v>
          </cell>
          <cell r="Q477" t="str">
            <v>BTH/325</v>
          </cell>
          <cell r="S477" t="str">
            <v>B</v>
          </cell>
        </row>
        <row r="478">
          <cell r="A478" t="str">
            <v>PNK-CGK735</v>
          </cell>
          <cell r="B478" t="str">
            <v>S&amp;W</v>
          </cell>
          <cell r="C478" t="str">
            <v xml:space="preserve">     Periode   :    JAN  -  DEC ' 2001 </v>
          </cell>
          <cell r="D478" t="str">
            <v>PK-GGA (32,997 KGS)</v>
          </cell>
          <cell r="E478" t="str">
            <v>CFM56-3C1</v>
          </cell>
          <cell r="F478">
            <v>735</v>
          </cell>
          <cell r="G478" t="str">
            <v>PNK</v>
          </cell>
          <cell r="H478" t="str">
            <v>CGK</v>
          </cell>
          <cell r="I478">
            <v>440</v>
          </cell>
          <cell r="J478">
            <v>5</v>
          </cell>
          <cell r="M478">
            <v>5.7638888888888885E-2</v>
          </cell>
          <cell r="N478">
            <v>2600</v>
          </cell>
          <cell r="O478">
            <v>6250</v>
          </cell>
          <cell r="P478">
            <v>13350</v>
          </cell>
          <cell r="Q478" t="str">
            <v>PLM/248</v>
          </cell>
          <cell r="S478">
            <v>1</v>
          </cell>
        </row>
        <row r="479">
          <cell r="A479" t="str">
            <v>MES-BTJ735</v>
          </cell>
          <cell r="B479" t="str">
            <v>S&amp;W</v>
          </cell>
          <cell r="C479" t="str">
            <v xml:space="preserve">     Periode   :    JAN  -  DEC ' 2001 </v>
          </cell>
          <cell r="D479" t="str">
            <v>PK-GGA (32,997 KGS)</v>
          </cell>
          <cell r="E479" t="str">
            <v>CFM56-3C1</v>
          </cell>
          <cell r="F479">
            <v>735</v>
          </cell>
          <cell r="G479" t="str">
            <v>MES</v>
          </cell>
          <cell r="H479" t="str">
            <v>BTJ</v>
          </cell>
          <cell r="I479">
            <v>250</v>
          </cell>
          <cell r="J479">
            <v>13</v>
          </cell>
          <cell r="K479">
            <v>3.125E-2</v>
          </cell>
          <cell r="L479">
            <v>7.6388888888888886E-3</v>
          </cell>
          <cell r="M479">
            <v>3.888888888888889E-2</v>
          </cell>
          <cell r="N479">
            <v>1900</v>
          </cell>
          <cell r="O479">
            <v>5700</v>
          </cell>
          <cell r="P479">
            <v>13600</v>
          </cell>
          <cell r="Q479" t="str">
            <v>MES/246</v>
          </cell>
          <cell r="S479" t="str">
            <v>B</v>
          </cell>
        </row>
        <row r="480">
          <cell r="A480" t="str">
            <v>MES-CGK735</v>
          </cell>
          <cell r="B480" t="str">
            <v>S&amp;W</v>
          </cell>
          <cell r="C480" t="str">
            <v xml:space="preserve">     Periode   :    JAN  -  DEC ' 2001 </v>
          </cell>
          <cell r="D480" t="str">
            <v>PK-GGA (32,997 KGS)</v>
          </cell>
          <cell r="E480" t="str">
            <v>CFM56-3C1</v>
          </cell>
          <cell r="F480">
            <v>735</v>
          </cell>
          <cell r="G480" t="str">
            <v>MES</v>
          </cell>
          <cell r="H480" t="str">
            <v>CGK</v>
          </cell>
          <cell r="I480">
            <v>846</v>
          </cell>
          <cell r="J480">
            <v>-8</v>
          </cell>
          <cell r="K480">
            <v>8.9583333333333334E-2</v>
          </cell>
          <cell r="L480">
            <v>8.3333333333333332E-3</v>
          </cell>
          <cell r="M480">
            <v>9.7916666666666666E-2</v>
          </cell>
          <cell r="N480">
            <v>5150</v>
          </cell>
          <cell r="O480">
            <v>9000</v>
          </cell>
          <cell r="P480">
            <v>13500</v>
          </cell>
          <cell r="Q480" t="str">
            <v>PLM/2248</v>
          </cell>
          <cell r="S480" t="str">
            <v>B</v>
          </cell>
        </row>
        <row r="481">
          <cell r="A481" t="str">
            <v>MES-PDG735</v>
          </cell>
          <cell r="B481" t="str">
            <v>S&amp;W</v>
          </cell>
          <cell r="C481" t="str">
            <v xml:space="preserve">     Periode   :    JAN  -  DEC ' 2001 </v>
          </cell>
          <cell r="D481" t="str">
            <v>PK-GGA (32,997 KGS)</v>
          </cell>
          <cell r="E481" t="str">
            <v>CFM56-3C1</v>
          </cell>
          <cell r="F481">
            <v>735</v>
          </cell>
          <cell r="G481" t="str">
            <v>MES</v>
          </cell>
          <cell r="H481" t="str">
            <v>PDG</v>
          </cell>
          <cell r="I481">
            <v>307</v>
          </cell>
          <cell r="J481">
            <v>-4</v>
          </cell>
          <cell r="K481">
            <v>3.6805555555555557E-2</v>
          </cell>
          <cell r="L481">
            <v>4.1666666666666666E-3</v>
          </cell>
          <cell r="M481">
            <v>4.0972222222222222E-2</v>
          </cell>
          <cell r="N481">
            <v>2150</v>
          </cell>
          <cell r="O481">
            <v>6250</v>
          </cell>
          <cell r="P481">
            <v>13300</v>
          </cell>
          <cell r="Q481" t="str">
            <v>MES/309</v>
          </cell>
          <cell r="S481" t="str">
            <v>B</v>
          </cell>
        </row>
        <row r="482">
          <cell r="A482" t="str">
            <v>PDG-CGK735</v>
          </cell>
          <cell r="B482" t="str">
            <v>S&amp;W</v>
          </cell>
          <cell r="C482" t="str">
            <v xml:space="preserve">     Periode   :    JAN  -  DEC ' 2001 </v>
          </cell>
          <cell r="D482" t="str">
            <v>PK-GGA (32,997 KGS)</v>
          </cell>
          <cell r="E482" t="str">
            <v>CFM56-3C1</v>
          </cell>
          <cell r="F482">
            <v>735</v>
          </cell>
          <cell r="G482" t="str">
            <v>PDG</v>
          </cell>
          <cell r="H482" t="str">
            <v>CGK</v>
          </cell>
          <cell r="I482">
            <v>568</v>
          </cell>
          <cell r="J482">
            <v>-12</v>
          </cell>
          <cell r="K482">
            <v>6.3194444444444442E-2</v>
          </cell>
          <cell r="L482">
            <v>6.9444444444444441E-3</v>
          </cell>
          <cell r="M482">
            <v>7.013888888888889E-2</v>
          </cell>
          <cell r="N482">
            <v>3600</v>
          </cell>
          <cell r="O482">
            <v>7400</v>
          </cell>
          <cell r="P482">
            <v>13600</v>
          </cell>
          <cell r="Q482" t="str">
            <v>PLM/248</v>
          </cell>
          <cell r="S482" t="str">
            <v>B</v>
          </cell>
        </row>
        <row r="483">
          <cell r="A483" t="str">
            <v>PDG-MES735</v>
          </cell>
          <cell r="B483" t="str">
            <v>S&amp;W</v>
          </cell>
          <cell r="C483" t="str">
            <v xml:space="preserve">     Periode   :    JAN  -  DEC ' 2001 </v>
          </cell>
          <cell r="D483" t="str">
            <v>PK-GGA (32,997 KGS)</v>
          </cell>
          <cell r="E483" t="str">
            <v>CFM56-3C1</v>
          </cell>
          <cell r="F483">
            <v>735</v>
          </cell>
          <cell r="G483" t="str">
            <v>PDG</v>
          </cell>
          <cell r="H483" t="str">
            <v>MES</v>
          </cell>
          <cell r="I483">
            <v>307</v>
          </cell>
          <cell r="J483">
            <v>6</v>
          </cell>
          <cell r="K483">
            <v>3.6111111111111115E-2</v>
          </cell>
          <cell r="L483">
            <v>6.9444444444444441E-3</v>
          </cell>
          <cell r="M483">
            <v>4.3055555555555555E-2</v>
          </cell>
          <cell r="N483">
            <v>2150</v>
          </cell>
          <cell r="O483">
            <v>6100</v>
          </cell>
          <cell r="P483">
            <v>13500</v>
          </cell>
          <cell r="Q483" t="str">
            <v>KUL/195</v>
          </cell>
          <cell r="S483" t="str">
            <v>B</v>
          </cell>
        </row>
        <row r="484">
          <cell r="A484" t="str">
            <v>PKU-BTH735</v>
          </cell>
          <cell r="B484" t="str">
            <v>S&amp;W</v>
          </cell>
          <cell r="C484" t="str">
            <v xml:space="preserve">     Periode   :    JAN  -  DEC ' 2001 </v>
          </cell>
          <cell r="D484" t="str">
            <v>PK-GGA (32,997 KGS)</v>
          </cell>
          <cell r="E484" t="str">
            <v>CFM56-3C1</v>
          </cell>
          <cell r="F484">
            <v>735</v>
          </cell>
          <cell r="G484" t="str">
            <v>PKU</v>
          </cell>
          <cell r="H484" t="str">
            <v>BTH</v>
          </cell>
          <cell r="I484">
            <v>190</v>
          </cell>
          <cell r="J484">
            <v>-17</v>
          </cell>
          <cell r="K484">
            <v>2.6388888888888889E-2</v>
          </cell>
          <cell r="L484">
            <v>8.3333333333333332E-3</v>
          </cell>
          <cell r="M484">
            <v>3.4722222222222224E-2</v>
          </cell>
          <cell r="N484">
            <v>1650</v>
          </cell>
          <cell r="O484">
            <v>5600</v>
          </cell>
          <cell r="P484">
            <v>13400</v>
          </cell>
          <cell r="Q484" t="str">
            <v>PLM/273</v>
          </cell>
          <cell r="S484" t="str">
            <v>B</v>
          </cell>
        </row>
        <row r="485">
          <cell r="A485" t="str">
            <v>PKU-CGK735</v>
          </cell>
          <cell r="B485" t="str">
            <v>S&amp;W</v>
          </cell>
          <cell r="C485" t="str">
            <v xml:space="preserve">     Periode   :    JAN  -  DEC ' 2001 </v>
          </cell>
          <cell r="D485" t="str">
            <v>PK-GGA (32,997 KGS)</v>
          </cell>
          <cell r="E485" t="str">
            <v>CFM56-3C1</v>
          </cell>
          <cell r="F485">
            <v>735</v>
          </cell>
          <cell r="G485" t="str">
            <v>PKU</v>
          </cell>
          <cell r="H485" t="str">
            <v>CGK</v>
          </cell>
          <cell r="I485">
            <v>551</v>
          </cell>
          <cell r="J485">
            <v>-8</v>
          </cell>
          <cell r="K485">
            <v>6.1805555555555558E-2</v>
          </cell>
          <cell r="L485">
            <v>7.6388888888888886E-3</v>
          </cell>
          <cell r="M485">
            <v>6.9444444444444448E-2</v>
          </cell>
          <cell r="N485">
            <v>3500</v>
          </cell>
          <cell r="O485">
            <v>7300</v>
          </cell>
          <cell r="P485">
            <v>13600</v>
          </cell>
          <cell r="Q485" t="str">
            <v>PLM/248</v>
          </cell>
          <cell r="S485" t="str">
            <v>B</v>
          </cell>
        </row>
        <row r="486">
          <cell r="A486" t="str">
            <v>PLM-CGK735</v>
          </cell>
          <cell r="B486" t="str">
            <v>S&amp;W</v>
          </cell>
          <cell r="C486" t="str">
            <v xml:space="preserve">     Periode   :    JAN  -  DEC ' 2001 </v>
          </cell>
          <cell r="D486" t="str">
            <v>PK-GGA (32,997 KGS)</v>
          </cell>
          <cell r="E486" t="str">
            <v>CFM56-3C1</v>
          </cell>
          <cell r="F486">
            <v>735</v>
          </cell>
          <cell r="G486" t="str">
            <v>PLM</v>
          </cell>
          <cell r="H486" t="str">
            <v>CGK</v>
          </cell>
          <cell r="I486">
            <v>270</v>
          </cell>
          <cell r="J486">
            <v>-8</v>
          </cell>
          <cell r="K486">
            <v>3.4027777777777775E-2</v>
          </cell>
          <cell r="L486">
            <v>7.6388888888888886E-3</v>
          </cell>
          <cell r="M486">
            <v>4.1666666666666664E-2</v>
          </cell>
          <cell r="N486">
            <v>2050</v>
          </cell>
          <cell r="O486">
            <v>5800</v>
          </cell>
          <cell r="P486">
            <v>13600</v>
          </cell>
          <cell r="Q486" t="str">
            <v>PLM/248</v>
          </cell>
          <cell r="S486" t="str">
            <v>B</v>
          </cell>
        </row>
        <row r="487">
          <cell r="A487" t="str">
            <v>SOC-CGK735</v>
          </cell>
          <cell r="B487" t="str">
            <v>S&amp;W</v>
          </cell>
          <cell r="C487" t="str">
            <v xml:space="preserve">     Periode   :    JAN  -  DEC ' 2001 </v>
          </cell>
          <cell r="D487" t="str">
            <v>PK-GGA (32,997 KGS)</v>
          </cell>
          <cell r="E487" t="str">
            <v>CFM56-3C1</v>
          </cell>
          <cell r="F487">
            <v>735</v>
          </cell>
          <cell r="G487" t="str">
            <v>SOC</v>
          </cell>
          <cell r="H487" t="str">
            <v>CGK</v>
          </cell>
          <cell r="I487">
            <v>303</v>
          </cell>
          <cell r="J487">
            <v>9</v>
          </cell>
          <cell r="K487">
            <v>3.6111111111111115E-2</v>
          </cell>
          <cell r="L487">
            <v>6.9444444444444441E-3</v>
          </cell>
          <cell r="M487">
            <v>4.3055555555555555E-2</v>
          </cell>
          <cell r="N487">
            <v>2100</v>
          </cell>
          <cell r="O487">
            <v>5900</v>
          </cell>
          <cell r="P487">
            <v>13600</v>
          </cell>
          <cell r="Q487" t="str">
            <v>PLM/248</v>
          </cell>
          <cell r="S487" t="str">
            <v>B</v>
          </cell>
        </row>
        <row r="488">
          <cell r="A488" t="str">
            <v>SRG-CGK735</v>
          </cell>
          <cell r="B488" t="str">
            <v>S&amp;W</v>
          </cell>
          <cell r="C488" t="str">
            <v xml:space="preserve">     Periode   :    JAN  -  DEC ' 2001 </v>
          </cell>
          <cell r="D488" t="str">
            <v>PK-GGA (32,997 KGS)</v>
          </cell>
          <cell r="E488" t="str">
            <v>CFM56-3C1</v>
          </cell>
          <cell r="F488">
            <v>735</v>
          </cell>
          <cell r="G488" t="str">
            <v>SRG</v>
          </cell>
          <cell r="H488" t="str">
            <v>CGK</v>
          </cell>
          <cell r="I488">
            <v>258</v>
          </cell>
          <cell r="J488">
            <v>13</v>
          </cell>
          <cell r="K488">
            <v>3.1944444444444449E-2</v>
          </cell>
          <cell r="L488">
            <v>7.6388888888888886E-3</v>
          </cell>
          <cell r="M488">
            <v>3.9583333333333338E-2</v>
          </cell>
          <cell r="N488">
            <v>1900</v>
          </cell>
          <cell r="O488">
            <v>5700</v>
          </cell>
          <cell r="P488">
            <v>13600</v>
          </cell>
          <cell r="Q488" t="str">
            <v>PLM/248</v>
          </cell>
          <cell r="S488" t="str">
            <v>B</v>
          </cell>
        </row>
        <row r="489">
          <cell r="A489" t="str">
            <v>SUB-AMI735</v>
          </cell>
          <cell r="B489" t="str">
            <v>S&amp;W</v>
          </cell>
          <cell r="C489" t="str">
            <v xml:space="preserve">     Periode   :    JAN  -  DEC ' 2001 </v>
          </cell>
          <cell r="D489" t="str">
            <v>PK-GGA (32,997 KGS)</v>
          </cell>
          <cell r="E489" t="str">
            <v>CFM56-3C1</v>
          </cell>
          <cell r="F489">
            <v>735</v>
          </cell>
          <cell r="G489" t="str">
            <v>SUB</v>
          </cell>
          <cell r="H489" t="str">
            <v>AMI</v>
          </cell>
          <cell r="I489">
            <v>240</v>
          </cell>
          <cell r="J489">
            <v>-11</v>
          </cell>
          <cell r="K489">
            <v>3.125E-2</v>
          </cell>
          <cell r="L489">
            <v>6.9444444444444441E-3</v>
          </cell>
          <cell r="M489">
            <v>3.8194444444444448E-2</v>
          </cell>
          <cell r="N489">
            <v>1900</v>
          </cell>
          <cell r="O489">
            <v>5350</v>
          </cell>
          <cell r="P489">
            <v>13800</v>
          </cell>
          <cell r="Q489" t="str">
            <v>DPS/077</v>
          </cell>
          <cell r="S489" t="str">
            <v>B</v>
          </cell>
        </row>
        <row r="490">
          <cell r="A490" t="str">
            <v>-735</v>
          </cell>
          <cell r="B490" t="str">
            <v>S&amp;W</v>
          </cell>
          <cell r="C490" t="str">
            <v xml:space="preserve">     Periode   :    JAN  -  DEC ' 2001 </v>
          </cell>
          <cell r="D490" t="str">
            <v>PK-GGA (32,997 KGS)</v>
          </cell>
          <cell r="E490" t="str">
            <v>CFM56-3C1</v>
          </cell>
          <cell r="F490">
            <v>735</v>
          </cell>
        </row>
        <row r="491">
          <cell r="A491" t="str">
            <v>-735</v>
          </cell>
          <cell r="B491" t="str">
            <v>S&amp;W</v>
          </cell>
          <cell r="C491" t="str">
            <v xml:space="preserve">     Periode   :    JAN  -  DEC ' 2001 </v>
          </cell>
          <cell r="D491" t="str">
            <v>PK-GGA (32,997 KGS)</v>
          </cell>
          <cell r="E491" t="str">
            <v>CFM56-3C1</v>
          </cell>
          <cell r="F491">
            <v>735</v>
          </cell>
        </row>
        <row r="492">
          <cell r="A492" t="str">
            <v>-735</v>
          </cell>
          <cell r="B492" t="str">
            <v>S&amp;W</v>
          </cell>
          <cell r="C492" t="str">
            <v xml:space="preserve">     Periode   :    JAN  -  DEC ' 2001 </v>
          </cell>
          <cell r="D492" t="str">
            <v>PK-GGA (32,997 KGS)</v>
          </cell>
          <cell r="E492" t="str">
            <v>CFM56-3C1</v>
          </cell>
          <cell r="F492">
            <v>735</v>
          </cell>
        </row>
        <row r="493">
          <cell r="A493" t="str">
            <v>-735</v>
          </cell>
          <cell r="B493" t="str">
            <v>S&amp;W</v>
          </cell>
          <cell r="C493" t="str">
            <v xml:space="preserve">     Periode   :    JAN  -  DEC ' 2001 </v>
          </cell>
          <cell r="D493" t="str">
            <v>PK-GGA (32,997 KGS)</v>
          </cell>
          <cell r="E493" t="str">
            <v>CFM56-3C1</v>
          </cell>
          <cell r="F493">
            <v>735</v>
          </cell>
        </row>
        <row r="494">
          <cell r="A494" t="str">
            <v>-735</v>
          </cell>
          <cell r="B494" t="str">
            <v>S&amp;W</v>
          </cell>
          <cell r="C494" t="str">
            <v xml:space="preserve">     Periode   :    JAN  -  DEC ' 2001 </v>
          </cell>
          <cell r="D494" t="str">
            <v>PK-GGA (32,997 KGS)</v>
          </cell>
          <cell r="E494" t="str">
            <v>CFM56-3C1</v>
          </cell>
          <cell r="F494">
            <v>735</v>
          </cell>
        </row>
        <row r="495">
          <cell r="A495" t="str">
            <v>-735</v>
          </cell>
          <cell r="B495" t="str">
            <v>S&amp;W</v>
          </cell>
          <cell r="C495" t="str">
            <v xml:space="preserve">     Periode   :    JAN  -  DEC ' 2001 </v>
          </cell>
          <cell r="D495" t="str">
            <v>PK-GGA (32,997 KGS)</v>
          </cell>
          <cell r="E495" t="str">
            <v>CFM56-3C1</v>
          </cell>
          <cell r="F495">
            <v>735</v>
          </cell>
        </row>
        <row r="496">
          <cell r="A496" t="str">
            <v>-735</v>
          </cell>
          <cell r="B496" t="str">
            <v>S&amp;W</v>
          </cell>
          <cell r="C496" t="str">
            <v xml:space="preserve">     Periode   :    JAN  -  DEC ' 2001 </v>
          </cell>
          <cell r="D496" t="str">
            <v>PK-GGA (32,997 KGS)</v>
          </cell>
          <cell r="E496" t="str">
            <v>CFM56-3C1</v>
          </cell>
          <cell r="F496">
            <v>735</v>
          </cell>
        </row>
        <row r="497">
          <cell r="A497" t="str">
            <v>-735</v>
          </cell>
          <cell r="B497" t="str">
            <v>S&amp;W</v>
          </cell>
          <cell r="C497" t="str">
            <v xml:space="preserve">     Periode   :    JAN  -  DEC ' 2001 </v>
          </cell>
          <cell r="D497" t="str">
            <v>PK-GGA (32,997 KGS)</v>
          </cell>
          <cell r="E497" t="str">
            <v>CFM56-3C1</v>
          </cell>
          <cell r="F497">
            <v>735</v>
          </cell>
        </row>
        <row r="498">
          <cell r="A498" t="str">
            <v>-735</v>
          </cell>
          <cell r="B498" t="str">
            <v>S&amp;W</v>
          </cell>
          <cell r="C498" t="str">
            <v xml:space="preserve">     Periode   :    JAN  -  DEC ' 2001 </v>
          </cell>
          <cell r="D498" t="str">
            <v>PK-GGA (32,997 KGS)</v>
          </cell>
          <cell r="E498" t="str">
            <v>CFM56-3C1</v>
          </cell>
          <cell r="F498">
            <v>735</v>
          </cell>
        </row>
        <row r="499">
          <cell r="A499" t="str">
            <v>-735</v>
          </cell>
          <cell r="B499" t="str">
            <v>S&amp;W</v>
          </cell>
          <cell r="C499" t="str">
            <v xml:space="preserve">     Periode   :    JAN  -  DEC ' 2001 </v>
          </cell>
          <cell r="D499" t="str">
            <v>PK-GGA (32,997 KGS)</v>
          </cell>
          <cell r="E499" t="str">
            <v>CFM56-3C1</v>
          </cell>
          <cell r="F499">
            <v>735</v>
          </cell>
          <cell r="T499" t="str">
            <v xml:space="preserve">    NOTE : Route reserve fuel 10%</v>
          </cell>
        </row>
        <row r="500">
          <cell r="A500" t="str">
            <v>KUL-MES735</v>
          </cell>
          <cell r="B500" t="str">
            <v>S&amp;W</v>
          </cell>
          <cell r="C500" t="str">
            <v xml:space="preserve">     Periode   :    JAN  -  DEC ' 2001 </v>
          </cell>
          <cell r="D500" t="str">
            <v>PK-GGA (32,997 KGS)</v>
          </cell>
          <cell r="E500" t="str">
            <v>CFM56-3C1</v>
          </cell>
          <cell r="F500">
            <v>735</v>
          </cell>
          <cell r="G500" t="str">
            <v>KUL</v>
          </cell>
          <cell r="H500" t="str">
            <v>MES</v>
          </cell>
          <cell r="I500">
            <v>283</v>
          </cell>
          <cell r="J500">
            <v>20</v>
          </cell>
          <cell r="K500">
            <v>3.4027777777777775E-2</v>
          </cell>
          <cell r="L500">
            <v>9.7222222222222224E-3</v>
          </cell>
          <cell r="M500">
            <v>4.3749999999999997E-2</v>
          </cell>
          <cell r="N500">
            <v>2000</v>
          </cell>
          <cell r="O500">
            <v>5950</v>
          </cell>
          <cell r="P500">
            <v>13500</v>
          </cell>
          <cell r="Q500" t="str">
            <v>KUL/195</v>
          </cell>
          <cell r="S500" t="str">
            <v>B</v>
          </cell>
        </row>
        <row r="501">
          <cell r="A501" t="str">
            <v>MES-KUL735</v>
          </cell>
          <cell r="B501" t="str">
            <v>S&amp;W</v>
          </cell>
          <cell r="C501" t="str">
            <v xml:space="preserve">     Periode   :    JAN  -  DEC ' 2001 </v>
          </cell>
          <cell r="D501" t="str">
            <v>PK-GGA (32,997 KGS)</v>
          </cell>
          <cell r="E501" t="str">
            <v>CFM56-3C1</v>
          </cell>
          <cell r="F501">
            <v>735</v>
          </cell>
          <cell r="G501" t="str">
            <v>MES</v>
          </cell>
          <cell r="H501" t="str">
            <v>KUL</v>
          </cell>
          <cell r="I501">
            <v>276</v>
          </cell>
          <cell r="J501">
            <v>-17</v>
          </cell>
          <cell r="K501">
            <v>3.4722222222222224E-2</v>
          </cell>
          <cell r="L501">
            <v>9.7222222222222224E-3</v>
          </cell>
          <cell r="M501">
            <v>4.4444444444444446E-2</v>
          </cell>
          <cell r="N501">
            <v>2050</v>
          </cell>
          <cell r="O501">
            <v>5800</v>
          </cell>
          <cell r="P501">
            <v>13700</v>
          </cell>
          <cell r="Q501" t="str">
            <v>MES/210</v>
          </cell>
          <cell r="S501" t="str">
            <v>B</v>
          </cell>
        </row>
        <row r="502">
          <cell r="A502" t="str">
            <v>MES-PEN735</v>
          </cell>
          <cell r="B502" t="str">
            <v>S&amp;W</v>
          </cell>
          <cell r="C502" t="str">
            <v xml:space="preserve">     Periode   :    JAN  -  DEC ' 2001 </v>
          </cell>
          <cell r="D502" t="str">
            <v>PK-GGA (32,997 KGS)</v>
          </cell>
          <cell r="E502" t="str">
            <v>CFM56-3C1</v>
          </cell>
          <cell r="F502">
            <v>735</v>
          </cell>
          <cell r="G502" t="str">
            <v>MES</v>
          </cell>
          <cell r="H502" t="str">
            <v>PEN</v>
          </cell>
          <cell r="I502">
            <v>161</v>
          </cell>
          <cell r="J502">
            <v>-10</v>
          </cell>
          <cell r="K502">
            <v>2.361111111111111E-2</v>
          </cell>
          <cell r="L502">
            <v>7.6388888888888886E-3</v>
          </cell>
          <cell r="M502">
            <v>3.125E-2</v>
          </cell>
          <cell r="N502">
            <v>1450</v>
          </cell>
          <cell r="O502">
            <v>5650</v>
          </cell>
          <cell r="P502">
            <v>13200</v>
          </cell>
          <cell r="Q502" t="str">
            <v>MES/170</v>
          </cell>
          <cell r="S502" t="str">
            <v>B</v>
          </cell>
        </row>
        <row r="503">
          <cell r="A503" t="str">
            <v>MES-SIN735</v>
          </cell>
          <cell r="B503" t="str">
            <v>S&amp;W</v>
          </cell>
          <cell r="C503" t="str">
            <v xml:space="preserve">     Periode   :    JAN  -  DEC ' 2001 </v>
          </cell>
          <cell r="D503" t="str">
            <v>PK-GGA (32,997 KGS)</v>
          </cell>
          <cell r="E503" t="str">
            <v>CFM56-3C1</v>
          </cell>
          <cell r="F503">
            <v>735</v>
          </cell>
          <cell r="G503" t="str">
            <v>MES</v>
          </cell>
          <cell r="H503" t="str">
            <v>SIN</v>
          </cell>
          <cell r="I503">
            <v>393</v>
          </cell>
          <cell r="J503">
            <v>-18</v>
          </cell>
          <cell r="K503">
            <v>4.5833333333333337E-2</v>
          </cell>
          <cell r="L503">
            <v>9.7222222222222224E-3</v>
          </cell>
          <cell r="M503">
            <v>5.5555555555555559E-2</v>
          </cell>
          <cell r="N503">
            <v>2650</v>
          </cell>
          <cell r="O503">
            <v>6350</v>
          </cell>
          <cell r="P503">
            <v>13700</v>
          </cell>
          <cell r="Q503" t="str">
            <v>KUL/234</v>
          </cell>
          <cell r="S503" t="str">
            <v>B</v>
          </cell>
        </row>
        <row r="504">
          <cell r="A504" t="str">
            <v>SIN-MES735</v>
          </cell>
          <cell r="B504" t="str">
            <v>S&amp;W</v>
          </cell>
          <cell r="C504" t="str">
            <v xml:space="preserve">     Periode   :    JAN  -  DEC ' 2001 </v>
          </cell>
          <cell r="D504" t="str">
            <v>PK-GGA (32,997 KGS)</v>
          </cell>
          <cell r="E504" t="str">
            <v>CFM56-3C1</v>
          </cell>
          <cell r="F504">
            <v>735</v>
          </cell>
          <cell r="G504" t="str">
            <v>SIN</v>
          </cell>
          <cell r="H504" t="str">
            <v>MES</v>
          </cell>
          <cell r="I504">
            <v>381</v>
          </cell>
          <cell r="J504">
            <v>13</v>
          </cell>
          <cell r="K504">
            <v>4.3055555555555562E-2</v>
          </cell>
          <cell r="L504">
            <v>1.2500000000000001E-2</v>
          </cell>
          <cell r="M504">
            <v>5.5555555555555566E-2</v>
          </cell>
          <cell r="N504">
            <v>2500</v>
          </cell>
          <cell r="O504">
            <v>6450</v>
          </cell>
          <cell r="P504">
            <v>13400</v>
          </cell>
          <cell r="Q504" t="str">
            <v>KUL/195</v>
          </cell>
          <cell r="S504" t="str">
            <v>B</v>
          </cell>
        </row>
        <row r="505">
          <cell r="A505" t="str">
            <v>-</v>
          </cell>
        </row>
        <row r="506">
          <cell r="A506" t="str">
            <v>AMI-JOG284</v>
          </cell>
          <cell r="B506" t="str">
            <v>S&amp;W</v>
          </cell>
          <cell r="C506" t="str">
            <v>Periode :      J A N  -  D E C ' 2001</v>
          </cell>
          <cell r="D506" t="str">
            <v>PK-GKZ  (18,662 KGS)</v>
          </cell>
          <cell r="E506" t="str">
            <v>RR MK555-15H</v>
          </cell>
          <cell r="F506">
            <v>284</v>
          </cell>
          <cell r="G506" t="str">
            <v>AMI</v>
          </cell>
          <cell r="H506" t="str">
            <v>JOG</v>
          </cell>
          <cell r="I506">
            <v>436</v>
          </cell>
          <cell r="J506">
            <v>0</v>
          </cell>
          <cell r="K506">
            <v>4.9305555555555554E-2</v>
          </cell>
          <cell r="L506">
            <v>7.6388888888888886E-3</v>
          </cell>
          <cell r="M506">
            <v>5.6944444444444443E-2</v>
          </cell>
          <cell r="N506">
            <v>3010</v>
          </cell>
          <cell r="O506">
            <v>5910</v>
          </cell>
          <cell r="P506">
            <v>7600</v>
          </cell>
          <cell r="Q506" t="str">
            <v>SUB/211</v>
          </cell>
          <cell r="S506" t="str">
            <v>A</v>
          </cell>
        </row>
        <row r="507">
          <cell r="A507" t="str">
            <v>BDJ-CGK284</v>
          </cell>
          <cell r="B507" t="str">
            <v>S&amp;W</v>
          </cell>
          <cell r="C507" t="str">
            <v>Periode :      J A N  -  D E C ' 2001</v>
          </cell>
          <cell r="D507" t="str">
            <v>PK-GKZ  (18,662 KGS)</v>
          </cell>
          <cell r="E507" t="str">
            <v>RR MK555-15H</v>
          </cell>
          <cell r="F507">
            <v>284</v>
          </cell>
          <cell r="G507" t="str">
            <v>BDJ</v>
          </cell>
          <cell r="H507" t="str">
            <v>CGK</v>
          </cell>
          <cell r="I507">
            <v>521</v>
          </cell>
          <cell r="J507">
            <v>4</v>
          </cell>
          <cell r="K507">
            <v>5.6944444444444443E-2</v>
          </cell>
          <cell r="L507">
            <v>6.9444444444444441E-3</v>
          </cell>
          <cell r="M507">
            <v>6.3888888888888884E-2</v>
          </cell>
          <cell r="N507">
            <v>3430</v>
          </cell>
          <cell r="O507">
            <v>6610</v>
          </cell>
          <cell r="P507">
            <v>7000</v>
          </cell>
          <cell r="Q507" t="str">
            <v>PLM/248</v>
          </cell>
          <cell r="S507">
            <v>1</v>
          </cell>
          <cell r="T507" t="str">
            <v xml:space="preserve">   1. BDJ RTOW=70,500 LBS=31,978 KGS; RW=28/10; 33°C</v>
          </cell>
        </row>
        <row r="508">
          <cell r="A508" t="str">
            <v>BTH-PKU284</v>
          </cell>
          <cell r="B508" t="str">
            <v>S&amp;W</v>
          </cell>
          <cell r="C508" t="str">
            <v>Periode :      J A N  -  D E C ' 2001</v>
          </cell>
          <cell r="D508" t="str">
            <v>PK-GKZ  (18,662 KGS)</v>
          </cell>
          <cell r="E508" t="str">
            <v>RR MK555-15H</v>
          </cell>
          <cell r="F508">
            <v>284</v>
          </cell>
          <cell r="G508" t="str">
            <v>BTH</v>
          </cell>
          <cell r="H508" t="str">
            <v>PKU</v>
          </cell>
          <cell r="I508">
            <v>171</v>
          </cell>
          <cell r="J508">
            <v>4</v>
          </cell>
          <cell r="K508">
            <v>2.2222222222222223E-2</v>
          </cell>
          <cell r="L508">
            <v>6.9444444444444441E-3</v>
          </cell>
          <cell r="M508">
            <v>2.9166666666666667E-2</v>
          </cell>
          <cell r="N508">
            <v>1540</v>
          </cell>
          <cell r="O508">
            <v>4400</v>
          </cell>
          <cell r="P508">
            <v>7600</v>
          </cell>
          <cell r="Q508" t="str">
            <v>BTH/178</v>
          </cell>
          <cell r="S508" t="str">
            <v>A</v>
          </cell>
        </row>
        <row r="509">
          <cell r="A509" t="str">
            <v>CGK-BDJ284</v>
          </cell>
          <cell r="B509" t="str">
            <v>S&amp;W</v>
          </cell>
          <cell r="C509" t="str">
            <v>Periode :      J A N  -  D E C ' 2001</v>
          </cell>
          <cell r="D509" t="str">
            <v>PK-GKZ  (18,662 KGS)</v>
          </cell>
          <cell r="E509" t="str">
            <v>RR MK555-15H</v>
          </cell>
          <cell r="F509">
            <v>284</v>
          </cell>
          <cell r="G509" t="str">
            <v>CGK</v>
          </cell>
          <cell r="H509" t="str">
            <v>BDJ</v>
          </cell>
          <cell r="I509">
            <v>544</v>
          </cell>
          <cell r="J509">
            <v>-9</v>
          </cell>
          <cell r="K509">
            <v>6.5277777777777782E-2</v>
          </cell>
          <cell r="L509">
            <v>8.3333333333333332E-3</v>
          </cell>
          <cell r="M509">
            <v>7.3611111111111113E-2</v>
          </cell>
          <cell r="N509">
            <v>3600</v>
          </cell>
          <cell r="O509">
            <v>6600</v>
          </cell>
          <cell r="P509">
            <v>6900</v>
          </cell>
          <cell r="Q509" t="str">
            <v>BPN/206</v>
          </cell>
          <cell r="S509">
            <v>2</v>
          </cell>
          <cell r="T509" t="str">
            <v xml:space="preserve">   2. CGK RTOW=70458 LBS=31,959 KGS; RW=07L/07R; 33°C</v>
          </cell>
        </row>
        <row r="510">
          <cell r="A510" t="str">
            <v>CGK-BTH284</v>
          </cell>
          <cell r="B510" t="str">
            <v>S&amp;W</v>
          </cell>
          <cell r="C510" t="str">
            <v>Periode :      J A N  -  D E C ' 2001</v>
          </cell>
          <cell r="D510" t="str">
            <v>PK-GKZ  (18,662 KGS)</v>
          </cell>
          <cell r="E510" t="str">
            <v>RR MK555-15H</v>
          </cell>
          <cell r="F510">
            <v>284</v>
          </cell>
          <cell r="G510" t="str">
            <v>CGK</v>
          </cell>
          <cell r="H510" t="str">
            <v>BTH</v>
          </cell>
          <cell r="I510">
            <v>475</v>
          </cell>
          <cell r="J510">
            <v>2</v>
          </cell>
          <cell r="K510">
            <v>5.6944444444444443E-2</v>
          </cell>
          <cell r="L510">
            <v>8.3333333333333332E-3</v>
          </cell>
          <cell r="M510">
            <v>6.5277777777777782E-2</v>
          </cell>
          <cell r="N510">
            <v>3200</v>
          </cell>
          <cell r="O510">
            <v>6470</v>
          </cell>
          <cell r="P510">
            <v>7050</v>
          </cell>
          <cell r="Q510" t="str">
            <v>PLM/273</v>
          </cell>
          <cell r="S510">
            <v>2</v>
          </cell>
        </row>
        <row r="511">
          <cell r="A511" t="str">
            <v>CGK-JOG284</v>
          </cell>
          <cell r="B511" t="str">
            <v>S&amp;W</v>
          </cell>
          <cell r="C511" t="str">
            <v>Periode :      J A N  -  D E C ' 2001</v>
          </cell>
          <cell r="D511" t="str">
            <v>PK-GKZ  (18,662 KGS)</v>
          </cell>
          <cell r="E511" t="str">
            <v>RR MK555-15H</v>
          </cell>
          <cell r="F511">
            <v>284</v>
          </cell>
          <cell r="G511" t="str">
            <v>CGK</v>
          </cell>
          <cell r="H511" t="str">
            <v>JOG</v>
          </cell>
          <cell r="I511">
            <v>263</v>
          </cell>
          <cell r="J511">
            <v>-21</v>
          </cell>
          <cell r="K511">
            <v>3.7499999999999999E-2</v>
          </cell>
          <cell r="L511">
            <v>7.6388888888888886E-3</v>
          </cell>
          <cell r="M511">
            <v>4.5138888888888888E-2</v>
          </cell>
          <cell r="N511">
            <v>2130</v>
          </cell>
          <cell r="O511">
            <v>5080</v>
          </cell>
          <cell r="P511">
            <v>7600</v>
          </cell>
          <cell r="Q511" t="str">
            <v>SUB/211</v>
          </cell>
          <cell r="S511" t="str">
            <v>A</v>
          </cell>
        </row>
        <row r="512">
          <cell r="A512" t="str">
            <v>CGK-PDG284</v>
          </cell>
          <cell r="B512" t="str">
            <v>S&amp;W</v>
          </cell>
          <cell r="C512" t="str">
            <v>Periode :      J A N  -  D E C ' 2001</v>
          </cell>
          <cell r="D512" t="str">
            <v>PK-GKZ  (18,662 KGS)</v>
          </cell>
          <cell r="E512" t="str">
            <v>RR MK555-15H</v>
          </cell>
          <cell r="F512">
            <v>284</v>
          </cell>
          <cell r="G512" t="str">
            <v>CGK</v>
          </cell>
          <cell r="H512" t="str">
            <v>PDG</v>
          </cell>
          <cell r="I512">
            <v>513</v>
          </cell>
          <cell r="J512">
            <v>-1</v>
          </cell>
          <cell r="K512">
            <v>6.1111111111111116E-2</v>
          </cell>
          <cell r="L512">
            <v>7.6388888888888886E-3</v>
          </cell>
          <cell r="M512">
            <v>6.8750000000000006E-2</v>
          </cell>
          <cell r="N512">
            <v>3400</v>
          </cell>
          <cell r="O512">
            <v>5970</v>
          </cell>
          <cell r="P512">
            <v>7600</v>
          </cell>
          <cell r="Q512" t="str">
            <v>PKU/136</v>
          </cell>
          <cell r="S512">
            <v>2</v>
          </cell>
        </row>
        <row r="513">
          <cell r="A513" t="str">
            <v>CGK-PKU284</v>
          </cell>
          <cell r="B513" t="str">
            <v>S&amp;W</v>
          </cell>
          <cell r="C513" t="str">
            <v>Periode :      J A N  -  D E C ' 2001</v>
          </cell>
          <cell r="D513" t="str">
            <v>PK-GKZ  (18,662 KGS)</v>
          </cell>
          <cell r="E513" t="str">
            <v>RR MK555-15H</v>
          </cell>
          <cell r="F513">
            <v>284</v>
          </cell>
          <cell r="G513" t="str">
            <v>CGK</v>
          </cell>
          <cell r="H513" t="str">
            <v>PKU</v>
          </cell>
          <cell r="I513">
            <v>508</v>
          </cell>
          <cell r="J513">
            <v>4</v>
          </cell>
          <cell r="K513">
            <v>5.9722222222222225E-2</v>
          </cell>
          <cell r="L513">
            <v>7.6388888888888886E-3</v>
          </cell>
          <cell r="M513">
            <v>6.7361111111111108E-2</v>
          </cell>
          <cell r="N513">
            <v>3370</v>
          </cell>
          <cell r="O513">
            <v>6210</v>
          </cell>
          <cell r="P513">
            <v>7400</v>
          </cell>
          <cell r="Q513" t="str">
            <v>BTH/178</v>
          </cell>
          <cell r="S513">
            <v>2</v>
          </cell>
        </row>
        <row r="514">
          <cell r="A514" t="str">
            <v>CGK-PLM284</v>
          </cell>
          <cell r="B514" t="str">
            <v>S&amp;W</v>
          </cell>
          <cell r="C514" t="str">
            <v>Periode :      J A N  -  D E C ' 2001</v>
          </cell>
          <cell r="D514" t="str">
            <v>PK-GKZ  (18,662 KGS)</v>
          </cell>
          <cell r="E514" t="str">
            <v>RR MK555-15H</v>
          </cell>
          <cell r="F514">
            <v>284</v>
          </cell>
          <cell r="G514" t="str">
            <v>CGK</v>
          </cell>
          <cell r="H514" t="str">
            <v>PLM</v>
          </cell>
          <cell r="I514">
            <v>233</v>
          </cell>
          <cell r="J514">
            <v>-3</v>
          </cell>
          <cell r="K514">
            <v>3.3333333333333333E-2</v>
          </cell>
          <cell r="L514">
            <v>7.6388888888888886E-3</v>
          </cell>
          <cell r="M514">
            <v>4.0972222222222222E-2</v>
          </cell>
          <cell r="N514">
            <v>19230</v>
          </cell>
          <cell r="O514">
            <v>5130</v>
          </cell>
          <cell r="P514">
            <v>7600</v>
          </cell>
          <cell r="Q514" t="str">
            <v>CGK/268</v>
          </cell>
          <cell r="S514" t="str">
            <v>A</v>
          </cell>
        </row>
        <row r="515">
          <cell r="A515" t="str">
            <v>CGK-PNK284</v>
          </cell>
          <cell r="B515" t="str">
            <v>S&amp;W</v>
          </cell>
          <cell r="C515" t="str">
            <v>Periode :      J A N  -  D E C ' 2001</v>
          </cell>
          <cell r="D515" t="str">
            <v>PK-GKZ  (18,662 KGS)</v>
          </cell>
          <cell r="E515" t="str">
            <v>RR MK555-15H</v>
          </cell>
          <cell r="F515">
            <v>284</v>
          </cell>
          <cell r="G515" t="str">
            <v>CGK</v>
          </cell>
          <cell r="H515" t="str">
            <v>PNK</v>
          </cell>
          <cell r="I515">
            <v>433</v>
          </cell>
          <cell r="J515">
            <v>-3</v>
          </cell>
          <cell r="K515">
            <v>5.347222222222222E-2</v>
          </cell>
          <cell r="L515">
            <v>6.9444444444444441E-3</v>
          </cell>
          <cell r="M515">
            <v>6.041666666666666E-2</v>
          </cell>
          <cell r="N515">
            <v>2980</v>
          </cell>
          <cell r="O515">
            <v>6640</v>
          </cell>
          <cell r="P515">
            <v>6950</v>
          </cell>
          <cell r="Q515" t="str">
            <v>PLM/350</v>
          </cell>
          <cell r="S515">
            <v>2</v>
          </cell>
        </row>
        <row r="516">
          <cell r="A516" t="str">
            <v>CGK-SOC284</v>
          </cell>
          <cell r="B516" t="str">
            <v>S&amp;W</v>
          </cell>
          <cell r="C516" t="str">
            <v>Periode :      J A N  -  D E C ' 2001</v>
          </cell>
          <cell r="D516" t="str">
            <v>PK-GKZ  (18,662 KGS)</v>
          </cell>
          <cell r="E516" t="str">
            <v>RR MK555-15H</v>
          </cell>
          <cell r="F516">
            <v>284</v>
          </cell>
          <cell r="G516" t="str">
            <v>CGK</v>
          </cell>
          <cell r="H516" t="str">
            <v>SOC</v>
          </cell>
          <cell r="I516">
            <v>280</v>
          </cell>
          <cell r="J516">
            <v>-1</v>
          </cell>
          <cell r="K516">
            <v>3.8194444444444441E-2</v>
          </cell>
          <cell r="L516">
            <v>7.6388888888888886E-3</v>
          </cell>
          <cell r="M516">
            <v>4.583333333333333E-2</v>
          </cell>
          <cell r="N516">
            <v>2140</v>
          </cell>
          <cell r="O516">
            <v>4840</v>
          </cell>
          <cell r="P516">
            <v>7600</v>
          </cell>
          <cell r="Q516" t="str">
            <v>SUB/166</v>
          </cell>
          <cell r="S516" t="str">
            <v>A</v>
          </cell>
        </row>
        <row r="517">
          <cell r="A517" t="str">
            <v>CGK-SRG284</v>
          </cell>
          <cell r="B517" t="str">
            <v>S&amp;W</v>
          </cell>
          <cell r="C517" t="str">
            <v>Periode :      J A N  -  D E C ' 2001</v>
          </cell>
          <cell r="D517" t="str">
            <v>PK-GKZ  (18,662 KGS)</v>
          </cell>
          <cell r="E517" t="str">
            <v>RR MK555-15H</v>
          </cell>
          <cell r="F517">
            <v>284</v>
          </cell>
          <cell r="G517" t="str">
            <v>CGK</v>
          </cell>
          <cell r="H517" t="str">
            <v>SRG</v>
          </cell>
          <cell r="I517">
            <v>231</v>
          </cell>
          <cell r="J517">
            <v>-10</v>
          </cell>
          <cell r="K517">
            <v>3.3333333333333333E-2</v>
          </cell>
          <cell r="L517">
            <v>7.6388888888888886E-3</v>
          </cell>
          <cell r="M517">
            <v>4.0972222222222222E-2</v>
          </cell>
          <cell r="N517">
            <v>1910</v>
          </cell>
          <cell r="O517">
            <v>4740</v>
          </cell>
          <cell r="P517">
            <v>7600</v>
          </cell>
          <cell r="Q517" t="str">
            <v>SUB/158</v>
          </cell>
          <cell r="S517" t="str">
            <v>A</v>
          </cell>
        </row>
        <row r="518">
          <cell r="A518" t="str">
            <v>JOG-AMI284</v>
          </cell>
          <cell r="B518" t="str">
            <v>S&amp;W</v>
          </cell>
          <cell r="C518" t="str">
            <v>Periode :      J A N  -  D E C ' 2001</v>
          </cell>
          <cell r="D518" t="str">
            <v>PK-GKZ  (18,662 KGS)</v>
          </cell>
          <cell r="E518" t="str">
            <v>RR MK555-15H</v>
          </cell>
          <cell r="F518">
            <v>284</v>
          </cell>
          <cell r="G518" t="str">
            <v>JOG</v>
          </cell>
          <cell r="H518" t="str">
            <v>AMI</v>
          </cell>
          <cell r="I518">
            <v>392</v>
          </cell>
          <cell r="J518">
            <v>-1</v>
          </cell>
          <cell r="K518">
            <v>4.4444444444444446E-2</v>
          </cell>
          <cell r="L518">
            <v>7.6388888888888886E-3</v>
          </cell>
          <cell r="M518">
            <v>5.2083333333333336E-2</v>
          </cell>
          <cell r="N518">
            <v>2750</v>
          </cell>
          <cell r="O518">
            <v>4970</v>
          </cell>
          <cell r="P518">
            <v>7600</v>
          </cell>
          <cell r="Q518" t="str">
            <v>DPS/197</v>
          </cell>
          <cell r="S518" t="str">
            <v>A</v>
          </cell>
        </row>
        <row r="519">
          <cell r="A519" t="str">
            <v>JOG-CGK284</v>
          </cell>
          <cell r="B519" t="str">
            <v>S&amp;W</v>
          </cell>
          <cell r="C519" t="str">
            <v>Periode :      J A N  -  D E C ' 2001</v>
          </cell>
          <cell r="D519" t="str">
            <v>PK-GKZ  (18,662 KGS)</v>
          </cell>
          <cell r="E519" t="str">
            <v>RR MK555-15H</v>
          </cell>
          <cell r="F519">
            <v>284</v>
          </cell>
          <cell r="G519" t="str">
            <v>JOG</v>
          </cell>
          <cell r="H519" t="str">
            <v>CGK</v>
          </cell>
          <cell r="I519">
            <v>262</v>
          </cell>
          <cell r="J519">
            <v>-9</v>
          </cell>
          <cell r="K519">
            <v>3.6805555555555557E-2</v>
          </cell>
          <cell r="L519">
            <v>7.6388888888888886E-3</v>
          </cell>
          <cell r="M519">
            <v>4.4444444444444446E-2</v>
          </cell>
          <cell r="N519">
            <v>2060</v>
          </cell>
          <cell r="O519">
            <v>5280</v>
          </cell>
          <cell r="P519">
            <v>7600</v>
          </cell>
          <cell r="Q519" t="str">
            <v>PLM/248</v>
          </cell>
          <cell r="S519" t="str">
            <v>A</v>
          </cell>
        </row>
        <row r="520">
          <cell r="A520" t="str">
            <v>KDI-UPG284</v>
          </cell>
          <cell r="B520" t="str">
            <v>S&amp;W</v>
          </cell>
          <cell r="C520" t="str">
            <v>Periode :      J A N  -  D E C ' 2001</v>
          </cell>
          <cell r="D520" t="str">
            <v>PK-GKZ  (18,662 KGS)</v>
          </cell>
          <cell r="E520" t="str">
            <v>RR MK555-15H</v>
          </cell>
          <cell r="F520">
            <v>284</v>
          </cell>
          <cell r="G520" t="str">
            <v>KDI</v>
          </cell>
          <cell r="H520" t="str">
            <v>UPG</v>
          </cell>
          <cell r="I520">
            <v>197</v>
          </cell>
          <cell r="J520">
            <v>3</v>
          </cell>
          <cell r="K520">
            <v>2.5000000000000001E-2</v>
          </cell>
          <cell r="L520">
            <v>8.3333333333333332E-3</v>
          </cell>
          <cell r="M520">
            <v>3.3333333333333333E-2</v>
          </cell>
          <cell r="N520">
            <v>1610</v>
          </cell>
          <cell r="O520">
            <v>4990</v>
          </cell>
          <cell r="P520">
            <v>7800</v>
          </cell>
          <cell r="Q520" t="str">
            <v>BPN/270</v>
          </cell>
          <cell r="S520">
            <v>3</v>
          </cell>
          <cell r="T520" t="str">
            <v xml:space="preserve">   3. KDI RTOW=66,800 LBS=30,300 KGS; RW=08; 33°C</v>
          </cell>
        </row>
        <row r="521">
          <cell r="A521" t="str">
            <v>MES-PDG284</v>
          </cell>
          <cell r="B521" t="str">
            <v>S&amp;W</v>
          </cell>
          <cell r="C521" t="str">
            <v>Periode :      J A N  -  D E C ' 2001</v>
          </cell>
          <cell r="D521" t="str">
            <v>PK-GKZ  (18,662 KGS)</v>
          </cell>
          <cell r="E521" t="str">
            <v>RR MK555-15H</v>
          </cell>
          <cell r="F521">
            <v>284</v>
          </cell>
          <cell r="G521" t="str">
            <v>MES</v>
          </cell>
          <cell r="H521" t="str">
            <v>PDG</v>
          </cell>
          <cell r="I521">
            <v>288</v>
          </cell>
          <cell r="J521">
            <v>-2</v>
          </cell>
          <cell r="K521">
            <v>3.4722222222222224E-2</v>
          </cell>
          <cell r="L521">
            <v>6.9444444444444441E-3</v>
          </cell>
          <cell r="M521">
            <v>4.1666666666666671E-2</v>
          </cell>
          <cell r="N521">
            <v>2170</v>
          </cell>
          <cell r="O521">
            <v>4740</v>
          </cell>
          <cell r="P521">
            <v>7600</v>
          </cell>
          <cell r="Q521" t="str">
            <v>PKU/136</v>
          </cell>
          <cell r="S521" t="str">
            <v>A</v>
          </cell>
        </row>
        <row r="522">
          <cell r="A522" t="str">
            <v>PDG-CGK284</v>
          </cell>
          <cell r="B522" t="str">
            <v>S&amp;W</v>
          </cell>
          <cell r="C522" t="str">
            <v>Periode :      J A N  -  D E C ' 2001</v>
          </cell>
          <cell r="D522" t="str">
            <v>PK-GKZ  (18,662 KGS)</v>
          </cell>
          <cell r="E522" t="str">
            <v>RR MK555-15H</v>
          </cell>
          <cell r="F522">
            <v>284</v>
          </cell>
          <cell r="G522" t="str">
            <v>PDG</v>
          </cell>
          <cell r="H522" t="str">
            <v>CGK</v>
          </cell>
          <cell r="I522">
            <v>553</v>
          </cell>
          <cell r="J522">
            <v>-10</v>
          </cell>
          <cell r="K522">
            <v>6.25E-2</v>
          </cell>
          <cell r="L522">
            <v>6.9444444444444441E-3</v>
          </cell>
          <cell r="M522">
            <v>6.9444444444444448E-2</v>
          </cell>
          <cell r="N522">
            <v>3670</v>
          </cell>
          <cell r="O522">
            <v>6820</v>
          </cell>
          <cell r="P522">
            <v>6800</v>
          </cell>
          <cell r="Q522" t="str">
            <v>PLM/248</v>
          </cell>
          <cell r="S522">
            <v>4</v>
          </cell>
          <cell r="T522" t="str">
            <v xml:space="preserve">   4. PDG RTOW=70,500 LBS=31,978 KGS; RW=34; 33°C</v>
          </cell>
        </row>
        <row r="523">
          <cell r="A523" t="str">
            <v>PDG-MES284</v>
          </cell>
          <cell r="B523" t="str">
            <v>S&amp;W</v>
          </cell>
          <cell r="C523" t="str">
            <v>Periode :      J A N  -  D E C ' 2001</v>
          </cell>
          <cell r="D523" t="str">
            <v>PK-GKZ  (18,662 KGS)</v>
          </cell>
          <cell r="E523" t="str">
            <v>RR MK555-15H</v>
          </cell>
          <cell r="F523">
            <v>284</v>
          </cell>
          <cell r="G523" t="str">
            <v>PDG</v>
          </cell>
          <cell r="H523" t="str">
            <v>MES</v>
          </cell>
          <cell r="I523">
            <v>297</v>
          </cell>
          <cell r="J523">
            <v>1</v>
          </cell>
          <cell r="K523">
            <v>3.5416666666666666E-2</v>
          </cell>
          <cell r="L523">
            <v>6.9444444444444441E-3</v>
          </cell>
          <cell r="M523">
            <v>4.2361111111111113E-2</v>
          </cell>
          <cell r="N523">
            <v>2240</v>
          </cell>
          <cell r="O523">
            <v>5190</v>
          </cell>
          <cell r="P523">
            <v>7600</v>
          </cell>
          <cell r="Q523" t="str">
            <v>KUL/195</v>
          </cell>
          <cell r="S523" t="str">
            <v>A</v>
          </cell>
        </row>
        <row r="524">
          <cell r="A524" t="str">
            <v>PKU-CGK284</v>
          </cell>
          <cell r="B524" t="str">
            <v>S&amp;W</v>
          </cell>
          <cell r="C524" t="str">
            <v>Periode :      J A N  -  D E C ' 2001</v>
          </cell>
          <cell r="D524" t="str">
            <v>PK-GKZ  (18,662 KGS)</v>
          </cell>
          <cell r="E524" t="str">
            <v>RR MK555-15H</v>
          </cell>
          <cell r="F524">
            <v>284</v>
          </cell>
          <cell r="G524" t="str">
            <v>PKU</v>
          </cell>
          <cell r="H524" t="str">
            <v>CGK</v>
          </cell>
          <cell r="I524">
            <v>542</v>
          </cell>
          <cell r="J524">
            <v>-4</v>
          </cell>
          <cell r="K524">
            <v>6.3194444444444442E-2</v>
          </cell>
          <cell r="L524">
            <v>7.6388888888888886E-3</v>
          </cell>
          <cell r="M524">
            <v>7.0833333333333331E-2</v>
          </cell>
          <cell r="N524">
            <v>3570</v>
          </cell>
          <cell r="O524">
            <v>6740</v>
          </cell>
          <cell r="P524">
            <v>6800</v>
          </cell>
          <cell r="Q524" t="str">
            <v>PLM/248</v>
          </cell>
          <cell r="S524">
            <v>5</v>
          </cell>
          <cell r="T524" t="str">
            <v xml:space="preserve">   5. PKU RTOW=70,295 LBS=31,885 KGS; RW=18; 33°C</v>
          </cell>
        </row>
        <row r="525">
          <cell r="A525" t="str">
            <v>PLM-CGK284</v>
          </cell>
          <cell r="B525" t="str">
            <v>S&amp;W</v>
          </cell>
          <cell r="C525" t="str">
            <v>Periode :      J A N  -  D E C ' 2001</v>
          </cell>
          <cell r="D525" t="str">
            <v>PK-GKZ  (18,662 KGS)</v>
          </cell>
          <cell r="E525" t="str">
            <v>RR MK555-15H</v>
          </cell>
          <cell r="F525">
            <v>284</v>
          </cell>
          <cell r="G525" t="str">
            <v>PLM</v>
          </cell>
          <cell r="H525" t="str">
            <v>CGK</v>
          </cell>
          <cell r="I525">
            <v>262</v>
          </cell>
          <cell r="J525">
            <v>-4</v>
          </cell>
          <cell r="K525">
            <v>3.6111111111111115E-2</v>
          </cell>
          <cell r="L525">
            <v>7.6388888888888886E-3</v>
          </cell>
          <cell r="M525">
            <v>4.3750000000000004E-2</v>
          </cell>
          <cell r="N525">
            <v>2090</v>
          </cell>
          <cell r="O525">
            <v>5290</v>
          </cell>
          <cell r="P525">
            <v>7600</v>
          </cell>
          <cell r="Q525" t="str">
            <v>PLM/248</v>
          </cell>
          <cell r="S525" t="str">
            <v>A</v>
          </cell>
        </row>
        <row r="526">
          <cell r="A526" t="str">
            <v>PLW-UPG284</v>
          </cell>
          <cell r="B526" t="str">
            <v>S&amp;W</v>
          </cell>
          <cell r="C526" t="str">
            <v>Periode :      J A N  -  D E C ' 2001</v>
          </cell>
          <cell r="D526" t="str">
            <v>PK-GKZ  (18,662 KGS)</v>
          </cell>
          <cell r="E526" t="str">
            <v>RR MK555-15H</v>
          </cell>
          <cell r="F526">
            <v>284</v>
          </cell>
          <cell r="G526" t="str">
            <v>PLW</v>
          </cell>
          <cell r="H526" t="str">
            <v>UPG</v>
          </cell>
          <cell r="I526">
            <v>290</v>
          </cell>
          <cell r="J526">
            <v>0</v>
          </cell>
          <cell r="K526">
            <v>3.4027777777777775E-2</v>
          </cell>
          <cell r="L526">
            <v>8.3333333333333332E-3</v>
          </cell>
          <cell r="M526">
            <v>4.2361111111111106E-2</v>
          </cell>
          <cell r="N526">
            <v>2250</v>
          </cell>
          <cell r="O526">
            <v>5770</v>
          </cell>
          <cell r="P526">
            <v>7000</v>
          </cell>
          <cell r="Q526" t="str">
            <v>BPN/270</v>
          </cell>
          <cell r="S526">
            <v>6</v>
          </cell>
          <cell r="T526" t="str">
            <v xml:space="preserve">   6. PLW RTOW=70,456 LBS=31,162 KGS; RW=15; 33°C</v>
          </cell>
        </row>
        <row r="527">
          <cell r="A527" t="str">
            <v>PNK-CGK284</v>
          </cell>
          <cell r="B527" t="str">
            <v>S&amp;W</v>
          </cell>
          <cell r="C527" t="str">
            <v>Periode :      J A N  -  D E C ' 2001</v>
          </cell>
          <cell r="D527" t="str">
            <v>PK-GKZ  (18,662 KGS)</v>
          </cell>
          <cell r="E527" t="str">
            <v>RR MK555-15H</v>
          </cell>
          <cell r="F527">
            <v>284</v>
          </cell>
          <cell r="G527" t="str">
            <v>PNK</v>
          </cell>
          <cell r="H527" t="str">
            <v>CGK</v>
          </cell>
          <cell r="I527">
            <v>412</v>
          </cell>
          <cell r="J527">
            <v>1</v>
          </cell>
          <cell r="K527">
            <v>5.0694444444444452E-2</v>
          </cell>
          <cell r="L527">
            <v>7.6388888888888886E-3</v>
          </cell>
          <cell r="M527">
            <v>5.8333333333333341E-2</v>
          </cell>
          <cell r="N527">
            <v>2890</v>
          </cell>
          <cell r="O527">
            <v>6090</v>
          </cell>
          <cell r="P527">
            <v>7550</v>
          </cell>
          <cell r="Q527" t="str">
            <v>PLM/248</v>
          </cell>
          <cell r="S527">
            <v>7</v>
          </cell>
          <cell r="T527" t="str">
            <v xml:space="preserve">   7. PNK RTOW=70,550 LBS=32,001 KGS; RW=16; 33°C</v>
          </cell>
        </row>
        <row r="528">
          <cell r="A528" t="str">
            <v>SOC-CGK284</v>
          </cell>
          <cell r="B528" t="str">
            <v>S&amp;W</v>
          </cell>
          <cell r="C528" t="str">
            <v>Periode :      J A N  -  D E C ' 2001</v>
          </cell>
          <cell r="D528" t="str">
            <v>PK-GKZ  (18,662 KGS)</v>
          </cell>
          <cell r="E528" t="str">
            <v>RR MK555-15H</v>
          </cell>
          <cell r="F528">
            <v>284</v>
          </cell>
          <cell r="G528" t="str">
            <v>SOC</v>
          </cell>
          <cell r="H528" t="str">
            <v>CGK</v>
          </cell>
          <cell r="I528">
            <v>285</v>
          </cell>
          <cell r="J528">
            <v>0</v>
          </cell>
          <cell r="K528">
            <v>3.8194444444444441E-2</v>
          </cell>
          <cell r="L528">
            <v>7.6388888888888886E-3</v>
          </cell>
          <cell r="M528">
            <v>4.583333333333333E-2</v>
          </cell>
          <cell r="N528">
            <v>2180</v>
          </cell>
          <cell r="O528">
            <v>5400</v>
          </cell>
          <cell r="P528">
            <v>7600</v>
          </cell>
          <cell r="Q528" t="str">
            <v>PLM/248</v>
          </cell>
          <cell r="S528" t="str">
            <v>A</v>
          </cell>
        </row>
        <row r="529">
          <cell r="A529" t="str">
            <v>SUB-UPG284</v>
          </cell>
          <cell r="B529" t="str">
            <v>S&amp;W</v>
          </cell>
          <cell r="C529" t="str">
            <v>Periode :      J A N  -  D E C ' 2001</v>
          </cell>
          <cell r="D529" t="str">
            <v>PK-GKZ  (18,662 KGS)</v>
          </cell>
          <cell r="E529" t="str">
            <v>RR MK555-15H</v>
          </cell>
          <cell r="F529">
            <v>284</v>
          </cell>
          <cell r="G529" t="str">
            <v>SUB</v>
          </cell>
          <cell r="H529" t="str">
            <v>UPG</v>
          </cell>
          <cell r="I529">
            <v>445</v>
          </cell>
          <cell r="J529">
            <v>-5</v>
          </cell>
          <cell r="K529">
            <v>5.0694444444444452E-2</v>
          </cell>
          <cell r="L529">
            <v>8.3333333333333332E-3</v>
          </cell>
          <cell r="M529">
            <v>5.9027777777777783E-2</v>
          </cell>
          <cell r="N529">
            <v>3070</v>
          </cell>
          <cell r="O529">
            <v>6580</v>
          </cell>
          <cell r="P529">
            <v>7050</v>
          </cell>
          <cell r="Q529" t="str">
            <v>BPN/270</v>
          </cell>
          <cell r="S529">
            <v>8</v>
          </cell>
          <cell r="T529" t="str">
            <v xml:space="preserve">   8. SUB RTOW=70,550 LBS=32,001 KGS; RW=10/28; 33°C</v>
          </cell>
        </row>
        <row r="530">
          <cell r="A530" t="str">
            <v>UPG-KDI284</v>
          </cell>
          <cell r="B530" t="str">
            <v>S&amp;W</v>
          </cell>
          <cell r="C530" t="str">
            <v>Periode :      J A N  -  D E C ' 2001</v>
          </cell>
          <cell r="D530" t="str">
            <v>PK-GKZ  (18,662 KGS)</v>
          </cell>
          <cell r="E530" t="str">
            <v>RR MK555-15H</v>
          </cell>
          <cell r="F530">
            <v>284</v>
          </cell>
          <cell r="G530" t="str">
            <v>UPG</v>
          </cell>
          <cell r="H530" t="str">
            <v>KDI</v>
          </cell>
          <cell r="I530">
            <v>187</v>
          </cell>
          <cell r="J530">
            <v>-3</v>
          </cell>
          <cell r="K530">
            <v>2.6388888888888889E-2</v>
          </cell>
          <cell r="L530">
            <v>8.3333333333333332E-3</v>
          </cell>
          <cell r="M530">
            <v>3.4722222222222224E-2</v>
          </cell>
          <cell r="N530">
            <v>1460</v>
          </cell>
          <cell r="O530">
            <v>4370</v>
          </cell>
          <cell r="P530">
            <v>7600</v>
          </cell>
          <cell r="Q530" t="str">
            <v>UPG/196</v>
          </cell>
          <cell r="S530" t="str">
            <v>A</v>
          </cell>
        </row>
        <row r="531">
          <cell r="A531" t="str">
            <v>UPG-PLW284</v>
          </cell>
          <cell r="B531" t="str">
            <v>S&amp;W</v>
          </cell>
          <cell r="C531" t="str">
            <v>Periode :      J A N  -  D E C ' 2001</v>
          </cell>
          <cell r="D531" t="str">
            <v>PK-GKZ  (18,662 KGS)</v>
          </cell>
          <cell r="E531" t="str">
            <v>RR MK555-15H</v>
          </cell>
          <cell r="F531">
            <v>284</v>
          </cell>
          <cell r="G531" t="str">
            <v>UPG</v>
          </cell>
          <cell r="H531" t="str">
            <v>PLW</v>
          </cell>
          <cell r="I531">
            <v>277</v>
          </cell>
          <cell r="J531">
            <v>1</v>
          </cell>
          <cell r="K531">
            <v>3.7499999999999999E-2</v>
          </cell>
          <cell r="L531">
            <v>8.3333333333333332E-3</v>
          </cell>
          <cell r="M531">
            <v>4.583333333333333E-2</v>
          </cell>
          <cell r="N531">
            <v>2200</v>
          </cell>
          <cell r="O531">
            <v>5600</v>
          </cell>
          <cell r="P531">
            <v>7600</v>
          </cell>
          <cell r="Q531" t="str">
            <v>UPG/270</v>
          </cell>
          <cell r="S531" t="str">
            <v>A</v>
          </cell>
        </row>
        <row r="532">
          <cell r="A532" t="str">
            <v>UPG-SUB284</v>
          </cell>
          <cell r="B532" t="str">
            <v>S&amp;W</v>
          </cell>
          <cell r="C532" t="str">
            <v>Periode :      J A N  -  D E C ' 2001</v>
          </cell>
          <cell r="D532" t="str">
            <v>PK-GKZ  (18,662 KGS)</v>
          </cell>
          <cell r="E532" t="str">
            <v>RR MK555-15H</v>
          </cell>
          <cell r="F532">
            <v>284</v>
          </cell>
          <cell r="G532" t="str">
            <v>UPG</v>
          </cell>
          <cell r="H532" t="str">
            <v>SUB</v>
          </cell>
          <cell r="I532">
            <v>461</v>
          </cell>
          <cell r="J532">
            <v>5</v>
          </cell>
          <cell r="K532">
            <v>5.0694444444444452E-2</v>
          </cell>
          <cell r="L532">
            <v>7.6388888888888886E-3</v>
          </cell>
          <cell r="M532">
            <v>5.8333333333333341E-2</v>
          </cell>
          <cell r="N532">
            <v>3120</v>
          </cell>
          <cell r="O532">
            <v>6100</v>
          </cell>
          <cell r="P532">
            <v>7500</v>
          </cell>
          <cell r="Q532" t="str">
            <v>DPS/197</v>
          </cell>
          <cell r="S532">
            <v>9</v>
          </cell>
          <cell r="T532" t="str">
            <v xml:space="preserve">   9. UPG RTOW=70,500 LBS=31,978 KGS; RW=31; 33°C</v>
          </cell>
        </row>
        <row r="533">
          <cell r="A533" t="str">
            <v>CGK-DJB284</v>
          </cell>
          <cell r="B533" t="str">
            <v>S&amp;W</v>
          </cell>
          <cell r="C533" t="str">
            <v>Periode :      J A N  -  D E C ' 2001</v>
          </cell>
          <cell r="D533" t="str">
            <v>PK-GKZ  (18,662 KGS)</v>
          </cell>
          <cell r="E533" t="str">
            <v>RR MK555-15H</v>
          </cell>
          <cell r="F533">
            <v>284</v>
          </cell>
          <cell r="G533" t="str">
            <v>CGK</v>
          </cell>
          <cell r="H533" t="str">
            <v>DJB</v>
          </cell>
          <cell r="I533">
            <v>327</v>
          </cell>
          <cell r="J533">
            <v>-4</v>
          </cell>
          <cell r="M533">
            <v>4.2361111111111106E-2</v>
          </cell>
          <cell r="N533">
            <v>2450</v>
          </cell>
          <cell r="O533">
            <v>5393.219693189757</v>
          </cell>
          <cell r="P533">
            <v>7600</v>
          </cell>
          <cell r="Q533" t="str">
            <v>PLM/095</v>
          </cell>
          <cell r="S533" t="str">
            <v>A</v>
          </cell>
        </row>
        <row r="534">
          <cell r="A534" t="str">
            <v>CGK-PGK284</v>
          </cell>
          <cell r="B534" t="str">
            <v>S&amp;W</v>
          </cell>
          <cell r="C534" t="str">
            <v>Periode :      J A N  -  D E C ' 2001</v>
          </cell>
          <cell r="D534" t="str">
            <v>PK-GKZ  (18,662 KGS)</v>
          </cell>
          <cell r="E534" t="str">
            <v>RR MK555-15H</v>
          </cell>
          <cell r="F534">
            <v>284</v>
          </cell>
          <cell r="G534" t="str">
            <v>CGK</v>
          </cell>
          <cell r="H534" t="str">
            <v>PGK</v>
          </cell>
          <cell r="I534">
            <v>300</v>
          </cell>
          <cell r="J534">
            <v>0</v>
          </cell>
          <cell r="M534">
            <v>3.9583333333333331E-2</v>
          </cell>
          <cell r="N534">
            <v>2280</v>
          </cell>
          <cell r="O534">
            <v>4690</v>
          </cell>
          <cell r="P534">
            <v>7600</v>
          </cell>
          <cell r="Q534" t="str">
            <v>PLM/098</v>
          </cell>
          <cell r="S534" t="str">
            <v>A</v>
          </cell>
        </row>
        <row r="535">
          <cell r="A535" t="str">
            <v>DJB-CGK284</v>
          </cell>
          <cell r="B535" t="str">
            <v>S&amp;W</v>
          </cell>
          <cell r="C535" t="str">
            <v>Periode :      J A N  -  D E C ' 2001</v>
          </cell>
          <cell r="D535" t="str">
            <v>PK-GKZ  (18,662 KGS)</v>
          </cell>
          <cell r="E535" t="str">
            <v>RR MK555-15H</v>
          </cell>
          <cell r="F535">
            <v>284</v>
          </cell>
          <cell r="G535" t="str">
            <v>DJB</v>
          </cell>
          <cell r="H535" t="str">
            <v>CGK</v>
          </cell>
          <cell r="I535">
            <v>362</v>
          </cell>
          <cell r="J535">
            <v>-15</v>
          </cell>
          <cell r="M535">
            <v>4.3055555555555562E-2</v>
          </cell>
          <cell r="N535">
            <v>2630</v>
          </cell>
          <cell r="O535">
            <v>5750</v>
          </cell>
          <cell r="P535">
            <v>7600</v>
          </cell>
          <cell r="Q535" t="str">
            <v>PLM/248</v>
          </cell>
          <cell r="S535" t="str">
            <v>A</v>
          </cell>
        </row>
        <row r="536">
          <cell r="A536" t="str">
            <v>PGK-CGK284</v>
          </cell>
          <cell r="B536" t="str">
            <v>S&amp;W</v>
          </cell>
          <cell r="C536" t="str">
            <v>Periode :      J A N  -  D E C ' 2001</v>
          </cell>
          <cell r="D536" t="str">
            <v>PK-GKZ  (18,662 KGS)</v>
          </cell>
          <cell r="E536" t="str">
            <v>RR MK555-15H</v>
          </cell>
          <cell r="F536">
            <v>284</v>
          </cell>
          <cell r="G536" t="str">
            <v>PGK</v>
          </cell>
          <cell r="H536" t="str">
            <v>CGK</v>
          </cell>
          <cell r="I536">
            <v>261</v>
          </cell>
          <cell r="J536">
            <v>-1</v>
          </cell>
          <cell r="M536">
            <v>3.1944444444444449E-2</v>
          </cell>
          <cell r="N536">
            <v>2050</v>
          </cell>
          <cell r="O536">
            <v>5170</v>
          </cell>
          <cell r="P536">
            <v>7600</v>
          </cell>
          <cell r="Q536" t="str">
            <v>PLM/248</v>
          </cell>
          <cell r="S536" t="str">
            <v>A</v>
          </cell>
        </row>
        <row r="537">
          <cell r="A537" t="str">
            <v>-</v>
          </cell>
        </row>
        <row r="538">
          <cell r="A538" t="str">
            <v>AMI-JOG283</v>
          </cell>
          <cell r="B538" t="str">
            <v>S&amp;W</v>
          </cell>
          <cell r="C538" t="str">
            <v>Periode :      J A N  -  D E C ' 2001</v>
          </cell>
          <cell r="D538" t="str">
            <v>PK-GKZ  (18,662 KGS)</v>
          </cell>
          <cell r="E538" t="str">
            <v>RR MK555-15H</v>
          </cell>
          <cell r="F538">
            <v>283</v>
          </cell>
          <cell r="G538" t="str">
            <v>AMI</v>
          </cell>
          <cell r="H538" t="str">
            <v>JOG</v>
          </cell>
          <cell r="I538">
            <v>436</v>
          </cell>
          <cell r="J538">
            <v>0</v>
          </cell>
          <cell r="K538">
            <v>4.9305555555555554E-2</v>
          </cell>
          <cell r="L538">
            <v>7.6388888888888886E-3</v>
          </cell>
          <cell r="M538">
            <v>5.6944444444444443E-2</v>
          </cell>
          <cell r="N538">
            <v>3010</v>
          </cell>
          <cell r="O538">
            <v>5910</v>
          </cell>
          <cell r="P538">
            <v>7600</v>
          </cell>
          <cell r="Q538" t="str">
            <v>SUB/211</v>
          </cell>
          <cell r="S538" t="str">
            <v>A</v>
          </cell>
        </row>
        <row r="539">
          <cell r="A539" t="str">
            <v>BDJ-CGK283</v>
          </cell>
          <cell r="B539" t="str">
            <v>S&amp;W</v>
          </cell>
          <cell r="C539" t="str">
            <v>Periode :      J A N  -  D E C ' 2001</v>
          </cell>
          <cell r="D539" t="str">
            <v>PK-GKZ  (18,662 KGS)</v>
          </cell>
          <cell r="E539" t="str">
            <v>RR MK555-15H</v>
          </cell>
          <cell r="F539">
            <v>283</v>
          </cell>
          <cell r="G539" t="str">
            <v>BDJ</v>
          </cell>
          <cell r="H539" t="str">
            <v>CGK</v>
          </cell>
          <cell r="I539">
            <v>521</v>
          </cell>
          <cell r="J539">
            <v>4</v>
          </cell>
          <cell r="K539">
            <v>5.6944444444444443E-2</v>
          </cell>
          <cell r="L539">
            <v>6.9444444444444441E-3</v>
          </cell>
          <cell r="M539">
            <v>6.3888888888888884E-2</v>
          </cell>
          <cell r="N539">
            <v>3430</v>
          </cell>
          <cell r="O539">
            <v>6610</v>
          </cell>
          <cell r="P539">
            <v>7000</v>
          </cell>
          <cell r="Q539" t="str">
            <v>PLM/248</v>
          </cell>
          <cell r="S539">
            <v>1</v>
          </cell>
          <cell r="T539" t="str">
            <v xml:space="preserve">   1. BDJ RTOW=70,500 LBS=31,978 KGS; RW=28/10; 33°C</v>
          </cell>
        </row>
        <row r="540">
          <cell r="A540" t="str">
            <v>BTH-PKU283</v>
          </cell>
          <cell r="B540" t="str">
            <v>S&amp;W</v>
          </cell>
          <cell r="C540" t="str">
            <v>Periode :      J A N  -  D E C ' 2001</v>
          </cell>
          <cell r="D540" t="str">
            <v>PK-GKZ  (18,662 KGS)</v>
          </cell>
          <cell r="E540" t="str">
            <v>RR MK555-15H</v>
          </cell>
          <cell r="F540">
            <v>283</v>
          </cell>
          <cell r="G540" t="str">
            <v>BTH</v>
          </cell>
          <cell r="H540" t="str">
            <v>PKU</v>
          </cell>
          <cell r="I540">
            <v>171</v>
          </cell>
          <cell r="J540">
            <v>4</v>
          </cell>
          <cell r="K540">
            <v>2.2222222222222223E-2</v>
          </cell>
          <cell r="L540">
            <v>6.9444444444444441E-3</v>
          </cell>
          <cell r="M540">
            <v>2.9166666666666667E-2</v>
          </cell>
          <cell r="N540">
            <v>1540</v>
          </cell>
          <cell r="O540">
            <v>4400</v>
          </cell>
          <cell r="P540">
            <v>7600</v>
          </cell>
          <cell r="Q540" t="str">
            <v>BTH/178</v>
          </cell>
          <cell r="S540" t="str">
            <v>A</v>
          </cell>
        </row>
        <row r="541">
          <cell r="A541" t="str">
            <v>CGK-BDJ283</v>
          </cell>
          <cell r="B541" t="str">
            <v>S&amp;W</v>
          </cell>
          <cell r="C541" t="str">
            <v>Periode :      J A N  -  D E C ' 2001</v>
          </cell>
          <cell r="D541" t="str">
            <v>PK-GKZ  (18,662 KGS)</v>
          </cell>
          <cell r="E541" t="str">
            <v>RR MK555-15H</v>
          </cell>
          <cell r="F541">
            <v>283</v>
          </cell>
          <cell r="G541" t="str">
            <v>CGK</v>
          </cell>
          <cell r="H541" t="str">
            <v>BDJ</v>
          </cell>
          <cell r="I541">
            <v>544</v>
          </cell>
          <cell r="J541">
            <v>-9</v>
          </cell>
          <cell r="K541">
            <v>6.5277777777777782E-2</v>
          </cell>
          <cell r="L541">
            <v>8.3333333333333332E-3</v>
          </cell>
          <cell r="M541">
            <v>7.3611111111111113E-2</v>
          </cell>
          <cell r="N541">
            <v>3600</v>
          </cell>
          <cell r="O541">
            <v>6600</v>
          </cell>
          <cell r="P541">
            <v>6900</v>
          </cell>
          <cell r="Q541" t="str">
            <v>BPN/206</v>
          </cell>
          <cell r="S541">
            <v>2</v>
          </cell>
          <cell r="T541" t="str">
            <v xml:space="preserve">   2. CGK RTOW=70458 LBS=31,959 KGS; RW=07L/07R; 33°C</v>
          </cell>
        </row>
        <row r="542">
          <cell r="A542" t="str">
            <v>CGK-BTH283</v>
          </cell>
          <cell r="B542" t="str">
            <v>S&amp;W</v>
          </cell>
          <cell r="C542" t="str">
            <v>Periode :      J A N  -  D E C ' 2001</v>
          </cell>
          <cell r="D542" t="str">
            <v>PK-GKZ  (18,662 KGS)</v>
          </cell>
          <cell r="E542" t="str">
            <v>RR MK555-15H</v>
          </cell>
          <cell r="F542">
            <v>283</v>
          </cell>
          <cell r="G542" t="str">
            <v>CGK</v>
          </cell>
          <cell r="H542" t="str">
            <v>BTH</v>
          </cell>
          <cell r="I542">
            <v>475</v>
          </cell>
          <cell r="J542">
            <v>2</v>
          </cell>
          <cell r="K542">
            <v>5.6944444444444443E-2</v>
          </cell>
          <cell r="L542">
            <v>8.3333333333333332E-3</v>
          </cell>
          <cell r="M542">
            <v>6.5277777777777782E-2</v>
          </cell>
          <cell r="N542">
            <v>3200</v>
          </cell>
          <cell r="O542">
            <v>6470</v>
          </cell>
          <cell r="P542">
            <v>7050</v>
          </cell>
          <cell r="Q542" t="str">
            <v>PLM/273</v>
          </cell>
          <cell r="S542">
            <v>2</v>
          </cell>
        </row>
        <row r="543">
          <cell r="A543" t="str">
            <v>CGK-JOG283</v>
          </cell>
          <cell r="B543" t="str">
            <v>S&amp;W</v>
          </cell>
          <cell r="C543" t="str">
            <v>Periode :      J A N  -  D E C ' 2001</v>
          </cell>
          <cell r="D543" t="str">
            <v>PK-GKZ  (18,662 KGS)</v>
          </cell>
          <cell r="E543" t="str">
            <v>RR MK555-15H</v>
          </cell>
          <cell r="F543">
            <v>283</v>
          </cell>
          <cell r="G543" t="str">
            <v>CGK</v>
          </cell>
          <cell r="H543" t="str">
            <v>JOG</v>
          </cell>
          <cell r="I543">
            <v>263</v>
          </cell>
          <cell r="J543">
            <v>-21</v>
          </cell>
          <cell r="K543">
            <v>3.7499999999999999E-2</v>
          </cell>
          <cell r="L543">
            <v>7.6388888888888886E-3</v>
          </cell>
          <cell r="M543">
            <v>4.5138888888888888E-2</v>
          </cell>
          <cell r="N543">
            <v>2130</v>
          </cell>
          <cell r="O543">
            <v>5080</v>
          </cell>
          <cell r="P543">
            <v>7600</v>
          </cell>
          <cell r="Q543" t="str">
            <v>SUB/211</v>
          </cell>
          <cell r="S543" t="str">
            <v>A</v>
          </cell>
        </row>
        <row r="544">
          <cell r="A544" t="str">
            <v>CGK-PDG283</v>
          </cell>
          <cell r="B544" t="str">
            <v>S&amp;W</v>
          </cell>
          <cell r="C544" t="str">
            <v>Periode :      J A N  -  D E C ' 2001</v>
          </cell>
          <cell r="D544" t="str">
            <v>PK-GKZ  (18,662 KGS)</v>
          </cell>
          <cell r="E544" t="str">
            <v>RR MK555-15H</v>
          </cell>
          <cell r="F544">
            <v>283</v>
          </cell>
          <cell r="G544" t="str">
            <v>CGK</v>
          </cell>
          <cell r="H544" t="str">
            <v>PDG</v>
          </cell>
          <cell r="I544">
            <v>513</v>
          </cell>
          <cell r="J544">
            <v>-1</v>
          </cell>
          <cell r="K544">
            <v>6.1111111111111116E-2</v>
          </cell>
          <cell r="L544">
            <v>7.6388888888888886E-3</v>
          </cell>
          <cell r="M544">
            <v>6.8750000000000006E-2</v>
          </cell>
          <cell r="N544">
            <v>3400</v>
          </cell>
          <cell r="O544">
            <v>5970</v>
          </cell>
          <cell r="P544">
            <v>7600</v>
          </cell>
          <cell r="Q544" t="str">
            <v>PKU/136</v>
          </cell>
          <cell r="S544">
            <v>2</v>
          </cell>
        </row>
        <row r="545">
          <cell r="A545" t="str">
            <v>CGK-PKU283</v>
          </cell>
          <cell r="B545" t="str">
            <v>S&amp;W</v>
          </cell>
          <cell r="C545" t="str">
            <v>Periode :      J A N  -  D E C ' 2001</v>
          </cell>
          <cell r="D545" t="str">
            <v>PK-GKZ  (18,662 KGS)</v>
          </cell>
          <cell r="E545" t="str">
            <v>RR MK555-15H</v>
          </cell>
          <cell r="F545">
            <v>283</v>
          </cell>
          <cell r="G545" t="str">
            <v>CGK</v>
          </cell>
          <cell r="H545" t="str">
            <v>PKU</v>
          </cell>
          <cell r="I545">
            <v>508</v>
          </cell>
          <cell r="J545">
            <v>4</v>
          </cell>
          <cell r="K545">
            <v>5.9722222222222225E-2</v>
          </cell>
          <cell r="L545">
            <v>7.6388888888888886E-3</v>
          </cell>
          <cell r="M545">
            <v>6.7361111111111108E-2</v>
          </cell>
          <cell r="N545">
            <v>3370</v>
          </cell>
          <cell r="O545">
            <v>6210</v>
          </cell>
          <cell r="P545">
            <v>7400</v>
          </cell>
          <cell r="Q545" t="str">
            <v>BTH/178</v>
          </cell>
          <cell r="S545">
            <v>2</v>
          </cell>
        </row>
        <row r="546">
          <cell r="A546" t="str">
            <v>CGK-PLM283</v>
          </cell>
          <cell r="B546" t="str">
            <v>S&amp;W</v>
          </cell>
          <cell r="C546" t="str">
            <v>Periode :      J A N  -  D E C ' 2001</v>
          </cell>
          <cell r="D546" t="str">
            <v>PK-GKZ  (18,662 KGS)</v>
          </cell>
          <cell r="E546" t="str">
            <v>RR MK555-15H</v>
          </cell>
          <cell r="F546">
            <v>283</v>
          </cell>
          <cell r="G546" t="str">
            <v>CGK</v>
          </cell>
          <cell r="H546" t="str">
            <v>PLM</v>
          </cell>
          <cell r="I546">
            <v>233</v>
          </cell>
          <cell r="J546">
            <v>-3</v>
          </cell>
          <cell r="K546">
            <v>3.3333333333333333E-2</v>
          </cell>
          <cell r="L546">
            <v>7.6388888888888886E-3</v>
          </cell>
          <cell r="M546">
            <v>4.0972222222222222E-2</v>
          </cell>
          <cell r="N546">
            <v>19230</v>
          </cell>
          <cell r="O546">
            <v>5130</v>
          </cell>
          <cell r="P546">
            <v>7600</v>
          </cell>
          <cell r="Q546" t="str">
            <v>CGK/268</v>
          </cell>
          <cell r="S546" t="str">
            <v>A</v>
          </cell>
        </row>
        <row r="547">
          <cell r="A547" t="str">
            <v>CGK-PNK283</v>
          </cell>
          <cell r="B547" t="str">
            <v>S&amp;W</v>
          </cell>
          <cell r="C547" t="str">
            <v>Periode :      J A N  -  D E C ' 2001</v>
          </cell>
          <cell r="D547" t="str">
            <v>PK-GKZ  (18,662 KGS)</v>
          </cell>
          <cell r="E547" t="str">
            <v>RR MK555-15H</v>
          </cell>
          <cell r="F547">
            <v>283</v>
          </cell>
          <cell r="G547" t="str">
            <v>CGK</v>
          </cell>
          <cell r="H547" t="str">
            <v>PNK</v>
          </cell>
          <cell r="I547">
            <v>433</v>
          </cell>
          <cell r="J547">
            <v>-3</v>
          </cell>
          <cell r="K547">
            <v>5.347222222222222E-2</v>
          </cell>
          <cell r="L547">
            <v>6.9444444444444441E-3</v>
          </cell>
          <cell r="M547">
            <v>6.041666666666666E-2</v>
          </cell>
          <cell r="N547">
            <v>2980</v>
          </cell>
          <cell r="O547">
            <v>6640</v>
          </cell>
          <cell r="P547">
            <v>6950</v>
          </cell>
          <cell r="Q547" t="str">
            <v>PLM/350</v>
          </cell>
          <cell r="S547">
            <v>2</v>
          </cell>
        </row>
        <row r="548">
          <cell r="A548" t="str">
            <v>CGK-SOC283</v>
          </cell>
          <cell r="B548" t="str">
            <v>S&amp;W</v>
          </cell>
          <cell r="C548" t="str">
            <v>Periode :      J A N  -  D E C ' 2001</v>
          </cell>
          <cell r="D548" t="str">
            <v>PK-GKZ  (18,662 KGS)</v>
          </cell>
          <cell r="E548" t="str">
            <v>RR MK555-15H</v>
          </cell>
          <cell r="F548">
            <v>283</v>
          </cell>
          <cell r="G548" t="str">
            <v>CGK</v>
          </cell>
          <cell r="H548" t="str">
            <v>SOC</v>
          </cell>
          <cell r="I548">
            <v>280</v>
          </cell>
          <cell r="J548">
            <v>-1</v>
          </cell>
          <cell r="K548">
            <v>3.8194444444444441E-2</v>
          </cell>
          <cell r="L548">
            <v>7.6388888888888886E-3</v>
          </cell>
          <cell r="M548">
            <v>4.583333333333333E-2</v>
          </cell>
          <cell r="N548">
            <v>2140</v>
          </cell>
          <cell r="O548">
            <v>4840</v>
          </cell>
          <cell r="P548">
            <v>7600</v>
          </cell>
          <cell r="Q548" t="str">
            <v>SUB/166</v>
          </cell>
          <cell r="S548" t="str">
            <v>A</v>
          </cell>
        </row>
        <row r="549">
          <cell r="A549" t="str">
            <v>CGK-SRG283</v>
          </cell>
          <cell r="B549" t="str">
            <v>S&amp;W</v>
          </cell>
          <cell r="C549" t="str">
            <v>Periode :      J A N  -  D E C ' 2001</v>
          </cell>
          <cell r="D549" t="str">
            <v>PK-GKZ  (18,662 KGS)</v>
          </cell>
          <cell r="E549" t="str">
            <v>RR MK555-15H</v>
          </cell>
          <cell r="F549">
            <v>283</v>
          </cell>
          <cell r="G549" t="str">
            <v>CGK</v>
          </cell>
          <cell r="H549" t="str">
            <v>SRG</v>
          </cell>
          <cell r="I549">
            <v>231</v>
          </cell>
          <cell r="J549">
            <v>-10</v>
          </cell>
          <cell r="K549">
            <v>3.3333333333333333E-2</v>
          </cell>
          <cell r="L549">
            <v>7.6388888888888886E-3</v>
          </cell>
          <cell r="M549">
            <v>4.0972222222222222E-2</v>
          </cell>
          <cell r="N549">
            <v>1910</v>
          </cell>
          <cell r="O549">
            <v>4740</v>
          </cell>
          <cell r="P549">
            <v>7600</v>
          </cell>
          <cell r="Q549" t="str">
            <v>SUB/158</v>
          </cell>
          <cell r="S549" t="str">
            <v>A</v>
          </cell>
        </row>
        <row r="550">
          <cell r="A550" t="str">
            <v>JOG-AMI283</v>
          </cell>
          <cell r="B550" t="str">
            <v>S&amp;W</v>
          </cell>
          <cell r="C550" t="str">
            <v>Periode :      J A N  -  D E C ' 2001</v>
          </cell>
          <cell r="D550" t="str">
            <v>PK-GKZ  (18,662 KGS)</v>
          </cell>
          <cell r="E550" t="str">
            <v>RR MK555-15H</v>
          </cell>
          <cell r="F550">
            <v>283</v>
          </cell>
          <cell r="G550" t="str">
            <v>JOG</v>
          </cell>
          <cell r="H550" t="str">
            <v>AMI</v>
          </cell>
          <cell r="I550">
            <v>392</v>
          </cell>
          <cell r="J550">
            <v>-1</v>
          </cell>
          <cell r="K550">
            <v>4.4444444444444446E-2</v>
          </cell>
          <cell r="L550">
            <v>7.6388888888888886E-3</v>
          </cell>
          <cell r="M550">
            <v>5.2083333333333336E-2</v>
          </cell>
          <cell r="N550">
            <v>2750</v>
          </cell>
          <cell r="O550">
            <v>4970</v>
          </cell>
          <cell r="P550">
            <v>7600</v>
          </cell>
          <cell r="Q550" t="str">
            <v>DPS/197</v>
          </cell>
          <cell r="S550" t="str">
            <v>A</v>
          </cell>
        </row>
        <row r="551">
          <cell r="A551" t="str">
            <v>JOG-CGK283</v>
          </cell>
          <cell r="B551" t="str">
            <v>S&amp;W</v>
          </cell>
          <cell r="C551" t="str">
            <v>Periode :      J A N  -  D E C ' 2001</v>
          </cell>
          <cell r="D551" t="str">
            <v>PK-GKZ  (18,662 KGS)</v>
          </cell>
          <cell r="E551" t="str">
            <v>RR MK555-15H</v>
          </cell>
          <cell r="F551">
            <v>283</v>
          </cell>
          <cell r="G551" t="str">
            <v>JOG</v>
          </cell>
          <cell r="H551" t="str">
            <v>CGK</v>
          </cell>
          <cell r="I551">
            <v>262</v>
          </cell>
          <cell r="J551">
            <v>-9</v>
          </cell>
          <cell r="K551">
            <v>3.6805555555555557E-2</v>
          </cell>
          <cell r="L551">
            <v>7.6388888888888886E-3</v>
          </cell>
          <cell r="M551">
            <v>4.4444444444444446E-2</v>
          </cell>
          <cell r="N551">
            <v>2060</v>
          </cell>
          <cell r="O551">
            <v>5280</v>
          </cell>
          <cell r="P551">
            <v>7600</v>
          </cell>
          <cell r="Q551" t="str">
            <v>PLM/248</v>
          </cell>
          <cell r="S551" t="str">
            <v>A</v>
          </cell>
        </row>
        <row r="552">
          <cell r="A552" t="str">
            <v>KDI-UPG283</v>
          </cell>
          <cell r="B552" t="str">
            <v>S&amp;W</v>
          </cell>
          <cell r="C552" t="str">
            <v>Periode :      J A N  -  D E C ' 2001</v>
          </cell>
          <cell r="D552" t="str">
            <v>PK-GKZ  (18,662 KGS)</v>
          </cell>
          <cell r="E552" t="str">
            <v>RR MK555-15H</v>
          </cell>
          <cell r="F552">
            <v>283</v>
          </cell>
          <cell r="G552" t="str">
            <v>KDI</v>
          </cell>
          <cell r="H552" t="str">
            <v>UPG</v>
          </cell>
          <cell r="I552">
            <v>197</v>
          </cell>
          <cell r="J552">
            <v>3</v>
          </cell>
          <cell r="K552">
            <v>2.5000000000000001E-2</v>
          </cell>
          <cell r="L552">
            <v>8.3333333333333332E-3</v>
          </cell>
          <cell r="M552">
            <v>3.3333333333333333E-2</v>
          </cell>
          <cell r="N552">
            <v>1610</v>
          </cell>
          <cell r="O552">
            <v>4990</v>
          </cell>
          <cell r="P552">
            <v>7800</v>
          </cell>
          <cell r="Q552" t="str">
            <v>BPN/270</v>
          </cell>
          <cell r="S552">
            <v>3</v>
          </cell>
          <cell r="T552" t="str">
            <v xml:space="preserve">   3. KDI RTOW=66,800 LBS=30,300 KGS; RW=08; 33°C</v>
          </cell>
        </row>
        <row r="553">
          <cell r="A553" t="str">
            <v>MES-PDG283</v>
          </cell>
          <cell r="B553" t="str">
            <v>S&amp;W</v>
          </cell>
          <cell r="C553" t="str">
            <v>Periode :      J A N  -  D E C ' 2001</v>
          </cell>
          <cell r="D553" t="str">
            <v>PK-GKZ  (18,662 KGS)</v>
          </cell>
          <cell r="E553" t="str">
            <v>RR MK555-15H</v>
          </cell>
          <cell r="F553">
            <v>283</v>
          </cell>
          <cell r="G553" t="str">
            <v>MES</v>
          </cell>
          <cell r="H553" t="str">
            <v>PDG</v>
          </cell>
          <cell r="I553">
            <v>288</v>
          </cell>
          <cell r="J553">
            <v>-2</v>
          </cell>
          <cell r="K553">
            <v>3.4722222222222224E-2</v>
          </cell>
          <cell r="L553">
            <v>6.9444444444444441E-3</v>
          </cell>
          <cell r="M553">
            <v>4.1666666666666671E-2</v>
          </cell>
          <cell r="N553">
            <v>2170</v>
          </cell>
          <cell r="O553">
            <v>4740</v>
          </cell>
          <cell r="P553">
            <v>7600</v>
          </cell>
          <cell r="Q553" t="str">
            <v>PKU/136</v>
          </cell>
          <cell r="S553" t="str">
            <v>A</v>
          </cell>
        </row>
        <row r="554">
          <cell r="A554" t="str">
            <v>PDG-CGK283</v>
          </cell>
          <cell r="B554" t="str">
            <v>S&amp;W</v>
          </cell>
          <cell r="C554" t="str">
            <v>Periode :      J A N  -  D E C ' 2001</v>
          </cell>
          <cell r="D554" t="str">
            <v>PK-GKZ  (18,662 KGS)</v>
          </cell>
          <cell r="E554" t="str">
            <v>RR MK555-15H</v>
          </cell>
          <cell r="F554">
            <v>283</v>
          </cell>
          <cell r="G554" t="str">
            <v>PDG</v>
          </cell>
          <cell r="H554" t="str">
            <v>CGK</v>
          </cell>
          <cell r="I554">
            <v>553</v>
          </cell>
          <cell r="J554">
            <v>-10</v>
          </cell>
          <cell r="K554">
            <v>6.25E-2</v>
          </cell>
          <cell r="L554">
            <v>6.9444444444444441E-3</v>
          </cell>
          <cell r="M554">
            <v>6.9444444444444448E-2</v>
          </cell>
          <cell r="N554">
            <v>3670</v>
          </cell>
          <cell r="O554">
            <v>6820</v>
          </cell>
          <cell r="P554">
            <v>6800</v>
          </cell>
          <cell r="Q554" t="str">
            <v>PLM/248</v>
          </cell>
          <cell r="S554">
            <v>4</v>
          </cell>
          <cell r="T554" t="str">
            <v xml:space="preserve">   4. PDG RTOW=70,500 LBS=31,978 KGS; RW=34; 33°C</v>
          </cell>
        </row>
        <row r="555">
          <cell r="A555" t="str">
            <v>PDG-MES283</v>
          </cell>
          <cell r="B555" t="str">
            <v>S&amp;W</v>
          </cell>
          <cell r="C555" t="str">
            <v>Periode :      J A N  -  D E C ' 2001</v>
          </cell>
          <cell r="D555" t="str">
            <v>PK-GKZ  (18,662 KGS)</v>
          </cell>
          <cell r="E555" t="str">
            <v>RR MK555-15H</v>
          </cell>
          <cell r="F555">
            <v>283</v>
          </cell>
          <cell r="G555" t="str">
            <v>PDG</v>
          </cell>
          <cell r="H555" t="str">
            <v>MES</v>
          </cell>
          <cell r="I555">
            <v>297</v>
          </cell>
          <cell r="J555">
            <v>1</v>
          </cell>
          <cell r="K555">
            <v>3.5416666666666666E-2</v>
          </cell>
          <cell r="L555">
            <v>6.9444444444444441E-3</v>
          </cell>
          <cell r="M555">
            <v>4.2361111111111113E-2</v>
          </cell>
          <cell r="N555">
            <v>2240</v>
          </cell>
          <cell r="O555">
            <v>5190</v>
          </cell>
          <cell r="P555">
            <v>7600</v>
          </cell>
          <cell r="Q555" t="str">
            <v>KUL/195</v>
          </cell>
          <cell r="S555" t="str">
            <v>A</v>
          </cell>
        </row>
        <row r="556">
          <cell r="A556" t="str">
            <v>PKU-CGK283</v>
          </cell>
          <cell r="B556" t="str">
            <v>S&amp;W</v>
          </cell>
          <cell r="C556" t="str">
            <v>Periode :      J A N  -  D E C ' 2001</v>
          </cell>
          <cell r="D556" t="str">
            <v>PK-GKZ  (18,662 KGS)</v>
          </cell>
          <cell r="E556" t="str">
            <v>RR MK555-15H</v>
          </cell>
          <cell r="F556">
            <v>283</v>
          </cell>
          <cell r="G556" t="str">
            <v>PKU</v>
          </cell>
          <cell r="H556" t="str">
            <v>CGK</v>
          </cell>
          <cell r="I556">
            <v>542</v>
          </cell>
          <cell r="J556">
            <v>-4</v>
          </cell>
          <cell r="K556">
            <v>6.3194444444444442E-2</v>
          </cell>
          <cell r="L556">
            <v>7.6388888888888886E-3</v>
          </cell>
          <cell r="M556">
            <v>7.0833333333333331E-2</v>
          </cell>
          <cell r="N556">
            <v>3570</v>
          </cell>
          <cell r="O556">
            <v>6740</v>
          </cell>
          <cell r="P556">
            <v>6800</v>
          </cell>
          <cell r="Q556" t="str">
            <v>PLM/248</v>
          </cell>
          <cell r="S556">
            <v>5</v>
          </cell>
          <cell r="T556" t="str">
            <v xml:space="preserve">   5. PKU RTOW=70,295 LBS=31,885 KGS; RW=18; 33°C</v>
          </cell>
        </row>
        <row r="557">
          <cell r="A557" t="str">
            <v>PLM-CGK283</v>
          </cell>
          <cell r="B557" t="str">
            <v>S&amp;W</v>
          </cell>
          <cell r="C557" t="str">
            <v>Periode :      J A N  -  D E C ' 2001</v>
          </cell>
          <cell r="D557" t="str">
            <v>PK-GKZ  (18,662 KGS)</v>
          </cell>
          <cell r="E557" t="str">
            <v>RR MK555-15H</v>
          </cell>
          <cell r="F557">
            <v>283</v>
          </cell>
          <cell r="G557" t="str">
            <v>PLM</v>
          </cell>
          <cell r="H557" t="str">
            <v>CGK</v>
          </cell>
          <cell r="I557">
            <v>262</v>
          </cell>
          <cell r="J557">
            <v>-4</v>
          </cell>
          <cell r="K557">
            <v>3.6111111111111115E-2</v>
          </cell>
          <cell r="L557">
            <v>7.6388888888888886E-3</v>
          </cell>
          <cell r="M557">
            <v>4.3750000000000004E-2</v>
          </cell>
          <cell r="N557">
            <v>2090</v>
          </cell>
          <cell r="O557">
            <v>5290</v>
          </cell>
          <cell r="P557">
            <v>7600</v>
          </cell>
          <cell r="Q557" t="str">
            <v>PLM/248</v>
          </cell>
          <cell r="S557" t="str">
            <v>A</v>
          </cell>
        </row>
        <row r="558">
          <cell r="A558" t="str">
            <v>PLW-UPG283</v>
          </cell>
          <cell r="B558" t="str">
            <v>S&amp;W</v>
          </cell>
          <cell r="C558" t="str">
            <v>Periode :      J A N  -  D E C ' 2001</v>
          </cell>
          <cell r="D558" t="str">
            <v>PK-GKZ  (18,662 KGS)</v>
          </cell>
          <cell r="E558" t="str">
            <v>RR MK555-15H</v>
          </cell>
          <cell r="F558">
            <v>283</v>
          </cell>
          <cell r="G558" t="str">
            <v>PLW</v>
          </cell>
          <cell r="H558" t="str">
            <v>UPG</v>
          </cell>
          <cell r="I558">
            <v>290</v>
          </cell>
          <cell r="J558">
            <v>0</v>
          </cell>
          <cell r="K558">
            <v>3.4027777777777775E-2</v>
          </cell>
          <cell r="L558">
            <v>8.3333333333333332E-3</v>
          </cell>
          <cell r="M558">
            <v>4.2361111111111106E-2</v>
          </cell>
          <cell r="N558">
            <v>2250</v>
          </cell>
          <cell r="O558">
            <v>5770</v>
          </cell>
          <cell r="P558">
            <v>7000</v>
          </cell>
          <cell r="Q558" t="str">
            <v>BPN/270</v>
          </cell>
          <cell r="S558">
            <v>6</v>
          </cell>
          <cell r="T558" t="str">
            <v xml:space="preserve">   6. PLW RTOW=70,456 LBS=31,162 KGS; RW=15; 33°C</v>
          </cell>
        </row>
        <row r="559">
          <cell r="A559" t="str">
            <v>PNK-CGK283</v>
          </cell>
          <cell r="B559" t="str">
            <v>S&amp;W</v>
          </cell>
          <cell r="C559" t="str">
            <v>Periode :      J A N  -  D E C ' 2001</v>
          </cell>
          <cell r="D559" t="str">
            <v>PK-GKZ  (18,662 KGS)</v>
          </cell>
          <cell r="E559" t="str">
            <v>RR MK555-15H</v>
          </cell>
          <cell r="F559">
            <v>283</v>
          </cell>
          <cell r="G559" t="str">
            <v>PNK</v>
          </cell>
          <cell r="H559" t="str">
            <v>CGK</v>
          </cell>
          <cell r="I559">
            <v>412</v>
          </cell>
          <cell r="J559">
            <v>1</v>
          </cell>
          <cell r="K559">
            <v>5.0694444444444452E-2</v>
          </cell>
          <cell r="L559">
            <v>7.6388888888888886E-3</v>
          </cell>
          <cell r="M559">
            <v>5.8333333333333341E-2</v>
          </cell>
          <cell r="N559">
            <v>2890</v>
          </cell>
          <cell r="O559">
            <v>6090</v>
          </cell>
          <cell r="P559">
            <v>7550</v>
          </cell>
          <cell r="Q559" t="str">
            <v>PLM/248</v>
          </cell>
          <cell r="S559">
            <v>7</v>
          </cell>
          <cell r="T559" t="str">
            <v xml:space="preserve">   7. PNK RTOW=70,550 LBS=32,001 KGS; RW=16; 33°C</v>
          </cell>
        </row>
        <row r="560">
          <cell r="A560" t="str">
            <v>SOC-CGK283</v>
          </cell>
          <cell r="B560" t="str">
            <v>S&amp;W</v>
          </cell>
          <cell r="C560" t="str">
            <v>Periode :      J A N  -  D E C ' 2001</v>
          </cell>
          <cell r="D560" t="str">
            <v>PK-GKZ  (18,662 KGS)</v>
          </cell>
          <cell r="E560" t="str">
            <v>RR MK555-15H</v>
          </cell>
          <cell r="F560">
            <v>283</v>
          </cell>
          <cell r="G560" t="str">
            <v>SOC</v>
          </cell>
          <cell r="H560" t="str">
            <v>CGK</v>
          </cell>
          <cell r="I560">
            <v>285</v>
          </cell>
          <cell r="J560">
            <v>0</v>
          </cell>
          <cell r="K560">
            <v>3.8194444444444441E-2</v>
          </cell>
          <cell r="L560">
            <v>7.6388888888888886E-3</v>
          </cell>
          <cell r="M560">
            <v>4.583333333333333E-2</v>
          </cell>
          <cell r="N560">
            <v>2180</v>
          </cell>
          <cell r="O560">
            <v>5400</v>
          </cell>
          <cell r="P560">
            <v>7600</v>
          </cell>
          <cell r="Q560" t="str">
            <v>PLM/248</v>
          </cell>
          <cell r="S560" t="str">
            <v>A</v>
          </cell>
        </row>
        <row r="561">
          <cell r="A561" t="str">
            <v>SUB-UPG283</v>
          </cell>
          <cell r="B561" t="str">
            <v>S&amp;W</v>
          </cell>
          <cell r="C561" t="str">
            <v>Periode :      J A N  -  D E C ' 2001</v>
          </cell>
          <cell r="D561" t="str">
            <v>PK-GKZ  (18,662 KGS)</v>
          </cell>
          <cell r="E561" t="str">
            <v>RR MK555-15H</v>
          </cell>
          <cell r="F561">
            <v>283</v>
          </cell>
          <cell r="G561" t="str">
            <v>SUB</v>
          </cell>
          <cell r="H561" t="str">
            <v>UPG</v>
          </cell>
          <cell r="I561">
            <v>445</v>
          </cell>
          <cell r="J561">
            <v>-5</v>
          </cell>
          <cell r="K561">
            <v>5.0694444444444452E-2</v>
          </cell>
          <cell r="L561">
            <v>8.3333333333333332E-3</v>
          </cell>
          <cell r="M561">
            <v>5.9027777777777783E-2</v>
          </cell>
          <cell r="N561">
            <v>3070</v>
          </cell>
          <cell r="O561">
            <v>6580</v>
          </cell>
          <cell r="P561">
            <v>7050</v>
          </cell>
          <cell r="Q561" t="str">
            <v>BPN/270</v>
          </cell>
          <cell r="S561">
            <v>8</v>
          </cell>
          <cell r="T561" t="str">
            <v xml:space="preserve">   8. SUB RTOW=70,550 LBS=32,001 KGS; RW=10/28; 33°C</v>
          </cell>
        </row>
        <row r="562">
          <cell r="A562" t="str">
            <v>UPG-KDI283</v>
          </cell>
          <cell r="B562" t="str">
            <v>S&amp;W</v>
          </cell>
          <cell r="C562" t="str">
            <v>Periode :      J A N  -  D E C ' 2001</v>
          </cell>
          <cell r="D562" t="str">
            <v>PK-GKZ  (18,662 KGS)</v>
          </cell>
          <cell r="E562" t="str">
            <v>RR MK555-15H</v>
          </cell>
          <cell r="F562">
            <v>283</v>
          </cell>
          <cell r="G562" t="str">
            <v>UPG</v>
          </cell>
          <cell r="H562" t="str">
            <v>KDI</v>
          </cell>
          <cell r="I562">
            <v>187</v>
          </cell>
          <cell r="J562">
            <v>-3</v>
          </cell>
          <cell r="K562">
            <v>2.6388888888888889E-2</v>
          </cell>
          <cell r="L562">
            <v>8.3333333333333332E-3</v>
          </cell>
          <cell r="M562">
            <v>3.4722222222222224E-2</v>
          </cell>
          <cell r="N562">
            <v>1460</v>
          </cell>
          <cell r="O562">
            <v>4370</v>
          </cell>
          <cell r="P562">
            <v>7600</v>
          </cell>
          <cell r="Q562" t="str">
            <v>UPG/196</v>
          </cell>
          <cell r="S562" t="str">
            <v>A</v>
          </cell>
        </row>
        <row r="563">
          <cell r="A563" t="str">
            <v>UPG-PLW283</v>
          </cell>
          <cell r="B563" t="str">
            <v>S&amp;W</v>
          </cell>
          <cell r="C563" t="str">
            <v>Periode :      J A N  -  D E C ' 2001</v>
          </cell>
          <cell r="D563" t="str">
            <v>PK-GKZ  (18,662 KGS)</v>
          </cell>
          <cell r="E563" t="str">
            <v>RR MK555-15H</v>
          </cell>
          <cell r="F563">
            <v>283</v>
          </cell>
          <cell r="G563" t="str">
            <v>UPG</v>
          </cell>
          <cell r="H563" t="str">
            <v>PLW</v>
          </cell>
          <cell r="I563">
            <v>277</v>
          </cell>
          <cell r="J563">
            <v>1</v>
          </cell>
          <cell r="K563">
            <v>3.7499999999999999E-2</v>
          </cell>
          <cell r="L563">
            <v>8.3333333333333332E-3</v>
          </cell>
          <cell r="M563">
            <v>4.583333333333333E-2</v>
          </cell>
          <cell r="N563">
            <v>2200</v>
          </cell>
          <cell r="O563">
            <v>5600</v>
          </cell>
          <cell r="P563">
            <v>7600</v>
          </cell>
          <cell r="Q563" t="str">
            <v>UPG/270</v>
          </cell>
          <cell r="S563" t="str">
            <v>A</v>
          </cell>
        </row>
        <row r="564">
          <cell r="A564" t="str">
            <v>UPG-SUB283</v>
          </cell>
          <cell r="B564" t="str">
            <v>S&amp;W</v>
          </cell>
          <cell r="C564" t="str">
            <v>Periode :      J A N  -  D E C ' 2001</v>
          </cell>
          <cell r="D564" t="str">
            <v>PK-GKZ  (18,662 KGS)</v>
          </cell>
          <cell r="E564" t="str">
            <v>RR MK555-15H</v>
          </cell>
          <cell r="F564">
            <v>283</v>
          </cell>
          <cell r="G564" t="str">
            <v>UPG</v>
          </cell>
          <cell r="H564" t="str">
            <v>SUB</v>
          </cell>
          <cell r="I564">
            <v>461</v>
          </cell>
          <cell r="J564">
            <v>5</v>
          </cell>
          <cell r="K564">
            <v>5.0694444444444452E-2</v>
          </cell>
          <cell r="L564">
            <v>7.6388888888888886E-3</v>
          </cell>
          <cell r="M564">
            <v>5.8333333333333341E-2</v>
          </cell>
          <cell r="N564">
            <v>3120</v>
          </cell>
          <cell r="O564">
            <v>6100</v>
          </cell>
          <cell r="P564">
            <v>7500</v>
          </cell>
          <cell r="Q564" t="str">
            <v>DPS/197</v>
          </cell>
          <cell r="S564">
            <v>9</v>
          </cell>
          <cell r="T564" t="str">
            <v xml:space="preserve">   9. UPG RTOW=70,500 LBS=31,978 KGS; RW=31; 33°C</v>
          </cell>
        </row>
        <row r="565">
          <cell r="A565" t="str">
            <v>CGK-DJB283</v>
          </cell>
          <cell r="B565" t="str">
            <v>S&amp;W</v>
          </cell>
          <cell r="C565" t="str">
            <v>Periode :      J A N  -  D E C ' 2001</v>
          </cell>
          <cell r="D565" t="str">
            <v>PK-GKZ  (18,662 KGS)</v>
          </cell>
          <cell r="E565" t="str">
            <v>RR MK555-15H</v>
          </cell>
          <cell r="F565">
            <v>283</v>
          </cell>
          <cell r="G565" t="str">
            <v>CGK</v>
          </cell>
          <cell r="H565" t="str">
            <v>DJB</v>
          </cell>
          <cell r="I565">
            <v>327</v>
          </cell>
          <cell r="J565">
            <v>-4</v>
          </cell>
          <cell r="M565">
            <v>4.2361111111111106E-2</v>
          </cell>
          <cell r="N565">
            <v>2450</v>
          </cell>
          <cell r="O565">
            <v>5393.219693189757</v>
          </cell>
          <cell r="P565">
            <v>7600</v>
          </cell>
          <cell r="Q565" t="str">
            <v>PLM/095</v>
          </cell>
          <cell r="S565" t="str">
            <v>A</v>
          </cell>
        </row>
        <row r="566">
          <cell r="A566" t="str">
            <v>CGK-PGK283</v>
          </cell>
          <cell r="B566" t="str">
            <v>S&amp;W</v>
          </cell>
          <cell r="C566" t="str">
            <v>Periode :      J A N  -  D E C ' 2001</v>
          </cell>
          <cell r="D566" t="str">
            <v>PK-GKZ  (18,662 KGS)</v>
          </cell>
          <cell r="E566" t="str">
            <v>RR MK555-15H</v>
          </cell>
          <cell r="F566">
            <v>283</v>
          </cell>
          <cell r="G566" t="str">
            <v>CGK</v>
          </cell>
          <cell r="H566" t="str">
            <v>PGK</v>
          </cell>
          <cell r="I566">
            <v>300</v>
          </cell>
          <cell r="J566">
            <v>0</v>
          </cell>
          <cell r="M566">
            <v>3.9583333333333331E-2</v>
          </cell>
          <cell r="N566">
            <v>2280</v>
          </cell>
          <cell r="O566">
            <v>4690</v>
          </cell>
          <cell r="P566">
            <v>7600</v>
          </cell>
          <cell r="Q566" t="str">
            <v>PLM/098</v>
          </cell>
          <cell r="S566" t="str">
            <v>A</v>
          </cell>
        </row>
        <row r="567">
          <cell r="A567" t="str">
            <v>DJB-CGK283</v>
          </cell>
          <cell r="B567" t="str">
            <v>S&amp;W</v>
          </cell>
          <cell r="C567" t="str">
            <v>Periode :      J A N  -  D E C ' 2001</v>
          </cell>
          <cell r="D567" t="str">
            <v>PK-GKZ  (18,662 KGS)</v>
          </cell>
          <cell r="E567" t="str">
            <v>RR MK555-15H</v>
          </cell>
          <cell r="F567">
            <v>283</v>
          </cell>
          <cell r="G567" t="str">
            <v>DJB</v>
          </cell>
          <cell r="H567" t="str">
            <v>CGK</v>
          </cell>
          <cell r="I567">
            <v>362</v>
          </cell>
          <cell r="J567">
            <v>-15</v>
          </cell>
          <cell r="M567">
            <v>4.3055555555555562E-2</v>
          </cell>
          <cell r="N567">
            <v>2630</v>
          </cell>
          <cell r="O567">
            <v>5750</v>
          </cell>
          <cell r="P567">
            <v>7600</v>
          </cell>
          <cell r="Q567" t="str">
            <v>PLM/248</v>
          </cell>
          <cell r="S567" t="str">
            <v>A</v>
          </cell>
        </row>
        <row r="568">
          <cell r="A568" t="str">
            <v>PGK-CGK283</v>
          </cell>
          <cell r="B568" t="str">
            <v>S&amp;W</v>
          </cell>
          <cell r="C568" t="str">
            <v>Periode :      J A N  -  D E C ' 2001</v>
          </cell>
          <cell r="D568" t="str">
            <v>PK-GKZ  (18,662 KGS)</v>
          </cell>
          <cell r="E568" t="str">
            <v>RR MK555-15H</v>
          </cell>
          <cell r="F568">
            <v>283</v>
          </cell>
          <cell r="G568" t="str">
            <v>PGK</v>
          </cell>
          <cell r="H568" t="str">
            <v>CGK</v>
          </cell>
          <cell r="I568">
            <v>261</v>
          </cell>
          <cell r="J568">
            <v>-1</v>
          </cell>
          <cell r="M568">
            <v>3.1944444444444449E-2</v>
          </cell>
          <cell r="N568">
            <v>2050</v>
          </cell>
          <cell r="O568">
            <v>5170</v>
          </cell>
          <cell r="P568">
            <v>7600</v>
          </cell>
          <cell r="Q568" t="str">
            <v>PLM/248</v>
          </cell>
          <cell r="S568" t="str">
            <v>A</v>
          </cell>
        </row>
      </sheetData>
      <sheetData sheetId="1">
        <row r="2">
          <cell r="G2" t="str">
            <v>STRETCH</v>
          </cell>
          <cell r="I2" t="str">
            <v>DIST.</v>
          </cell>
          <cell r="J2" t="str">
            <v>WIND</v>
          </cell>
          <cell r="K2" t="str">
            <v>AIR</v>
          </cell>
          <cell r="L2" t="str">
            <v>TAXI</v>
          </cell>
          <cell r="M2" t="str">
            <v>BLOCK</v>
          </cell>
          <cell r="N2" t="str">
            <v>TRIP FUEL</v>
          </cell>
          <cell r="O2" t="str">
            <v>BLOCK FUEL</v>
          </cell>
          <cell r="P2" t="str">
            <v>PAYLOAD</v>
          </cell>
          <cell r="Q2" t="str">
            <v>ALT./DIST.</v>
          </cell>
          <cell r="S2" t="str">
            <v>LIMIT.</v>
          </cell>
          <cell r="T2" t="str">
            <v>REMARKS</v>
          </cell>
        </row>
        <row r="3">
          <cell r="B3" t="str">
            <v>SEASON</v>
          </cell>
          <cell r="C3" t="str">
            <v>PERIODA</v>
          </cell>
          <cell r="D3" t="str">
            <v>A/C REG</v>
          </cell>
          <cell r="E3" t="str">
            <v>ENGINE</v>
          </cell>
          <cell r="F3" t="str">
            <v>A/C TYPE</v>
          </cell>
          <cell r="I3" t="str">
            <v>NM.</v>
          </cell>
          <cell r="J3" t="str">
            <v>KT.</v>
          </cell>
          <cell r="K3" t="str">
            <v>TIME</v>
          </cell>
          <cell r="L3" t="str">
            <v>TIME</v>
          </cell>
          <cell r="M3" t="str">
            <v>TIME</v>
          </cell>
          <cell r="N3" t="str">
            <v>KGS.</v>
          </cell>
          <cell r="O3" t="str">
            <v>KGS.</v>
          </cell>
          <cell r="P3" t="str">
            <v>KGS.</v>
          </cell>
          <cell r="Q3" t="str">
            <v>NM.</v>
          </cell>
          <cell r="S3" t="str">
            <v>CODE</v>
          </cell>
        </row>
        <row r="5">
          <cell r="A5" t="str">
            <v>LGW-BKK744</v>
          </cell>
          <cell r="B5" t="str">
            <v>WINTER</v>
          </cell>
          <cell r="C5" t="str">
            <v>Periode :  OKT. 2000 - MARET 2001</v>
          </cell>
          <cell r="D5" t="str">
            <v>PK-GSG (183,531 KGS)</v>
          </cell>
          <cell r="E5" t="str">
            <v>CF6-80C2B1F/LRC</v>
          </cell>
          <cell r="F5">
            <v>744</v>
          </cell>
          <cell r="G5" t="str">
            <v>LGW</v>
          </cell>
          <cell r="H5" t="str">
            <v>BKK</v>
          </cell>
          <cell r="I5">
            <v>5636</v>
          </cell>
          <cell r="J5">
            <v>37</v>
          </cell>
          <cell r="K5">
            <v>0.44930555555555557</v>
          </cell>
          <cell r="L5">
            <v>2.013888888888889E-2</v>
          </cell>
          <cell r="M5">
            <v>0.46944444444444444</v>
          </cell>
          <cell r="N5">
            <v>118750</v>
          </cell>
          <cell r="O5">
            <v>142300</v>
          </cell>
          <cell r="P5">
            <v>55150</v>
          </cell>
          <cell r="Q5" t="str">
            <v>CNX/</v>
          </cell>
          <cell r="R5">
            <v>323</v>
          </cell>
          <cell r="S5">
            <v>1</v>
          </cell>
          <cell r="T5" t="str">
            <v xml:space="preserve"> 1. LGW RTOW = 380,100 KGS; RW = 08R; OAT 25°C</v>
          </cell>
        </row>
        <row r="6">
          <cell r="A6" t="str">
            <v>AMS-SIN744</v>
          </cell>
          <cell r="B6" t="str">
            <v>WINTER</v>
          </cell>
          <cell r="C6" t="str">
            <v>Periode :  OKT. 2000 - MARET 2001</v>
          </cell>
          <cell r="D6" t="str">
            <v>PK-GSG (183,531 KGS)</v>
          </cell>
          <cell r="E6" t="str">
            <v>CF6-80C2B1F/LRC</v>
          </cell>
          <cell r="F6">
            <v>744</v>
          </cell>
          <cell r="G6" t="str">
            <v>AMS</v>
          </cell>
          <cell r="H6" t="str">
            <v>SIN</v>
          </cell>
          <cell r="I6">
            <v>6010</v>
          </cell>
          <cell r="J6">
            <v>27</v>
          </cell>
          <cell r="K6">
            <v>0.48749999999999999</v>
          </cell>
          <cell r="L6">
            <v>1.6666666666666666E-2</v>
          </cell>
          <cell r="M6">
            <v>0.50416666666666665</v>
          </cell>
          <cell r="N6">
            <v>131700</v>
          </cell>
          <cell r="O6">
            <v>153650</v>
          </cell>
          <cell r="P6">
            <v>58350</v>
          </cell>
          <cell r="Q6" t="str">
            <v>KUL/</v>
          </cell>
          <cell r="R6">
            <v>219</v>
          </cell>
          <cell r="S6" t="str">
            <v>C</v>
          </cell>
        </row>
        <row r="7">
          <cell r="A7" t="str">
            <v>AMS-FRA744</v>
          </cell>
          <cell r="B7" t="str">
            <v>WINTER</v>
          </cell>
          <cell r="C7" t="str">
            <v>Periode :  OKT. 2000 - MARET 2001</v>
          </cell>
          <cell r="D7" t="str">
            <v>PK-GSG (183,531 KGS)</v>
          </cell>
          <cell r="E7" t="str">
            <v>CF6-80C2B1F/LRC</v>
          </cell>
          <cell r="F7">
            <v>744</v>
          </cell>
          <cell r="G7" t="str">
            <v>AMS</v>
          </cell>
          <cell r="H7" t="str">
            <v>FRA</v>
          </cell>
          <cell r="I7">
            <v>241</v>
          </cell>
          <cell r="J7">
            <v>18</v>
          </cell>
          <cell r="K7">
            <v>2.9166666666666664E-2</v>
          </cell>
          <cell r="L7">
            <v>1.5277777777777777E-2</v>
          </cell>
          <cell r="M7">
            <v>4.4444444444444439E-2</v>
          </cell>
          <cell r="N7">
            <v>7800</v>
          </cell>
          <cell r="O7">
            <v>21950</v>
          </cell>
          <cell r="P7">
            <v>59100</v>
          </cell>
          <cell r="Q7" t="str">
            <v>AMS/</v>
          </cell>
          <cell r="R7">
            <v>250</v>
          </cell>
          <cell r="S7" t="str">
            <v>A</v>
          </cell>
        </row>
        <row r="8">
          <cell r="A8" t="str">
            <v>BKK-LGW744</v>
          </cell>
          <cell r="B8" t="str">
            <v>WINTER</v>
          </cell>
          <cell r="C8" t="str">
            <v>Periode :  OKT. 2000 - MARET 2001</v>
          </cell>
          <cell r="D8" t="str">
            <v>PK-GSG (183,531 KGS)</v>
          </cell>
          <cell r="E8" t="str">
            <v>CF6-80C2B1F/LRC</v>
          </cell>
          <cell r="F8">
            <v>744</v>
          </cell>
          <cell r="G8" t="str">
            <v>BKK</v>
          </cell>
          <cell r="H8" t="str">
            <v>LGW</v>
          </cell>
          <cell r="I8">
            <v>5605</v>
          </cell>
          <cell r="J8">
            <v>-37</v>
          </cell>
          <cell r="K8">
            <v>0.5131944444444444</v>
          </cell>
          <cell r="L8">
            <v>1.6666666666666666E-2</v>
          </cell>
          <cell r="M8">
            <v>0.52986111111111112</v>
          </cell>
          <cell r="N8">
            <v>137400</v>
          </cell>
          <cell r="O8">
            <v>159700</v>
          </cell>
          <cell r="P8">
            <v>52300</v>
          </cell>
          <cell r="Q8" t="str">
            <v>BRU/</v>
          </cell>
          <cell r="R8">
            <v>215</v>
          </cell>
          <cell r="S8" t="str">
            <v>C</v>
          </cell>
        </row>
        <row r="9">
          <cell r="A9" t="str">
            <v>BKK-FRA744</v>
          </cell>
          <cell r="B9" t="str">
            <v>WINTER</v>
          </cell>
          <cell r="C9" t="str">
            <v>Periode :  OKT. 2000 - MARET 2001</v>
          </cell>
          <cell r="D9" t="str">
            <v>PK-GSG (183,531 KGS)</v>
          </cell>
          <cell r="E9" t="str">
            <v>CF6-80C2B1F/LRC</v>
          </cell>
          <cell r="F9">
            <v>744</v>
          </cell>
          <cell r="G9" t="str">
            <v>BKK</v>
          </cell>
          <cell r="H9" t="str">
            <v>FRA</v>
          </cell>
          <cell r="I9">
            <v>5236</v>
          </cell>
          <cell r="J9">
            <v>-43</v>
          </cell>
          <cell r="K9">
            <v>0.48472222222222222</v>
          </cell>
          <cell r="L9">
            <v>1.7361111111111112E-2</v>
          </cell>
          <cell r="M9">
            <v>0.50208333333333333</v>
          </cell>
          <cell r="N9">
            <v>131450</v>
          </cell>
          <cell r="O9">
            <v>153950</v>
          </cell>
          <cell r="P9">
            <v>58050</v>
          </cell>
          <cell r="Q9" t="str">
            <v>AMS/</v>
          </cell>
          <cell r="R9">
            <v>250</v>
          </cell>
          <cell r="S9" t="str">
            <v>C</v>
          </cell>
        </row>
        <row r="10">
          <cell r="A10" t="str">
            <v>BKK-DPS744</v>
          </cell>
          <cell r="B10" t="str">
            <v>WINTER</v>
          </cell>
          <cell r="C10" t="str">
            <v>Periode :  OKT. 2000 - MARET 2001</v>
          </cell>
          <cell r="D10" t="str">
            <v>PK-GSG (183,531 KGS)</v>
          </cell>
          <cell r="E10" t="str">
            <v>CF6-80C2B1F/LRC</v>
          </cell>
          <cell r="F10">
            <v>744</v>
          </cell>
          <cell r="G10" t="str">
            <v>BKK</v>
          </cell>
          <cell r="H10" t="str">
            <v>DPS</v>
          </cell>
          <cell r="I10">
            <v>1639</v>
          </cell>
          <cell r="J10">
            <v>-10</v>
          </cell>
          <cell r="K10">
            <v>0.14861111111111111</v>
          </cell>
          <cell r="L10">
            <v>1.4583333333333332E-2</v>
          </cell>
          <cell r="M10">
            <v>0.16319444444444445</v>
          </cell>
          <cell r="N10">
            <v>35050</v>
          </cell>
          <cell r="O10">
            <v>48800</v>
          </cell>
          <cell r="P10">
            <v>59100</v>
          </cell>
          <cell r="Q10" t="str">
            <v>SUB/</v>
          </cell>
          <cell r="R10">
            <v>197</v>
          </cell>
          <cell r="S10" t="str">
            <v>A</v>
          </cell>
        </row>
        <row r="11">
          <cell r="A11" t="str">
            <v>BKK-CGK744</v>
          </cell>
          <cell r="B11" t="str">
            <v>WINTER</v>
          </cell>
          <cell r="C11" t="str">
            <v>Periode :  OKT. 2000 - MARET 2001</v>
          </cell>
          <cell r="D11" t="str">
            <v>PK-GSG (183,531 KGS)</v>
          </cell>
          <cell r="E11" t="str">
            <v>CF6-80C2B1F/LRC</v>
          </cell>
          <cell r="F11">
            <v>744</v>
          </cell>
          <cell r="G11" t="str">
            <v>BKK</v>
          </cell>
          <cell r="H11" t="str">
            <v>CGK</v>
          </cell>
          <cell r="I11">
            <v>1294</v>
          </cell>
          <cell r="J11">
            <v>-8</v>
          </cell>
          <cell r="K11">
            <v>0.11944444444444445</v>
          </cell>
          <cell r="L11">
            <v>1.3888888888888888E-2</v>
          </cell>
          <cell r="M11">
            <v>0.13333333333333333</v>
          </cell>
          <cell r="N11">
            <v>28500</v>
          </cell>
          <cell r="O11">
            <v>46050</v>
          </cell>
          <cell r="P11">
            <v>59100</v>
          </cell>
          <cell r="Q11" t="str">
            <v>SUB/</v>
          </cell>
          <cell r="R11">
            <v>389</v>
          </cell>
          <cell r="S11" t="str">
            <v>A</v>
          </cell>
        </row>
        <row r="12">
          <cell r="A12" t="str">
            <v>CGK-DPS744</v>
          </cell>
          <cell r="B12" t="str">
            <v>WINTER</v>
          </cell>
          <cell r="C12" t="str">
            <v>Periode :  OKT. 2000 - MARET 2001</v>
          </cell>
          <cell r="D12" t="str">
            <v>PK-GSG (183,531 KGS)</v>
          </cell>
          <cell r="E12" t="str">
            <v>CF6-80C2B1F/LRC</v>
          </cell>
          <cell r="F12">
            <v>744</v>
          </cell>
          <cell r="G12" t="str">
            <v>CGK</v>
          </cell>
          <cell r="H12" t="str">
            <v>DPS</v>
          </cell>
          <cell r="I12">
            <v>583</v>
          </cell>
          <cell r="J12">
            <v>-16</v>
          </cell>
          <cell r="K12">
            <v>5.9722222222222225E-2</v>
          </cell>
          <cell r="L12">
            <v>9.7222222222222224E-3</v>
          </cell>
          <cell r="M12">
            <v>6.9444444444444448E-2</v>
          </cell>
          <cell r="N12">
            <v>14450</v>
          </cell>
          <cell r="O12">
            <v>27200</v>
          </cell>
          <cell r="P12">
            <v>59100</v>
          </cell>
          <cell r="Q12" t="str">
            <v>SUB/</v>
          </cell>
          <cell r="R12">
            <v>197</v>
          </cell>
          <cell r="S12" t="str">
            <v>A</v>
          </cell>
        </row>
        <row r="13">
          <cell r="A13" t="str">
            <v>CGK-SIN744</v>
          </cell>
          <cell r="B13" t="str">
            <v>WINTER</v>
          </cell>
          <cell r="C13" t="str">
            <v>Periode :  OKT. 2000 - MARET 2001</v>
          </cell>
          <cell r="D13" t="str">
            <v>PK-GSG (183,531 KGS)</v>
          </cell>
          <cell r="E13" t="str">
            <v>CF6-80C2B1F/LRC</v>
          </cell>
          <cell r="F13">
            <v>744</v>
          </cell>
          <cell r="G13" t="str">
            <v>CGK</v>
          </cell>
          <cell r="H13" t="str">
            <v>SIN</v>
          </cell>
          <cell r="I13">
            <v>545</v>
          </cell>
          <cell r="J13">
            <v>2</v>
          </cell>
          <cell r="K13">
            <v>5.486111111111111E-2</v>
          </cell>
          <cell r="L13">
            <v>1.1111111111111112E-2</v>
          </cell>
          <cell r="M13">
            <v>6.5972222222222224E-2</v>
          </cell>
          <cell r="N13">
            <v>13450</v>
          </cell>
          <cell r="O13">
            <v>26850</v>
          </cell>
          <cell r="P13">
            <v>59100</v>
          </cell>
          <cell r="Q13" t="str">
            <v>KUL/</v>
          </cell>
          <cell r="R13">
            <v>219</v>
          </cell>
          <cell r="S13" t="str">
            <v>A</v>
          </cell>
        </row>
        <row r="14">
          <cell r="A14" t="str">
            <v>CGK-JED744</v>
          </cell>
          <cell r="B14" t="str">
            <v>WINTER</v>
          </cell>
          <cell r="C14" t="str">
            <v>Periode :  OKT. 2000 - MARET 2001</v>
          </cell>
          <cell r="D14" t="str">
            <v>PK-GSG (183,531 KGS)</v>
          </cell>
          <cell r="E14" t="str">
            <v>CF6-80C2B1F/LRC</v>
          </cell>
          <cell r="F14">
            <v>744</v>
          </cell>
          <cell r="G14" t="str">
            <v>CGK</v>
          </cell>
          <cell r="H14" t="str">
            <v>JED</v>
          </cell>
          <cell r="I14">
            <v>4471</v>
          </cell>
          <cell r="J14">
            <v>-8</v>
          </cell>
          <cell r="K14">
            <v>0.38611111111111113</v>
          </cell>
          <cell r="L14">
            <v>1.4583333333333332E-2</v>
          </cell>
          <cell r="M14">
            <v>0.40069444444444446</v>
          </cell>
          <cell r="N14">
            <v>102900</v>
          </cell>
          <cell r="O14">
            <v>128300</v>
          </cell>
          <cell r="P14">
            <v>59100</v>
          </cell>
          <cell r="Q14" t="str">
            <v>RUH/</v>
          </cell>
          <cell r="R14">
            <v>486</v>
          </cell>
          <cell r="S14" t="str">
            <v>A</v>
          </cell>
        </row>
        <row r="15">
          <cell r="A15" t="str">
            <v>CGK-RUH744</v>
          </cell>
          <cell r="B15" t="str">
            <v>WINTER</v>
          </cell>
          <cell r="C15" t="str">
            <v>Periode :  OKT. 2000 - MARET 2001</v>
          </cell>
          <cell r="D15" t="str">
            <v>PK-GSG (183,531 KGS)</v>
          </cell>
          <cell r="E15" t="str">
            <v>CF6-80C2B1F/LRC</v>
          </cell>
          <cell r="F15">
            <v>744</v>
          </cell>
          <cell r="G15" t="str">
            <v>CGK</v>
          </cell>
          <cell r="H15" t="str">
            <v>RUH</v>
          </cell>
          <cell r="I15">
            <v>4132</v>
          </cell>
          <cell r="J15">
            <v>-10</v>
          </cell>
          <cell r="K15">
            <v>0.36041666666666666</v>
          </cell>
          <cell r="L15">
            <v>1.2500000000000001E-2</v>
          </cell>
          <cell r="M15">
            <v>0.37291666666666667</v>
          </cell>
          <cell r="N15">
            <v>92700</v>
          </cell>
          <cell r="O15">
            <v>111600</v>
          </cell>
          <cell r="P15">
            <v>59100</v>
          </cell>
          <cell r="Q15" t="str">
            <v>DHA/</v>
          </cell>
          <cell r="R15">
            <v>190</v>
          </cell>
          <cell r="S15" t="str">
            <v>A</v>
          </cell>
        </row>
        <row r="16">
          <cell r="A16" t="str">
            <v>CGK-DHA744</v>
          </cell>
          <cell r="B16" t="str">
            <v>WINTER</v>
          </cell>
          <cell r="C16" t="str">
            <v>Periode :  OKT. 2000 - MARET 2001</v>
          </cell>
          <cell r="D16" t="str">
            <v>PK-GSG (183,531 KGS)</v>
          </cell>
          <cell r="E16" t="str">
            <v>CF6-80C2B1F/LRC</v>
          </cell>
          <cell r="F16">
            <v>744</v>
          </cell>
          <cell r="G16" t="str">
            <v>CGK</v>
          </cell>
          <cell r="H16" t="str">
            <v>DHA</v>
          </cell>
          <cell r="I16">
            <v>3907</v>
          </cell>
          <cell r="J16">
            <v>-7</v>
          </cell>
          <cell r="K16">
            <v>0.34027777777777773</v>
          </cell>
          <cell r="L16">
            <v>1.3194444444444444E-2</v>
          </cell>
          <cell r="M16">
            <v>0.35347222222222219</v>
          </cell>
          <cell r="N16">
            <v>86750</v>
          </cell>
          <cell r="O16">
            <v>106200</v>
          </cell>
          <cell r="P16">
            <v>59100</v>
          </cell>
          <cell r="Q16" t="str">
            <v>RUH/</v>
          </cell>
          <cell r="R16">
            <v>190</v>
          </cell>
          <cell r="S16" t="str">
            <v>A</v>
          </cell>
        </row>
        <row r="17">
          <cell r="A17" t="str">
            <v>CGK-BKK744</v>
          </cell>
          <cell r="B17" t="str">
            <v>WINTER</v>
          </cell>
          <cell r="C17" t="str">
            <v>Periode :  OKT. 2000 - MARET 2001</v>
          </cell>
          <cell r="D17" t="str">
            <v>PK-GSG (183,531 KGS)</v>
          </cell>
          <cell r="E17" t="str">
            <v>CF6-80C2B1F/LRC</v>
          </cell>
          <cell r="F17">
            <v>744</v>
          </cell>
          <cell r="G17" t="str">
            <v>CGK</v>
          </cell>
          <cell r="H17" t="str">
            <v>BKK</v>
          </cell>
          <cell r="I17">
            <v>1295</v>
          </cell>
          <cell r="J17">
            <v>5</v>
          </cell>
          <cell r="K17">
            <v>0.1173611111111111</v>
          </cell>
          <cell r="L17">
            <v>1.1111111111111112E-2</v>
          </cell>
          <cell r="M17">
            <v>0.12847222222222221</v>
          </cell>
          <cell r="N17">
            <v>28000</v>
          </cell>
          <cell r="O17">
            <v>44200</v>
          </cell>
          <cell r="P17">
            <v>59100</v>
          </cell>
          <cell r="Q17" t="str">
            <v>CNX/</v>
          </cell>
          <cell r="R17">
            <v>323</v>
          </cell>
          <cell r="S17" t="str">
            <v>A</v>
          </cell>
        </row>
        <row r="18">
          <cell r="A18" t="str">
            <v>CGK-FRA744</v>
          </cell>
          <cell r="B18" t="str">
            <v>WINTER</v>
          </cell>
          <cell r="C18" t="str">
            <v>Periode :  OKT. 2000 - MARET 2001</v>
          </cell>
          <cell r="D18" t="str">
            <v>PK-GSG (183,531 KGS)</v>
          </cell>
          <cell r="E18" t="str">
            <v>CF6-80C2B1F/LRC</v>
          </cell>
          <cell r="F18">
            <v>744</v>
          </cell>
          <cell r="G18" t="str">
            <v>CGK</v>
          </cell>
          <cell r="H18" t="str">
            <v>FRA</v>
          </cell>
          <cell r="I18">
            <v>6385</v>
          </cell>
          <cell r="J18">
            <v>-19</v>
          </cell>
          <cell r="K18">
            <v>0.56111111111111112</v>
          </cell>
          <cell r="L18">
            <v>1.5277777777777777E-2</v>
          </cell>
          <cell r="M18">
            <v>0.57638888888888884</v>
          </cell>
          <cell r="N18">
            <v>148100</v>
          </cell>
          <cell r="O18">
            <v>171350</v>
          </cell>
          <cell r="P18">
            <v>40650</v>
          </cell>
          <cell r="Q18" t="str">
            <v>AMS/</v>
          </cell>
          <cell r="R18">
            <v>250</v>
          </cell>
          <cell r="S18" t="str">
            <v>C</v>
          </cell>
        </row>
        <row r="19">
          <cell r="A19" t="str">
            <v>DHA-JED744</v>
          </cell>
          <cell r="B19" t="str">
            <v>WINTER</v>
          </cell>
          <cell r="C19" t="str">
            <v>Periode :  OKT. 2000 - MARET 2001</v>
          </cell>
          <cell r="D19" t="str">
            <v>PK-GSG (183,531 KGS)</v>
          </cell>
          <cell r="E19" t="str">
            <v>CF6-80C2B1F/LRC</v>
          </cell>
          <cell r="F19">
            <v>744</v>
          </cell>
          <cell r="G19" t="str">
            <v>DHA</v>
          </cell>
          <cell r="H19" t="str">
            <v>JED</v>
          </cell>
          <cell r="I19">
            <v>682</v>
          </cell>
          <cell r="J19">
            <v>-66</v>
          </cell>
          <cell r="K19">
            <v>7.4999999999999997E-2</v>
          </cell>
          <cell r="L19">
            <v>1.3194444444444444E-2</v>
          </cell>
          <cell r="M19">
            <v>8.8194444444444436E-2</v>
          </cell>
          <cell r="N19">
            <v>18050</v>
          </cell>
          <cell r="O19">
            <v>36850</v>
          </cell>
          <cell r="P19">
            <v>59100</v>
          </cell>
          <cell r="Q19" t="str">
            <v>RUH/</v>
          </cell>
          <cell r="R19">
            <v>486</v>
          </cell>
          <cell r="S19" t="str">
            <v>A</v>
          </cell>
        </row>
        <row r="20">
          <cell r="A20" t="str">
            <v>DHA-CGK744</v>
          </cell>
          <cell r="B20" t="str">
            <v>WINTER</v>
          </cell>
          <cell r="C20" t="str">
            <v>Periode :  OKT. 2000 - MARET 2001</v>
          </cell>
          <cell r="D20" t="str">
            <v>PK-GSG (183,531 KGS)</v>
          </cell>
          <cell r="E20" t="str">
            <v>CF6-80C2B1F/LRC</v>
          </cell>
          <cell r="F20">
            <v>744</v>
          </cell>
          <cell r="G20" t="str">
            <v>DHA</v>
          </cell>
          <cell r="H20" t="str">
            <v>CGK</v>
          </cell>
          <cell r="I20">
            <v>3956</v>
          </cell>
          <cell r="J20">
            <v>13</v>
          </cell>
          <cell r="K20">
            <v>0.3298611111111111</v>
          </cell>
          <cell r="L20">
            <v>1.1805555555555555E-2</v>
          </cell>
          <cell r="M20">
            <v>0.34166666666666667</v>
          </cell>
          <cell r="N20">
            <v>84850</v>
          </cell>
          <cell r="O20">
            <v>107200</v>
          </cell>
          <cell r="P20">
            <v>59100</v>
          </cell>
          <cell r="Q20" t="str">
            <v>SUB/</v>
          </cell>
          <cell r="R20">
            <v>389</v>
          </cell>
          <cell r="S20" t="str">
            <v>A</v>
          </cell>
        </row>
        <row r="21">
          <cell r="A21" t="str">
            <v>DPS-CGK744</v>
          </cell>
          <cell r="B21" t="str">
            <v>WINTER</v>
          </cell>
          <cell r="C21" t="str">
            <v>Periode :  OKT. 2000 - MARET 2001</v>
          </cell>
          <cell r="D21" t="str">
            <v>PK-GSG (183,531 KGS)</v>
          </cell>
          <cell r="E21" t="str">
            <v>CF6-80C2B1F/LRC</v>
          </cell>
          <cell r="F21">
            <v>744</v>
          </cell>
          <cell r="G21" t="str">
            <v>DPS</v>
          </cell>
          <cell r="H21" t="str">
            <v>CGK</v>
          </cell>
          <cell r="I21">
            <v>572</v>
          </cell>
          <cell r="J21">
            <v>13</v>
          </cell>
          <cell r="K21">
            <v>5.6944444444444443E-2</v>
          </cell>
          <cell r="L21">
            <v>1.1111111111111112E-2</v>
          </cell>
          <cell r="M21">
            <v>6.805555555555555E-2</v>
          </cell>
          <cell r="N21">
            <v>13900</v>
          </cell>
          <cell r="O21">
            <v>31100</v>
          </cell>
          <cell r="P21">
            <v>59100</v>
          </cell>
          <cell r="Q21" t="str">
            <v>SUB/</v>
          </cell>
          <cell r="R21">
            <v>389</v>
          </cell>
          <cell r="S21" t="str">
            <v>A</v>
          </cell>
        </row>
        <row r="22">
          <cell r="A22" t="str">
            <v>DPS-BKK744</v>
          </cell>
          <cell r="B22" t="str">
            <v>WINTER</v>
          </cell>
          <cell r="C22" t="str">
            <v>Periode :  OKT. 2000 - MARET 2001</v>
          </cell>
          <cell r="D22" t="str">
            <v>PK-GSG (183,531 KGS)</v>
          </cell>
          <cell r="E22" t="str">
            <v>CF6-80C2B1F/LRC</v>
          </cell>
          <cell r="F22">
            <v>744</v>
          </cell>
          <cell r="G22" t="str">
            <v>DPS</v>
          </cell>
          <cell r="H22" t="str">
            <v>BKK</v>
          </cell>
          <cell r="I22">
            <v>1640</v>
          </cell>
          <cell r="J22">
            <v>9</v>
          </cell>
          <cell r="K22">
            <v>0.14444444444444446</v>
          </cell>
          <cell r="L22">
            <v>1.3888888888888888E-2</v>
          </cell>
          <cell r="M22">
            <v>0.15833333333333335</v>
          </cell>
          <cell r="N22">
            <v>34450</v>
          </cell>
          <cell r="O22">
            <v>51250</v>
          </cell>
          <cell r="P22">
            <v>59100</v>
          </cell>
          <cell r="Q22" t="str">
            <v>CNX/</v>
          </cell>
          <cell r="R22">
            <v>323</v>
          </cell>
          <cell r="S22" t="str">
            <v>A</v>
          </cell>
        </row>
        <row r="23">
          <cell r="A23" t="str">
            <v>DPS-SIN744</v>
          </cell>
          <cell r="B23" t="str">
            <v>WINTER</v>
          </cell>
          <cell r="C23" t="str">
            <v>Periode :  OKT. 2000 - MARET 2001</v>
          </cell>
          <cell r="D23" t="str">
            <v>PK-GSG (183,531 KGS)</v>
          </cell>
          <cell r="E23" t="str">
            <v>CF6-80C2B1F/LRC</v>
          </cell>
          <cell r="F23">
            <v>744</v>
          </cell>
          <cell r="G23" t="str">
            <v>DPS</v>
          </cell>
          <cell r="H23" t="str">
            <v>SIN</v>
          </cell>
          <cell r="I23">
            <v>952</v>
          </cell>
          <cell r="J23">
            <v>13</v>
          </cell>
          <cell r="K23">
            <v>8.7499999999999994E-2</v>
          </cell>
          <cell r="L23">
            <v>1.2500000000000001E-2</v>
          </cell>
          <cell r="M23">
            <v>0.1</v>
          </cell>
          <cell r="N23">
            <v>20700</v>
          </cell>
          <cell r="O23">
            <v>34150</v>
          </cell>
          <cell r="P23">
            <v>59100</v>
          </cell>
          <cell r="Q23" t="str">
            <v>KUL/</v>
          </cell>
          <cell r="R23">
            <v>219</v>
          </cell>
          <cell r="S23" t="str">
            <v>A</v>
          </cell>
        </row>
        <row r="24">
          <cell r="A24" t="str">
            <v>FRA-BKK744</v>
          </cell>
          <cell r="B24" t="str">
            <v>WINTER</v>
          </cell>
          <cell r="C24" t="str">
            <v>Periode :  OKT. 2000 - MARET 2001</v>
          </cell>
          <cell r="D24" t="str">
            <v>PK-GSG (183,531 KGS)</v>
          </cell>
          <cell r="E24" t="str">
            <v>CF6-80C2B1F/LRC</v>
          </cell>
          <cell r="F24">
            <v>744</v>
          </cell>
          <cell r="G24" t="str">
            <v>FRA</v>
          </cell>
          <cell r="H24" t="str">
            <v>BKK</v>
          </cell>
          <cell r="I24">
            <v>5314</v>
          </cell>
          <cell r="J24">
            <v>37</v>
          </cell>
          <cell r="K24">
            <v>0.42430555555555555</v>
          </cell>
          <cell r="L24">
            <v>1.8055555555555557E-2</v>
          </cell>
          <cell r="M24">
            <v>0.44236111111111109</v>
          </cell>
          <cell r="N24">
            <v>112300</v>
          </cell>
          <cell r="O24">
            <v>135400</v>
          </cell>
          <cell r="P24">
            <v>59100</v>
          </cell>
          <cell r="Q24" t="str">
            <v>CNX/</v>
          </cell>
          <cell r="R24">
            <v>323</v>
          </cell>
          <cell r="S24" t="str">
            <v>A</v>
          </cell>
        </row>
        <row r="25">
          <cell r="A25" t="str">
            <v>RUH-DHA744</v>
          </cell>
          <cell r="B25" t="str">
            <v>WINTER</v>
          </cell>
          <cell r="C25" t="str">
            <v>Periode :  OKT. 2000 - MARET 2001</v>
          </cell>
          <cell r="D25" t="str">
            <v>PK-GSG (183,531 KGS)</v>
          </cell>
          <cell r="E25" t="str">
            <v>CF6-80C2B1F/LRC</v>
          </cell>
          <cell r="F25">
            <v>744</v>
          </cell>
          <cell r="G25" t="str">
            <v>RUH</v>
          </cell>
          <cell r="H25" t="str">
            <v>DHA</v>
          </cell>
          <cell r="I25">
            <v>233</v>
          </cell>
          <cell r="J25">
            <v>51</v>
          </cell>
          <cell r="K25">
            <v>2.6388888888888889E-2</v>
          </cell>
          <cell r="L25">
            <v>1.3194444444444444E-2</v>
          </cell>
          <cell r="M25">
            <v>3.9583333333333331E-2</v>
          </cell>
          <cell r="N25">
            <v>7100</v>
          </cell>
          <cell r="O25">
            <v>21350</v>
          </cell>
          <cell r="P25">
            <v>59100</v>
          </cell>
          <cell r="Q25" t="str">
            <v>RUH/</v>
          </cell>
          <cell r="R25">
            <v>190</v>
          </cell>
          <cell r="S25" t="str">
            <v>A</v>
          </cell>
        </row>
        <row r="26">
          <cell r="A26" t="str">
            <v>FRA-SIN744</v>
          </cell>
          <cell r="B26" t="str">
            <v>WINTER</v>
          </cell>
          <cell r="C26" t="str">
            <v>Periode :  OKT. 2000 - MARET 2001</v>
          </cell>
          <cell r="D26" t="str">
            <v>PK-GSG (183,531 KGS)</v>
          </cell>
          <cell r="E26" t="str">
            <v>CF6-80C2B1F/LRC</v>
          </cell>
          <cell r="F26">
            <v>744</v>
          </cell>
          <cell r="G26" t="str">
            <v>FRA</v>
          </cell>
          <cell r="H26" t="str">
            <v>SIN</v>
          </cell>
          <cell r="I26">
            <v>6010</v>
          </cell>
          <cell r="J26">
            <v>22</v>
          </cell>
          <cell r="K26">
            <v>0.49027777777777781</v>
          </cell>
          <cell r="L26">
            <v>1.7361111111111112E-2</v>
          </cell>
          <cell r="M26">
            <v>0.50763888888888897</v>
          </cell>
          <cell r="N26">
            <v>132450</v>
          </cell>
          <cell r="O26">
            <v>154550</v>
          </cell>
          <cell r="P26">
            <v>57450</v>
          </cell>
          <cell r="Q26" t="str">
            <v>KUL/</v>
          </cell>
          <cell r="R26">
            <v>219</v>
          </cell>
          <cell r="S26" t="str">
            <v>C</v>
          </cell>
        </row>
        <row r="27">
          <cell r="A27" t="str">
            <v xml:space="preserve">- </v>
          </cell>
          <cell r="H27">
            <v>219</v>
          </cell>
          <cell r="I27">
            <v>219</v>
          </cell>
          <cell r="J27">
            <v>219</v>
          </cell>
          <cell r="K27">
            <v>3.6111111111111115E-2</v>
          </cell>
          <cell r="L27">
            <v>1.4583333333333332E-2</v>
          </cell>
          <cell r="M27">
            <v>1.4583326876163483E-2</v>
          </cell>
          <cell r="N27">
            <v>1.4583326876163483E-2</v>
          </cell>
          <cell r="O27">
            <v>1.4583326876163483E-2</v>
          </cell>
          <cell r="P27">
            <v>1.4583326876163483E-2</v>
          </cell>
          <cell r="Q27">
            <v>1.4583326876163483E-2</v>
          </cell>
          <cell r="R27">
            <v>1.4583326876163483E-2</v>
          </cell>
          <cell r="S27">
            <v>1.4583326876163483E-2</v>
          </cell>
          <cell r="T27" t="str">
            <v xml:space="preserve"> Note : Route Reserve Fuel 10%</v>
          </cell>
        </row>
        <row r="28">
          <cell r="A28" t="str">
            <v>FRA-AMS744</v>
          </cell>
          <cell r="B28" t="str">
            <v>WINTER</v>
          </cell>
          <cell r="C28" t="str">
            <v>Periode :  OKT. 2000 - MARET 2001</v>
          </cell>
          <cell r="D28" t="str">
            <v>PK-GSG (183,531 KGS)</v>
          </cell>
          <cell r="E28" t="str">
            <v>CF6-80C2B1F/LRC</v>
          </cell>
          <cell r="F28">
            <v>744</v>
          </cell>
          <cell r="G28" t="str">
            <v>FRA</v>
          </cell>
          <cell r="H28" t="str">
            <v>AMS</v>
          </cell>
          <cell r="I28">
            <v>306</v>
          </cell>
          <cell r="J28">
            <v>-16</v>
          </cell>
          <cell r="K28">
            <v>3.6111111111111115E-2</v>
          </cell>
          <cell r="L28">
            <v>1.4583333333333332E-2</v>
          </cell>
          <cell r="M28">
            <v>5.0694444444444445E-2</v>
          </cell>
          <cell r="N28">
            <v>9200</v>
          </cell>
          <cell r="O28">
            <v>22100</v>
          </cell>
          <cell r="P28">
            <v>59100</v>
          </cell>
          <cell r="Q28" t="str">
            <v>CDG/</v>
          </cell>
          <cell r="R28">
            <v>231</v>
          </cell>
          <cell r="S28" t="str">
            <v>A</v>
          </cell>
          <cell r="T28">
            <v>231</v>
          </cell>
        </row>
        <row r="29">
          <cell r="A29" t="str">
            <v>FRA-CGK744</v>
          </cell>
          <cell r="B29" t="str">
            <v>WINTER</v>
          </cell>
          <cell r="C29" t="str">
            <v>Periode :  OKT. 2000 - MARET 2001</v>
          </cell>
          <cell r="D29" t="str">
            <v>PK-GSG (183,531 KGS)</v>
          </cell>
          <cell r="E29" t="str">
            <v>CF6-80C2B1F/LRC</v>
          </cell>
          <cell r="F29">
            <v>744</v>
          </cell>
          <cell r="G29" t="str">
            <v>FRA</v>
          </cell>
          <cell r="H29" t="str">
            <v>CGK</v>
          </cell>
          <cell r="I29">
            <v>6386</v>
          </cell>
          <cell r="J29">
            <v>25</v>
          </cell>
          <cell r="K29">
            <v>0.51944444444444449</v>
          </cell>
          <cell r="L29">
            <v>1.5972222222222224E-2</v>
          </cell>
          <cell r="M29">
            <v>0.53541666666666676</v>
          </cell>
          <cell r="N29">
            <v>138450</v>
          </cell>
          <cell r="O29">
            <v>164450</v>
          </cell>
          <cell r="P29">
            <v>47550</v>
          </cell>
          <cell r="Q29" t="str">
            <v>SUB/</v>
          </cell>
          <cell r="R29">
            <v>389</v>
          </cell>
          <cell r="S29" t="str">
            <v>C</v>
          </cell>
        </row>
        <row r="30">
          <cell r="A30" t="str">
            <v>FRA-LGW744</v>
          </cell>
          <cell r="B30" t="str">
            <v>WINTER</v>
          </cell>
          <cell r="C30" t="str">
            <v>Periode :  OKT. 2000 - MARET 2001</v>
          </cell>
          <cell r="D30" t="str">
            <v>PK-GSG (183,531 KGS)</v>
          </cell>
          <cell r="E30" t="str">
            <v>CF6-80C2B1F/LRC</v>
          </cell>
          <cell r="F30">
            <v>744</v>
          </cell>
          <cell r="G30" t="str">
            <v>FRA</v>
          </cell>
          <cell r="H30" t="str">
            <v>LGW</v>
          </cell>
          <cell r="I30">
            <v>398</v>
          </cell>
          <cell r="J30">
            <v>-22</v>
          </cell>
          <cell r="K30">
            <v>4.7916666666666663E-2</v>
          </cell>
          <cell r="L30">
            <v>2.013888888888889E-2</v>
          </cell>
          <cell r="M30">
            <v>6.805555555555555E-2</v>
          </cell>
          <cell r="N30">
            <v>10950</v>
          </cell>
          <cell r="O30">
            <v>24500</v>
          </cell>
          <cell r="P30">
            <v>59100</v>
          </cell>
          <cell r="Q30" t="str">
            <v>BRU/</v>
          </cell>
          <cell r="R30">
            <v>215</v>
          </cell>
          <cell r="S30" t="str">
            <v>A</v>
          </cell>
        </row>
        <row r="31">
          <cell r="A31" t="str">
            <v>JED-CGK744</v>
          </cell>
          <cell r="B31" t="str">
            <v>WINTER</v>
          </cell>
          <cell r="C31" t="str">
            <v>Periode :  OKT. 2000 - MARET 2001</v>
          </cell>
          <cell r="D31" t="str">
            <v>PK-GSG (183,531 KGS)</v>
          </cell>
          <cell r="E31" t="str">
            <v>CF6-80C2B1F/LRC</v>
          </cell>
          <cell r="F31">
            <v>744</v>
          </cell>
          <cell r="G31" t="str">
            <v>JED</v>
          </cell>
          <cell r="H31" t="str">
            <v>CGK</v>
          </cell>
          <cell r="I31">
            <v>4538</v>
          </cell>
          <cell r="J31">
            <v>21</v>
          </cell>
          <cell r="K31">
            <v>0.37152777777777773</v>
          </cell>
          <cell r="L31">
            <v>1.0416666666666666E-2</v>
          </cell>
          <cell r="M31">
            <v>0.38194444444444442</v>
          </cell>
          <cell r="N31">
            <v>97550</v>
          </cell>
          <cell r="O31">
            <v>120850</v>
          </cell>
          <cell r="P31">
            <v>59100</v>
          </cell>
          <cell r="Q31" t="str">
            <v>SUB/</v>
          </cell>
          <cell r="R31">
            <v>389</v>
          </cell>
          <cell r="S31" t="str">
            <v>A</v>
          </cell>
        </row>
        <row r="32">
          <cell r="A32" t="str">
            <v>JED-DHA744</v>
          </cell>
          <cell r="B32" t="str">
            <v>WINTER</v>
          </cell>
          <cell r="C32" t="str">
            <v>Periode :  OKT. 2000 - MARET 2001</v>
          </cell>
          <cell r="D32" t="str">
            <v>PK-GSG (183,531 KGS)</v>
          </cell>
          <cell r="E32" t="str">
            <v>CF6-80C2B1F/LRC</v>
          </cell>
          <cell r="F32">
            <v>744</v>
          </cell>
          <cell r="G32" t="str">
            <v>JED</v>
          </cell>
          <cell r="H32" t="str">
            <v>DHA</v>
          </cell>
          <cell r="I32">
            <v>723</v>
          </cell>
          <cell r="J32">
            <v>63</v>
          </cell>
          <cell r="K32">
            <v>6.3888888888888884E-2</v>
          </cell>
          <cell r="L32">
            <v>1.1805555555555555E-2</v>
          </cell>
          <cell r="M32">
            <v>7.5694444444444439E-2</v>
          </cell>
          <cell r="N32">
            <v>15500</v>
          </cell>
          <cell r="O32">
            <v>29700</v>
          </cell>
          <cell r="P32">
            <v>59100</v>
          </cell>
          <cell r="Q32" t="str">
            <v>RUH/</v>
          </cell>
          <cell r="R32">
            <v>190</v>
          </cell>
          <cell r="S32" t="str">
            <v>A</v>
          </cell>
        </row>
        <row r="33">
          <cell r="A33" t="str">
            <v>LGW-FRA744</v>
          </cell>
          <cell r="B33" t="str">
            <v>WINTER</v>
          </cell>
          <cell r="C33" t="str">
            <v>Periode :  OKT. 2000 - MARET 2001</v>
          </cell>
          <cell r="D33" t="str">
            <v>PK-GSG (183,531 KGS)</v>
          </cell>
          <cell r="E33" t="str">
            <v>CF6-80C2B1F/LRC</v>
          </cell>
          <cell r="F33">
            <v>744</v>
          </cell>
          <cell r="G33" t="str">
            <v>LGW</v>
          </cell>
          <cell r="H33" t="str">
            <v>FRA</v>
          </cell>
          <cell r="I33">
            <v>419</v>
          </cell>
          <cell r="J33">
            <v>20</v>
          </cell>
          <cell r="K33">
            <v>4.3055555555555562E-2</v>
          </cell>
          <cell r="L33">
            <v>1.9444444444444445E-2</v>
          </cell>
          <cell r="M33">
            <v>6.25E-2</v>
          </cell>
          <cell r="N33">
            <v>10850</v>
          </cell>
          <cell r="O33">
            <v>25000</v>
          </cell>
          <cell r="P33">
            <v>59100</v>
          </cell>
          <cell r="Q33" t="str">
            <v>AMS/</v>
          </cell>
          <cell r="R33">
            <v>250</v>
          </cell>
          <cell r="S33" t="str">
            <v>A</v>
          </cell>
        </row>
        <row r="34">
          <cell r="A34" t="str">
            <v>RUH-CGK744</v>
          </cell>
          <cell r="B34" t="str">
            <v>WINTER</v>
          </cell>
          <cell r="C34" t="str">
            <v>Periode :  OKT. 2000 - MARET 2001</v>
          </cell>
          <cell r="D34" t="str">
            <v>PK-GSG (183,531 KGS)</v>
          </cell>
          <cell r="E34" t="str">
            <v>CF6-80C2B1F/LRC</v>
          </cell>
          <cell r="F34">
            <v>744</v>
          </cell>
          <cell r="G34" t="str">
            <v>RUH</v>
          </cell>
          <cell r="H34" t="str">
            <v>CGK</v>
          </cell>
          <cell r="I34">
            <v>4159</v>
          </cell>
          <cell r="J34">
            <v>15</v>
          </cell>
          <cell r="K34">
            <v>0.3444444444444445</v>
          </cell>
          <cell r="L34">
            <v>1.1805555555555555E-2</v>
          </cell>
          <cell r="M34">
            <v>0.35625000000000001</v>
          </cell>
          <cell r="N34">
            <v>88800</v>
          </cell>
          <cell r="O34">
            <v>111500</v>
          </cell>
          <cell r="P34">
            <v>59100</v>
          </cell>
          <cell r="Q34" t="str">
            <v>SUB/</v>
          </cell>
          <cell r="R34">
            <v>389</v>
          </cell>
          <cell r="S34" t="str">
            <v>A</v>
          </cell>
        </row>
        <row r="35">
          <cell r="A35" t="str">
            <v>SIN-DPS744</v>
          </cell>
          <cell r="B35" t="str">
            <v>WINTER</v>
          </cell>
          <cell r="C35" t="str">
            <v>Periode :  OKT. 2000 - MARET 2001</v>
          </cell>
          <cell r="D35" t="str">
            <v>PK-GSG (183,531 KGS)</v>
          </cell>
          <cell r="E35" t="str">
            <v>CF6-80C2B1F/LRC</v>
          </cell>
          <cell r="F35">
            <v>744</v>
          </cell>
          <cell r="G35" t="str">
            <v>SIN</v>
          </cell>
          <cell r="H35" t="str">
            <v>DPS</v>
          </cell>
          <cell r="I35">
            <v>958</v>
          </cell>
          <cell r="J35">
            <v>-13</v>
          </cell>
          <cell r="K35">
            <v>9.1666666666666674E-2</v>
          </cell>
          <cell r="L35">
            <v>1.1111111111111112E-2</v>
          </cell>
          <cell r="M35">
            <v>0.10277777777777779</v>
          </cell>
          <cell r="N35">
            <v>21550</v>
          </cell>
          <cell r="O35">
            <v>34350</v>
          </cell>
          <cell r="P35">
            <v>59100</v>
          </cell>
          <cell r="Q35" t="str">
            <v>SUB/</v>
          </cell>
          <cell r="R35">
            <v>197</v>
          </cell>
          <cell r="S35" t="str">
            <v>A</v>
          </cell>
        </row>
        <row r="36">
          <cell r="A36" t="str">
            <v>SIN-AMS744</v>
          </cell>
          <cell r="B36" t="str">
            <v>WINTER</v>
          </cell>
          <cell r="C36" t="str">
            <v>Periode :  OKT. 2000 - MARET 2001</v>
          </cell>
          <cell r="D36" t="str">
            <v>PK-GSG (183,531 KGS)</v>
          </cell>
          <cell r="E36" t="str">
            <v>CF6-80C2B1F/LRC</v>
          </cell>
          <cell r="F36">
            <v>744</v>
          </cell>
          <cell r="G36" t="str">
            <v>SIN</v>
          </cell>
          <cell r="H36" t="str">
            <v>AMS</v>
          </cell>
          <cell r="I36">
            <v>6108</v>
          </cell>
          <cell r="J36">
            <v>-27</v>
          </cell>
          <cell r="K36">
            <v>0.54722222222222217</v>
          </cell>
          <cell r="L36">
            <v>1.8055555555555557E-2</v>
          </cell>
          <cell r="M36">
            <v>0.56527777777777777</v>
          </cell>
          <cell r="N36">
            <v>144850</v>
          </cell>
          <cell r="O36">
            <v>166850</v>
          </cell>
          <cell r="P36">
            <v>45150</v>
          </cell>
          <cell r="Q36" t="str">
            <v>CDG/</v>
          </cell>
          <cell r="R36">
            <v>231</v>
          </cell>
          <cell r="S36" t="str">
            <v>C</v>
          </cell>
        </row>
        <row r="37">
          <cell r="A37" t="str">
            <v>SIN-FRA744</v>
          </cell>
          <cell r="B37" t="str">
            <v>WINTER</v>
          </cell>
          <cell r="C37" t="str">
            <v>Periode :  OKT. 2000 - MARET 2001</v>
          </cell>
          <cell r="D37" t="str">
            <v>PK-GSG (183,531 KGS)</v>
          </cell>
          <cell r="E37" t="str">
            <v>CF6-80C2B1F/LRC</v>
          </cell>
          <cell r="F37">
            <v>744</v>
          </cell>
          <cell r="G37" t="str">
            <v>SIN</v>
          </cell>
          <cell r="H37" t="str">
            <v>FRA</v>
          </cell>
          <cell r="I37">
            <v>5946</v>
          </cell>
          <cell r="J37">
            <v>-28</v>
          </cell>
          <cell r="K37">
            <v>0.53333333333333333</v>
          </cell>
          <cell r="L37">
            <v>1.8055555555555557E-2</v>
          </cell>
          <cell r="M37">
            <v>0.55138888888888893</v>
          </cell>
          <cell r="N37">
            <v>142000</v>
          </cell>
          <cell r="O37">
            <v>165050</v>
          </cell>
          <cell r="P37">
            <v>46900</v>
          </cell>
          <cell r="Q37" t="str">
            <v>AMS/</v>
          </cell>
          <cell r="R37">
            <v>250</v>
          </cell>
          <cell r="S37" t="str">
            <v>C</v>
          </cell>
        </row>
        <row r="38">
          <cell r="A38" t="str">
            <v>SIN-CGK744</v>
          </cell>
          <cell r="B38" t="str">
            <v>WINTER</v>
          </cell>
          <cell r="C38" t="str">
            <v>Periode :  OKT. 2000 - MARET 2001</v>
          </cell>
          <cell r="D38" t="str">
            <v>PK-GSG (183,531 KGS)</v>
          </cell>
          <cell r="E38" t="str">
            <v>CF6-80C2B1F/LRC</v>
          </cell>
          <cell r="F38">
            <v>744</v>
          </cell>
          <cell r="G38" t="str">
            <v>SIN</v>
          </cell>
          <cell r="H38" t="str">
            <v>CGK</v>
          </cell>
          <cell r="I38">
            <v>522</v>
          </cell>
          <cell r="J38">
            <v>-6</v>
          </cell>
          <cell r="K38">
            <v>5.347222222222222E-2</v>
          </cell>
          <cell r="L38">
            <v>1.2500000000000001E-2</v>
          </cell>
          <cell r="M38">
            <v>6.5972222222222224E-2</v>
          </cell>
          <cell r="N38">
            <v>13300</v>
          </cell>
          <cell r="O38">
            <v>30500</v>
          </cell>
          <cell r="P38">
            <v>59100</v>
          </cell>
          <cell r="Q38" t="str">
            <v>SUB/</v>
          </cell>
          <cell r="R38">
            <v>389</v>
          </cell>
          <cell r="S38" t="str">
            <v>A</v>
          </cell>
        </row>
        <row r="39">
          <cell r="A39" t="str">
            <v>-</v>
          </cell>
        </row>
        <row r="40">
          <cell r="A40" t="str">
            <v>LGW-BKK744</v>
          </cell>
          <cell r="B40" t="str">
            <v>WINTER</v>
          </cell>
          <cell r="C40" t="str">
            <v>Periode :  OKT. 2000 - MARET 2001</v>
          </cell>
          <cell r="D40" t="str">
            <v>PK-GSI (185,546 KGS)</v>
          </cell>
          <cell r="E40" t="str">
            <v>CF6-80C2B1F/LRC</v>
          </cell>
          <cell r="F40">
            <v>744</v>
          </cell>
          <cell r="G40" t="str">
            <v>LGW</v>
          </cell>
          <cell r="H40" t="str">
            <v>BKK</v>
          </cell>
          <cell r="I40">
            <v>5636</v>
          </cell>
          <cell r="J40">
            <v>37</v>
          </cell>
          <cell r="K40">
            <v>0.44930555555555557</v>
          </cell>
          <cell r="L40">
            <v>2.013888888888889E-2</v>
          </cell>
          <cell r="M40">
            <v>0.46944444444444444</v>
          </cell>
          <cell r="N40">
            <v>118750</v>
          </cell>
          <cell r="O40">
            <v>142300</v>
          </cell>
          <cell r="P40">
            <v>53150</v>
          </cell>
          <cell r="Q40" t="str">
            <v>CNX/</v>
          </cell>
          <cell r="R40">
            <v>323</v>
          </cell>
          <cell r="S40">
            <v>1</v>
          </cell>
          <cell r="T40" t="str">
            <v xml:space="preserve"> 1. LGW RTOW = 380,100 KGS; RW = 08R; OAT 25°C</v>
          </cell>
        </row>
        <row r="41">
          <cell r="A41" t="str">
            <v>AMS-SIN744</v>
          </cell>
          <cell r="B41" t="str">
            <v>WINTER</v>
          </cell>
          <cell r="C41" t="str">
            <v>Periode :  OKT. 2000 - MARET 2001</v>
          </cell>
          <cell r="D41" t="str">
            <v>PK-GSI (185,546 KGS)</v>
          </cell>
          <cell r="E41" t="str">
            <v>CF6-80C2B1F/LRC</v>
          </cell>
          <cell r="F41">
            <v>744</v>
          </cell>
          <cell r="G41" t="str">
            <v>AMS</v>
          </cell>
          <cell r="H41" t="str">
            <v>SIN</v>
          </cell>
          <cell r="I41">
            <v>6010</v>
          </cell>
          <cell r="J41">
            <v>27</v>
          </cell>
          <cell r="K41">
            <v>0.48749999999999999</v>
          </cell>
          <cell r="L41">
            <v>1.6666666666666666E-2</v>
          </cell>
          <cell r="M41">
            <v>0.50416666666666665</v>
          </cell>
          <cell r="N41">
            <v>131650</v>
          </cell>
          <cell r="O41">
            <v>153650</v>
          </cell>
          <cell r="P41">
            <v>56300</v>
          </cell>
          <cell r="Q41" t="str">
            <v>KUL/</v>
          </cell>
          <cell r="R41">
            <v>219</v>
          </cell>
          <cell r="S41" t="str">
            <v>C</v>
          </cell>
        </row>
        <row r="42">
          <cell r="A42" t="str">
            <v>AMS-FRA744</v>
          </cell>
          <cell r="B42" t="str">
            <v>WINTER</v>
          </cell>
          <cell r="C42" t="str">
            <v>Periode :  OKT. 2000 - MARET 2001</v>
          </cell>
          <cell r="D42" t="str">
            <v>PK-GSI (185,546 KGS)</v>
          </cell>
          <cell r="E42" t="str">
            <v>CF6-80C2B1F/LRC</v>
          </cell>
          <cell r="F42">
            <v>744</v>
          </cell>
          <cell r="G42" t="str">
            <v>AMS</v>
          </cell>
          <cell r="H42" t="str">
            <v>FRA</v>
          </cell>
          <cell r="I42">
            <v>241</v>
          </cell>
          <cell r="J42">
            <v>18</v>
          </cell>
          <cell r="K42">
            <v>2.9166666666666664E-2</v>
          </cell>
          <cell r="L42">
            <v>1.5277777777777777E-2</v>
          </cell>
          <cell r="M42">
            <v>4.4444444444444439E-2</v>
          </cell>
          <cell r="N42">
            <v>7800</v>
          </cell>
          <cell r="O42">
            <v>21950</v>
          </cell>
          <cell r="P42">
            <v>57100</v>
          </cell>
          <cell r="Q42" t="str">
            <v>AMS/</v>
          </cell>
          <cell r="R42">
            <v>250</v>
          </cell>
          <cell r="S42" t="str">
            <v>A</v>
          </cell>
        </row>
        <row r="43">
          <cell r="A43" t="str">
            <v>BKK-LGW744</v>
          </cell>
          <cell r="B43" t="str">
            <v>WINTER</v>
          </cell>
          <cell r="C43" t="str">
            <v>Periode :  OKT. 2000 - MARET 2001</v>
          </cell>
          <cell r="D43" t="str">
            <v>PK-GSI (185,546 KGS)</v>
          </cell>
          <cell r="E43" t="str">
            <v>CF6-80C2B1F/LRC</v>
          </cell>
          <cell r="F43">
            <v>744</v>
          </cell>
          <cell r="G43" t="str">
            <v>BKK</v>
          </cell>
          <cell r="H43" t="str">
            <v>LGW</v>
          </cell>
          <cell r="I43">
            <v>5605</v>
          </cell>
          <cell r="J43">
            <v>-37</v>
          </cell>
          <cell r="K43">
            <v>0.5131944444444444</v>
          </cell>
          <cell r="L43">
            <v>1.6666666666666666E-2</v>
          </cell>
          <cell r="M43">
            <v>0.52986111111111112</v>
          </cell>
          <cell r="N43">
            <v>137350</v>
          </cell>
          <cell r="O43">
            <v>159650</v>
          </cell>
          <cell r="P43">
            <v>50300</v>
          </cell>
          <cell r="Q43" t="str">
            <v>BRU/</v>
          </cell>
          <cell r="R43">
            <v>215</v>
          </cell>
          <cell r="S43">
            <v>2</v>
          </cell>
          <cell r="T43" t="str">
            <v xml:space="preserve"> 2. BKK RTOW = 394,600 KGS; RW = 03L/21R; OAT 33°C</v>
          </cell>
        </row>
        <row r="44">
          <cell r="A44" t="str">
            <v>BKK-FRA744</v>
          </cell>
          <cell r="B44" t="str">
            <v>WINTER</v>
          </cell>
          <cell r="C44" t="str">
            <v>Periode :  OKT. 2000 - MARET 2001</v>
          </cell>
          <cell r="D44" t="str">
            <v>PK-GSI (185,546 KGS)</v>
          </cell>
          <cell r="E44" t="str">
            <v>CF6-80C2B1F/LRC</v>
          </cell>
          <cell r="F44">
            <v>744</v>
          </cell>
          <cell r="G44" t="str">
            <v>BKK</v>
          </cell>
          <cell r="H44" t="str">
            <v>FRA</v>
          </cell>
          <cell r="I44">
            <v>5236</v>
          </cell>
          <cell r="J44">
            <v>-43</v>
          </cell>
          <cell r="K44">
            <v>0.48472222222222222</v>
          </cell>
          <cell r="L44">
            <v>1.7361111111111112E-2</v>
          </cell>
          <cell r="M44">
            <v>0.50208333333333333</v>
          </cell>
          <cell r="N44">
            <v>131450</v>
          </cell>
          <cell r="O44">
            <v>153950</v>
          </cell>
          <cell r="P44">
            <v>56000</v>
          </cell>
          <cell r="Q44" t="str">
            <v>AMS/</v>
          </cell>
          <cell r="R44">
            <v>250</v>
          </cell>
          <cell r="S44">
            <v>2</v>
          </cell>
        </row>
        <row r="45">
          <cell r="A45" t="str">
            <v>BKK-DPS744</v>
          </cell>
          <cell r="B45" t="str">
            <v>WINTER</v>
          </cell>
          <cell r="C45" t="str">
            <v>Periode :  OKT. 2000 - MARET 2001</v>
          </cell>
          <cell r="D45" t="str">
            <v>PK-GSI (185,546 KGS)</v>
          </cell>
          <cell r="E45" t="str">
            <v>CF6-80C2B1F/LRC</v>
          </cell>
          <cell r="F45">
            <v>744</v>
          </cell>
          <cell r="G45" t="str">
            <v>BKK</v>
          </cell>
          <cell r="H45" t="str">
            <v>DPS</v>
          </cell>
          <cell r="I45">
            <v>1639</v>
          </cell>
          <cell r="J45">
            <v>-10</v>
          </cell>
          <cell r="K45">
            <v>0.14861111111111111</v>
          </cell>
          <cell r="L45">
            <v>1.4583333333333332E-2</v>
          </cell>
          <cell r="M45">
            <v>0.16319444444444445</v>
          </cell>
          <cell r="N45">
            <v>35050</v>
          </cell>
          <cell r="O45">
            <v>48800</v>
          </cell>
          <cell r="P45">
            <v>57100</v>
          </cell>
          <cell r="Q45" t="str">
            <v>SUB/</v>
          </cell>
          <cell r="R45">
            <v>197</v>
          </cell>
          <cell r="S45" t="str">
            <v>A</v>
          </cell>
        </row>
        <row r="46">
          <cell r="A46" t="str">
            <v>BKK-CGK744</v>
          </cell>
          <cell r="B46" t="str">
            <v>WINTER</v>
          </cell>
          <cell r="C46" t="str">
            <v>Periode :  OKT. 2000 - MARET 2001</v>
          </cell>
          <cell r="D46" t="str">
            <v>PK-GSI (185,546 KGS)</v>
          </cell>
          <cell r="E46" t="str">
            <v>CF6-80C2B1F/LRC</v>
          </cell>
          <cell r="F46">
            <v>744</v>
          </cell>
          <cell r="G46" t="str">
            <v>BKK</v>
          </cell>
          <cell r="H46" t="str">
            <v>CGK</v>
          </cell>
          <cell r="I46">
            <v>1294</v>
          </cell>
          <cell r="J46">
            <v>-8</v>
          </cell>
          <cell r="K46">
            <v>0.11944444444444445</v>
          </cell>
          <cell r="L46">
            <v>1.3888888888888888E-2</v>
          </cell>
          <cell r="M46">
            <v>0.13333333333333333</v>
          </cell>
          <cell r="N46">
            <v>28500</v>
          </cell>
          <cell r="O46">
            <v>46050</v>
          </cell>
          <cell r="P46">
            <v>57100</v>
          </cell>
          <cell r="Q46" t="str">
            <v>SUB/</v>
          </cell>
          <cell r="R46">
            <v>389</v>
          </cell>
          <cell r="S46" t="str">
            <v>A</v>
          </cell>
        </row>
        <row r="47">
          <cell r="A47" t="str">
            <v>CGK-DPS744</v>
          </cell>
          <cell r="B47" t="str">
            <v>WINTER</v>
          </cell>
          <cell r="C47" t="str">
            <v>Periode :  OKT. 2000 - MARET 2001</v>
          </cell>
          <cell r="D47" t="str">
            <v>PK-GSI (185,546 KGS)</v>
          </cell>
          <cell r="E47" t="str">
            <v>CF6-80C2B1F/LRC</v>
          </cell>
          <cell r="F47">
            <v>744</v>
          </cell>
          <cell r="G47" t="str">
            <v>CGK</v>
          </cell>
          <cell r="H47" t="str">
            <v>DPS</v>
          </cell>
          <cell r="I47">
            <v>583</v>
          </cell>
          <cell r="J47">
            <v>-16</v>
          </cell>
          <cell r="K47">
            <v>5.9722222222222225E-2</v>
          </cell>
          <cell r="L47">
            <v>9.7222222222222224E-3</v>
          </cell>
          <cell r="M47">
            <v>6.9444444444444448E-2</v>
          </cell>
          <cell r="N47">
            <v>14450</v>
          </cell>
          <cell r="O47">
            <v>27200</v>
          </cell>
          <cell r="P47">
            <v>57100</v>
          </cell>
          <cell r="Q47" t="str">
            <v>SUB/</v>
          </cell>
          <cell r="R47">
            <v>197</v>
          </cell>
          <cell r="S47" t="str">
            <v>A</v>
          </cell>
        </row>
        <row r="48">
          <cell r="A48" t="str">
            <v>CGK-SIN744</v>
          </cell>
          <cell r="B48" t="str">
            <v>WINTER</v>
          </cell>
          <cell r="C48" t="str">
            <v>Periode :  OKT. 2000 - MARET 2001</v>
          </cell>
          <cell r="D48" t="str">
            <v>PK-GSI (185,546 KGS)</v>
          </cell>
          <cell r="E48" t="str">
            <v>CF6-80C2B1F/LRC</v>
          </cell>
          <cell r="F48">
            <v>744</v>
          </cell>
          <cell r="G48" t="str">
            <v>CGK</v>
          </cell>
          <cell r="H48" t="str">
            <v>SIN</v>
          </cell>
          <cell r="I48">
            <v>545</v>
          </cell>
          <cell r="J48">
            <v>2</v>
          </cell>
          <cell r="K48">
            <v>5.486111111111111E-2</v>
          </cell>
          <cell r="L48">
            <v>1.1111111111111112E-2</v>
          </cell>
          <cell r="M48">
            <v>6.5972222222222224E-2</v>
          </cell>
          <cell r="N48">
            <v>13450</v>
          </cell>
          <cell r="O48">
            <v>26850</v>
          </cell>
          <cell r="P48">
            <v>57100</v>
          </cell>
          <cell r="Q48" t="str">
            <v>KUL/</v>
          </cell>
          <cell r="R48">
            <v>219</v>
          </cell>
          <cell r="S48" t="str">
            <v>A</v>
          </cell>
        </row>
        <row r="49">
          <cell r="A49" t="str">
            <v>CGK-JED744</v>
          </cell>
          <cell r="B49" t="str">
            <v>WINTER</v>
          </cell>
          <cell r="C49" t="str">
            <v>Periode :  OKT. 2000 - MARET 2001</v>
          </cell>
          <cell r="D49" t="str">
            <v>PK-GSI (185,546 KGS)</v>
          </cell>
          <cell r="E49" t="str">
            <v>CF6-80C2B1F/LRC</v>
          </cell>
          <cell r="F49">
            <v>744</v>
          </cell>
          <cell r="G49" t="str">
            <v>CGK</v>
          </cell>
          <cell r="H49" t="str">
            <v>JED</v>
          </cell>
          <cell r="I49">
            <v>4471</v>
          </cell>
          <cell r="J49">
            <v>-8</v>
          </cell>
          <cell r="K49">
            <v>0.38611111111111113</v>
          </cell>
          <cell r="L49">
            <v>1.4583333333333332E-2</v>
          </cell>
          <cell r="M49">
            <v>0.40069444444444446</v>
          </cell>
          <cell r="N49">
            <v>102900</v>
          </cell>
          <cell r="O49">
            <v>128250</v>
          </cell>
          <cell r="P49">
            <v>57100</v>
          </cell>
          <cell r="Q49" t="str">
            <v>RUH/</v>
          </cell>
          <cell r="R49">
            <v>486</v>
          </cell>
          <cell r="S49" t="str">
            <v>A</v>
          </cell>
        </row>
        <row r="50">
          <cell r="A50" t="str">
            <v>CGK-RUH744</v>
          </cell>
          <cell r="B50" t="str">
            <v>WINTER</v>
          </cell>
          <cell r="C50" t="str">
            <v>Periode :  OKT. 2000 - MARET 2001</v>
          </cell>
          <cell r="D50" t="str">
            <v>PK-GSI (185,546 KGS)</v>
          </cell>
          <cell r="E50" t="str">
            <v>CF6-80C2B1F/LRC</v>
          </cell>
          <cell r="F50">
            <v>744</v>
          </cell>
          <cell r="G50" t="str">
            <v>CGK</v>
          </cell>
          <cell r="H50" t="str">
            <v>RUH</v>
          </cell>
          <cell r="I50">
            <v>4132</v>
          </cell>
          <cell r="J50">
            <v>-10</v>
          </cell>
          <cell r="K50">
            <v>0.36041666666666666</v>
          </cell>
          <cell r="L50">
            <v>1.2500000000000001E-2</v>
          </cell>
          <cell r="M50">
            <v>0.37291666666666667</v>
          </cell>
          <cell r="N50">
            <v>92700</v>
          </cell>
          <cell r="O50">
            <v>111600</v>
          </cell>
          <cell r="P50">
            <v>57100</v>
          </cell>
          <cell r="Q50" t="str">
            <v>DHA/</v>
          </cell>
          <cell r="R50">
            <v>190</v>
          </cell>
          <cell r="S50" t="str">
            <v>A</v>
          </cell>
        </row>
        <row r="51">
          <cell r="A51" t="str">
            <v>CGK-DHA744</v>
          </cell>
          <cell r="B51" t="str">
            <v>WINTER</v>
          </cell>
          <cell r="C51" t="str">
            <v>Periode :  OKT. 2000 - MARET 2001</v>
          </cell>
          <cell r="D51" t="str">
            <v>PK-GSI (185,546 KGS)</v>
          </cell>
          <cell r="E51" t="str">
            <v>CF6-80C2B1F/LRC</v>
          </cell>
          <cell r="F51">
            <v>744</v>
          </cell>
          <cell r="G51" t="str">
            <v>CGK</v>
          </cell>
          <cell r="H51" t="str">
            <v>DHA</v>
          </cell>
          <cell r="I51">
            <v>3907</v>
          </cell>
          <cell r="J51">
            <v>-7</v>
          </cell>
          <cell r="K51">
            <v>0.34027777777777773</v>
          </cell>
          <cell r="L51">
            <v>1.3194444444444444E-2</v>
          </cell>
          <cell r="M51">
            <v>0.35347222222222219</v>
          </cell>
          <cell r="N51">
            <v>86750</v>
          </cell>
          <cell r="O51">
            <v>106200</v>
          </cell>
          <cell r="P51">
            <v>57100</v>
          </cell>
          <cell r="Q51" t="str">
            <v>RUH/</v>
          </cell>
          <cell r="R51">
            <v>190</v>
          </cell>
          <cell r="S51" t="str">
            <v>A</v>
          </cell>
        </row>
        <row r="52">
          <cell r="A52" t="str">
            <v>CGK-BKK744</v>
          </cell>
          <cell r="B52" t="str">
            <v>WINTER</v>
          </cell>
          <cell r="C52" t="str">
            <v>Periode :  OKT. 2000 - MARET 2001</v>
          </cell>
          <cell r="D52" t="str">
            <v>PK-GSI (185,546 KGS)</v>
          </cell>
          <cell r="E52" t="str">
            <v>CF6-80C2B1F/LRC</v>
          </cell>
          <cell r="F52">
            <v>744</v>
          </cell>
          <cell r="G52" t="str">
            <v>CGK</v>
          </cell>
          <cell r="H52" t="str">
            <v>BKK</v>
          </cell>
          <cell r="I52">
            <v>1295</v>
          </cell>
          <cell r="J52">
            <v>5</v>
          </cell>
          <cell r="K52">
            <v>0.1173611111111111</v>
          </cell>
          <cell r="L52">
            <v>1.1111111111111112E-2</v>
          </cell>
          <cell r="M52">
            <v>0.12847222222222221</v>
          </cell>
          <cell r="N52">
            <v>27950</v>
          </cell>
          <cell r="O52">
            <v>44200</v>
          </cell>
          <cell r="P52">
            <v>57100</v>
          </cell>
          <cell r="Q52" t="str">
            <v>CNX/</v>
          </cell>
          <cell r="R52">
            <v>323</v>
          </cell>
          <cell r="S52" t="str">
            <v>A</v>
          </cell>
        </row>
        <row r="53">
          <cell r="A53" t="str">
            <v>CGK-FRA744</v>
          </cell>
          <cell r="B53" t="str">
            <v>WINTER</v>
          </cell>
          <cell r="C53" t="str">
            <v>Periode :  OKT. 2000 - MARET 2001</v>
          </cell>
          <cell r="D53" t="str">
            <v>PK-GSI (185,546 KGS)</v>
          </cell>
          <cell r="E53" t="str">
            <v>CF6-80C2B1F/LRC</v>
          </cell>
          <cell r="F53">
            <v>744</v>
          </cell>
          <cell r="G53" t="str">
            <v>CGK</v>
          </cell>
          <cell r="H53" t="str">
            <v>FRA</v>
          </cell>
          <cell r="I53">
            <v>6385</v>
          </cell>
          <cell r="J53">
            <v>-19</v>
          </cell>
          <cell r="K53">
            <v>0.56111111111111112</v>
          </cell>
          <cell r="L53">
            <v>1.5277777777777777E-2</v>
          </cell>
          <cell r="M53">
            <v>0.57638888888888884</v>
          </cell>
          <cell r="N53">
            <v>147600</v>
          </cell>
          <cell r="O53">
            <v>170800</v>
          </cell>
          <cell r="P53">
            <v>37450</v>
          </cell>
          <cell r="Q53" t="str">
            <v>AMS/</v>
          </cell>
          <cell r="R53">
            <v>250</v>
          </cell>
          <cell r="S53" t="str">
            <v>F</v>
          </cell>
        </row>
        <row r="54">
          <cell r="A54" t="str">
            <v>DHA-JED744</v>
          </cell>
          <cell r="B54" t="str">
            <v>WINTER</v>
          </cell>
          <cell r="C54" t="str">
            <v>Periode :  OKT. 2000 - MARET 2001</v>
          </cell>
          <cell r="D54" t="str">
            <v>PK-GSI (185,546 KGS)</v>
          </cell>
          <cell r="E54" t="str">
            <v>CF6-80C2B1F/LRC</v>
          </cell>
          <cell r="F54">
            <v>744</v>
          </cell>
          <cell r="G54" t="str">
            <v>DHA</v>
          </cell>
          <cell r="H54" t="str">
            <v>JED</v>
          </cell>
          <cell r="I54">
            <v>682</v>
          </cell>
          <cell r="J54">
            <v>-66</v>
          </cell>
          <cell r="K54">
            <v>7.4999999999999997E-2</v>
          </cell>
          <cell r="L54">
            <v>1.3194444444444444E-2</v>
          </cell>
          <cell r="M54">
            <v>8.8194444444444436E-2</v>
          </cell>
          <cell r="N54">
            <v>18050</v>
          </cell>
          <cell r="O54">
            <v>36850</v>
          </cell>
          <cell r="P54">
            <v>57100</v>
          </cell>
          <cell r="Q54" t="str">
            <v>RUH/</v>
          </cell>
          <cell r="R54">
            <v>486</v>
          </cell>
          <cell r="S54" t="str">
            <v>A</v>
          </cell>
        </row>
        <row r="55">
          <cell r="A55" t="str">
            <v>DHA-CGK744</v>
          </cell>
          <cell r="B55" t="str">
            <v>WINTER</v>
          </cell>
          <cell r="C55" t="str">
            <v>Periode :  OKT. 2000 - MARET 2001</v>
          </cell>
          <cell r="D55" t="str">
            <v>PK-GSI (185,546 KGS)</v>
          </cell>
          <cell r="E55" t="str">
            <v>CF6-80C2B1F/LRC</v>
          </cell>
          <cell r="F55">
            <v>744</v>
          </cell>
          <cell r="G55" t="str">
            <v>DHA</v>
          </cell>
          <cell r="H55" t="str">
            <v>CGK</v>
          </cell>
          <cell r="I55">
            <v>3956</v>
          </cell>
          <cell r="J55">
            <v>13</v>
          </cell>
          <cell r="K55">
            <v>0.3298611111111111</v>
          </cell>
          <cell r="L55">
            <v>1.1805555555555555E-2</v>
          </cell>
          <cell r="M55">
            <v>0.34166666666666667</v>
          </cell>
          <cell r="N55">
            <v>84850</v>
          </cell>
          <cell r="O55">
            <v>107200</v>
          </cell>
          <cell r="P55">
            <v>57100</v>
          </cell>
          <cell r="Q55" t="str">
            <v>SUB/</v>
          </cell>
          <cell r="R55">
            <v>389</v>
          </cell>
          <cell r="S55" t="str">
            <v>A</v>
          </cell>
        </row>
        <row r="56">
          <cell r="A56" t="str">
            <v>DPS-CGK744</v>
          </cell>
          <cell r="B56" t="str">
            <v>WINTER</v>
          </cell>
          <cell r="C56" t="str">
            <v>Periode :  OKT. 2000 - MARET 2001</v>
          </cell>
          <cell r="D56" t="str">
            <v>PK-GSI (185,546 KGS)</v>
          </cell>
          <cell r="E56" t="str">
            <v>CF6-80C2B1F/LRC</v>
          </cell>
          <cell r="F56">
            <v>744</v>
          </cell>
          <cell r="G56" t="str">
            <v>DPS</v>
          </cell>
          <cell r="H56" t="str">
            <v>CGK</v>
          </cell>
          <cell r="I56">
            <v>572</v>
          </cell>
          <cell r="J56">
            <v>13</v>
          </cell>
          <cell r="K56">
            <v>5.6944444444444443E-2</v>
          </cell>
          <cell r="L56">
            <v>1.1111111111111112E-2</v>
          </cell>
          <cell r="M56">
            <v>6.805555555555555E-2</v>
          </cell>
          <cell r="N56">
            <v>13900</v>
          </cell>
          <cell r="O56">
            <v>31100</v>
          </cell>
          <cell r="P56">
            <v>57100</v>
          </cell>
          <cell r="Q56" t="str">
            <v>SUB/</v>
          </cell>
          <cell r="R56">
            <v>389</v>
          </cell>
          <cell r="S56" t="str">
            <v>A</v>
          </cell>
        </row>
        <row r="57">
          <cell r="A57" t="str">
            <v>DPS-BKK744</v>
          </cell>
          <cell r="B57" t="str">
            <v>WINTER</v>
          </cell>
          <cell r="C57" t="str">
            <v>Periode :  OKT. 2000 - MARET 2001</v>
          </cell>
          <cell r="D57" t="str">
            <v>PK-GSI (185,546 KGS)</v>
          </cell>
          <cell r="E57" t="str">
            <v>CF6-80C2B1F/LRC</v>
          </cell>
          <cell r="F57">
            <v>744</v>
          </cell>
          <cell r="G57" t="str">
            <v>DPS</v>
          </cell>
          <cell r="H57" t="str">
            <v>BKK</v>
          </cell>
          <cell r="I57">
            <v>1640</v>
          </cell>
          <cell r="J57">
            <v>9</v>
          </cell>
          <cell r="K57">
            <v>0.14444444444444446</v>
          </cell>
          <cell r="L57">
            <v>1.3888888888888888E-2</v>
          </cell>
          <cell r="M57">
            <v>0.15833333333333335</v>
          </cell>
          <cell r="N57">
            <v>34450</v>
          </cell>
          <cell r="O57">
            <v>51250</v>
          </cell>
          <cell r="P57">
            <v>57100</v>
          </cell>
          <cell r="Q57" t="str">
            <v>CNX/</v>
          </cell>
          <cell r="R57">
            <v>323</v>
          </cell>
          <cell r="S57" t="str">
            <v>A</v>
          </cell>
        </row>
        <row r="58">
          <cell r="A58" t="str">
            <v>DPS-SIN744</v>
          </cell>
          <cell r="B58" t="str">
            <v>WINTER</v>
          </cell>
          <cell r="C58" t="str">
            <v>Periode :  OKT. 2000 - MARET 2001</v>
          </cell>
          <cell r="D58" t="str">
            <v>PK-GSI (185,546 KGS)</v>
          </cell>
          <cell r="E58" t="str">
            <v>CF6-80C2B1F/LRC</v>
          </cell>
          <cell r="F58">
            <v>744</v>
          </cell>
          <cell r="G58" t="str">
            <v>DPS</v>
          </cell>
          <cell r="H58" t="str">
            <v>SIN</v>
          </cell>
          <cell r="I58">
            <v>952</v>
          </cell>
          <cell r="J58">
            <v>13</v>
          </cell>
          <cell r="K58">
            <v>8.7499999999999994E-2</v>
          </cell>
          <cell r="L58">
            <v>1.2500000000000001E-2</v>
          </cell>
          <cell r="M58">
            <v>9.9999999999999992E-2</v>
          </cell>
          <cell r="N58">
            <v>20700</v>
          </cell>
          <cell r="O58">
            <v>34150</v>
          </cell>
          <cell r="P58">
            <v>57100</v>
          </cell>
          <cell r="Q58" t="str">
            <v>KUL/</v>
          </cell>
          <cell r="R58">
            <v>219</v>
          </cell>
          <cell r="S58" t="str">
            <v>A</v>
          </cell>
        </row>
        <row r="59">
          <cell r="A59" t="str">
            <v>FRA-BKK744</v>
          </cell>
          <cell r="B59" t="str">
            <v>WINTER</v>
          </cell>
          <cell r="C59" t="str">
            <v>Periode :  OKT. 2000 - MARET 2001</v>
          </cell>
          <cell r="D59" t="str">
            <v>PK-GSI (185,546 KGS)</v>
          </cell>
          <cell r="E59" t="str">
            <v>CF6-80C2B1F/LRC</v>
          </cell>
          <cell r="F59">
            <v>744</v>
          </cell>
          <cell r="G59" t="str">
            <v>FRA</v>
          </cell>
          <cell r="H59" t="str">
            <v>BKK</v>
          </cell>
          <cell r="I59">
            <v>5314</v>
          </cell>
          <cell r="J59">
            <v>37</v>
          </cell>
          <cell r="K59">
            <v>0.42430555555555555</v>
          </cell>
          <cell r="L59">
            <v>1.8055555555555557E-2</v>
          </cell>
          <cell r="M59">
            <v>0.44236111111111109</v>
          </cell>
          <cell r="N59">
            <v>112300</v>
          </cell>
          <cell r="O59">
            <v>135400</v>
          </cell>
          <cell r="P59">
            <v>57100</v>
          </cell>
          <cell r="Q59" t="str">
            <v>CNX/</v>
          </cell>
          <cell r="R59">
            <v>323</v>
          </cell>
          <cell r="S59" t="str">
            <v>A</v>
          </cell>
        </row>
        <row r="60">
          <cell r="A60" t="str">
            <v>RUH-DHA744</v>
          </cell>
          <cell r="B60" t="str">
            <v>WINTER</v>
          </cell>
          <cell r="C60" t="str">
            <v>Periode :  OKT. 2000 - MARET 2001</v>
          </cell>
          <cell r="D60" t="str">
            <v>PK-GSI (185,546 KGS)</v>
          </cell>
          <cell r="E60" t="str">
            <v>CF6-80C2B1F/LRC</v>
          </cell>
          <cell r="F60">
            <v>744</v>
          </cell>
          <cell r="G60" t="str">
            <v>RUH</v>
          </cell>
          <cell r="H60" t="str">
            <v>DHA</v>
          </cell>
          <cell r="I60">
            <v>233</v>
          </cell>
          <cell r="J60">
            <v>51</v>
          </cell>
          <cell r="K60">
            <v>2.6388888888888889E-2</v>
          </cell>
          <cell r="L60">
            <v>1.3194444444444444E-2</v>
          </cell>
          <cell r="M60">
            <v>3.9583333333333331E-2</v>
          </cell>
          <cell r="N60">
            <v>7100</v>
          </cell>
          <cell r="O60">
            <v>21350</v>
          </cell>
          <cell r="P60">
            <v>59100</v>
          </cell>
          <cell r="Q60" t="str">
            <v>RUH/</v>
          </cell>
          <cell r="R60">
            <v>190</v>
          </cell>
          <cell r="S60" t="str">
            <v>A</v>
          </cell>
        </row>
        <row r="61">
          <cell r="A61" t="str">
            <v>FRA-SIN744</v>
          </cell>
          <cell r="B61" t="str">
            <v>WINTER</v>
          </cell>
          <cell r="C61" t="str">
            <v>Periode :  OKT. 2000 - MARET 2001</v>
          </cell>
          <cell r="D61" t="str">
            <v>PK-GSI (185,546 KGS)</v>
          </cell>
          <cell r="E61" t="str">
            <v>CF6-80C2B1F/LRC</v>
          </cell>
          <cell r="F61">
            <v>744</v>
          </cell>
          <cell r="G61" t="str">
            <v>FRA</v>
          </cell>
          <cell r="H61" t="str">
            <v>SIN</v>
          </cell>
          <cell r="I61">
            <v>6010</v>
          </cell>
          <cell r="J61">
            <v>22</v>
          </cell>
          <cell r="K61">
            <v>0.49027777777777781</v>
          </cell>
          <cell r="L61">
            <v>1.7361111111111112E-2</v>
          </cell>
          <cell r="M61">
            <v>0.50763888888888897</v>
          </cell>
          <cell r="N61">
            <v>132450</v>
          </cell>
          <cell r="O61">
            <v>154550</v>
          </cell>
          <cell r="P61">
            <v>55400</v>
          </cell>
          <cell r="Q61" t="str">
            <v>KUL/</v>
          </cell>
          <cell r="R61">
            <v>219</v>
          </cell>
          <cell r="S61">
            <v>3</v>
          </cell>
          <cell r="T61" t="str">
            <v xml:space="preserve"> 3. FRA RTOW = 394,600 KGS; RW = 25R; OAT 25°C</v>
          </cell>
        </row>
        <row r="62">
          <cell r="A62" t="str">
            <v xml:space="preserve">- </v>
          </cell>
          <cell r="H62">
            <v>3</v>
          </cell>
          <cell r="I62">
            <v>3</v>
          </cell>
          <cell r="J62">
            <v>3</v>
          </cell>
          <cell r="K62">
            <v>3.6111111111111115E-2</v>
          </cell>
          <cell r="L62">
            <v>1.4583333333333332E-2</v>
          </cell>
          <cell r="M62">
            <v>1.4583326876163483E-2</v>
          </cell>
          <cell r="N62">
            <v>1.4583326876163483E-2</v>
          </cell>
          <cell r="O62">
            <v>1.4583326876163483E-2</v>
          </cell>
          <cell r="P62">
            <v>1.4583326876163483E-2</v>
          </cell>
          <cell r="Q62">
            <v>1.4583326876163483E-2</v>
          </cell>
          <cell r="R62">
            <v>1.4583326876163483E-2</v>
          </cell>
          <cell r="S62">
            <v>1.4583326876163483E-2</v>
          </cell>
          <cell r="T62" t="str">
            <v xml:space="preserve"> Note : Route Reserve Fuel 10%</v>
          </cell>
        </row>
        <row r="63">
          <cell r="A63" t="str">
            <v>FRA-AMS744</v>
          </cell>
          <cell r="B63" t="str">
            <v>WINTER</v>
          </cell>
          <cell r="C63" t="str">
            <v>Periode :  OKT. 2000 - MARET 2001</v>
          </cell>
          <cell r="D63" t="str">
            <v>PK-GSI (185,546 KGS)</v>
          </cell>
          <cell r="E63" t="str">
            <v>CF6-80C2B1F/LRC</v>
          </cell>
          <cell r="F63">
            <v>744</v>
          </cell>
          <cell r="G63" t="str">
            <v>FRA</v>
          </cell>
          <cell r="H63" t="str">
            <v>AMS</v>
          </cell>
          <cell r="I63">
            <v>306</v>
          </cell>
          <cell r="J63">
            <v>-16</v>
          </cell>
          <cell r="K63">
            <v>3.6111111111111115E-2</v>
          </cell>
          <cell r="L63">
            <v>1.4583333333333332E-2</v>
          </cell>
          <cell r="M63">
            <v>5.0694444444444445E-2</v>
          </cell>
          <cell r="N63">
            <v>9200</v>
          </cell>
          <cell r="O63">
            <v>22100</v>
          </cell>
          <cell r="P63">
            <v>57100</v>
          </cell>
          <cell r="Q63" t="str">
            <v>CDG/</v>
          </cell>
          <cell r="R63">
            <v>231</v>
          </cell>
          <cell r="S63" t="str">
            <v>A</v>
          </cell>
          <cell r="T63">
            <v>231</v>
          </cell>
        </row>
        <row r="64">
          <cell r="A64" t="str">
            <v>FRA-CGK744</v>
          </cell>
          <cell r="B64" t="str">
            <v>WINTER</v>
          </cell>
          <cell r="C64" t="str">
            <v>Periode :  OKT. 2000 - MARET 2001</v>
          </cell>
          <cell r="D64" t="str">
            <v>PK-GSI (185,546 KGS)</v>
          </cell>
          <cell r="E64" t="str">
            <v>CF6-80C2B1F/LRC</v>
          </cell>
          <cell r="F64">
            <v>744</v>
          </cell>
          <cell r="G64" t="str">
            <v>FRA</v>
          </cell>
          <cell r="H64" t="str">
            <v>CGK</v>
          </cell>
          <cell r="I64">
            <v>6386</v>
          </cell>
          <cell r="J64">
            <v>25</v>
          </cell>
          <cell r="K64">
            <v>0.51944444444444449</v>
          </cell>
          <cell r="L64">
            <v>1.5972222222222224E-2</v>
          </cell>
          <cell r="M64">
            <v>0.53541666666666676</v>
          </cell>
          <cell r="N64">
            <v>138450</v>
          </cell>
          <cell r="O64">
            <v>164400</v>
          </cell>
          <cell r="P64">
            <v>45550</v>
          </cell>
          <cell r="Q64" t="str">
            <v>SUB/</v>
          </cell>
          <cell r="R64">
            <v>389</v>
          </cell>
          <cell r="S64">
            <v>3</v>
          </cell>
        </row>
        <row r="65">
          <cell r="A65" t="str">
            <v>FRA-LGW744</v>
          </cell>
          <cell r="B65" t="str">
            <v>WINTER</v>
          </cell>
          <cell r="C65" t="str">
            <v>Periode :  OKT. 2000 - MARET 2001</v>
          </cell>
          <cell r="D65" t="str">
            <v>PK-GSI (185,546 KGS)</v>
          </cell>
          <cell r="E65" t="str">
            <v>CF6-80C2B1F/LRC</v>
          </cell>
          <cell r="F65">
            <v>744</v>
          </cell>
          <cell r="G65" t="str">
            <v>FRA</v>
          </cell>
          <cell r="H65" t="str">
            <v>LGW</v>
          </cell>
          <cell r="I65">
            <v>398</v>
          </cell>
          <cell r="J65">
            <v>-22</v>
          </cell>
          <cell r="K65">
            <v>4.7916666666666663E-2</v>
          </cell>
          <cell r="L65">
            <v>2.013888888888889E-2</v>
          </cell>
          <cell r="M65">
            <v>6.805555555555555E-2</v>
          </cell>
          <cell r="N65">
            <v>11400</v>
          </cell>
          <cell r="O65">
            <v>25000</v>
          </cell>
          <cell r="P65">
            <v>57100</v>
          </cell>
          <cell r="Q65" t="str">
            <v>BRU/</v>
          </cell>
          <cell r="R65">
            <v>215</v>
          </cell>
          <cell r="S65" t="str">
            <v>A</v>
          </cell>
        </row>
        <row r="66">
          <cell r="A66" t="str">
            <v>JED-CGK744</v>
          </cell>
          <cell r="B66" t="str">
            <v>WINTER</v>
          </cell>
          <cell r="C66" t="str">
            <v>Periode :  OKT. 2000 - MARET 2001</v>
          </cell>
          <cell r="D66" t="str">
            <v>PK-GSI (185,546 KGS)</v>
          </cell>
          <cell r="E66" t="str">
            <v>CF6-80C2B1F/LRC</v>
          </cell>
          <cell r="F66">
            <v>744</v>
          </cell>
          <cell r="G66" t="str">
            <v>JED</v>
          </cell>
          <cell r="H66" t="str">
            <v>CGK</v>
          </cell>
          <cell r="I66">
            <v>4538</v>
          </cell>
          <cell r="J66">
            <v>21</v>
          </cell>
          <cell r="K66">
            <v>0.37152777777777773</v>
          </cell>
          <cell r="L66">
            <v>1.0416666666666666E-2</v>
          </cell>
          <cell r="M66">
            <v>0.38194444444444442</v>
          </cell>
          <cell r="N66">
            <v>97550</v>
          </cell>
          <cell r="O66">
            <v>120850</v>
          </cell>
          <cell r="P66">
            <v>57100</v>
          </cell>
          <cell r="Q66" t="str">
            <v>SUB/</v>
          </cell>
          <cell r="R66">
            <v>389</v>
          </cell>
          <cell r="S66" t="str">
            <v>A</v>
          </cell>
        </row>
        <row r="67">
          <cell r="A67" t="str">
            <v>JED-DHA744</v>
          </cell>
          <cell r="B67" t="str">
            <v>WINTER</v>
          </cell>
          <cell r="C67" t="str">
            <v>Periode :  OKT. 2000 - MARET 2001</v>
          </cell>
          <cell r="D67" t="str">
            <v>PK-GSI (185,546 KGS)</v>
          </cell>
          <cell r="E67" t="str">
            <v>CF6-80C2B1F/LRC</v>
          </cell>
          <cell r="F67">
            <v>744</v>
          </cell>
          <cell r="G67" t="str">
            <v>JED</v>
          </cell>
          <cell r="H67" t="str">
            <v>DHA</v>
          </cell>
          <cell r="I67">
            <v>723</v>
          </cell>
          <cell r="J67">
            <v>63</v>
          </cell>
          <cell r="K67">
            <v>6.3888888888888884E-2</v>
          </cell>
          <cell r="L67">
            <v>1.1805555555555555E-2</v>
          </cell>
          <cell r="M67">
            <v>7.5694444444444439E-2</v>
          </cell>
          <cell r="N67">
            <v>15500</v>
          </cell>
          <cell r="O67">
            <v>29700</v>
          </cell>
          <cell r="P67">
            <v>57100</v>
          </cell>
          <cell r="Q67" t="str">
            <v>RUH/</v>
          </cell>
          <cell r="R67">
            <v>190</v>
          </cell>
          <cell r="S67" t="str">
            <v>A</v>
          </cell>
        </row>
        <row r="68">
          <cell r="A68" t="str">
            <v>LGW-FRA744</v>
          </cell>
          <cell r="B68" t="str">
            <v>WINTER</v>
          </cell>
          <cell r="C68" t="str">
            <v>Periode :  OKT. 2000 - MARET 2001</v>
          </cell>
          <cell r="D68" t="str">
            <v>PK-GSI (185,546 KGS)</v>
          </cell>
          <cell r="E68" t="str">
            <v>CF6-80C2B1F/LRC</v>
          </cell>
          <cell r="F68">
            <v>744</v>
          </cell>
          <cell r="G68" t="str">
            <v>LGW</v>
          </cell>
          <cell r="H68" t="str">
            <v>FRA</v>
          </cell>
          <cell r="I68">
            <v>419</v>
          </cell>
          <cell r="J68">
            <v>20</v>
          </cell>
          <cell r="K68">
            <v>4.3055555555555562E-2</v>
          </cell>
          <cell r="L68">
            <v>1.9444444444444445E-2</v>
          </cell>
          <cell r="M68">
            <v>6.25E-2</v>
          </cell>
          <cell r="N68">
            <v>10850</v>
          </cell>
          <cell r="O68">
            <v>25000</v>
          </cell>
          <cell r="P68">
            <v>57100</v>
          </cell>
          <cell r="Q68" t="str">
            <v>AMS/</v>
          </cell>
          <cell r="R68">
            <v>250</v>
          </cell>
          <cell r="S68" t="str">
            <v>A</v>
          </cell>
        </row>
        <row r="69">
          <cell r="A69" t="str">
            <v>RUH-CGK744</v>
          </cell>
          <cell r="B69" t="str">
            <v>WINTER</v>
          </cell>
          <cell r="C69" t="str">
            <v>Periode :  OKT. 2000 - MARET 2001</v>
          </cell>
          <cell r="D69" t="str">
            <v>PK-GSI (185,546 KGS)</v>
          </cell>
          <cell r="E69" t="str">
            <v>CF6-80C2B1F/LRC</v>
          </cell>
          <cell r="F69">
            <v>744</v>
          </cell>
          <cell r="G69" t="str">
            <v>RUH</v>
          </cell>
          <cell r="H69" t="str">
            <v>CGK</v>
          </cell>
          <cell r="I69">
            <v>4159</v>
          </cell>
          <cell r="J69">
            <v>15</v>
          </cell>
          <cell r="K69">
            <v>0.3444444444444445</v>
          </cell>
          <cell r="L69">
            <v>1.1805555555555555E-2</v>
          </cell>
          <cell r="M69">
            <v>0.35625000000000007</v>
          </cell>
          <cell r="N69">
            <v>88800</v>
          </cell>
          <cell r="O69">
            <v>111500</v>
          </cell>
          <cell r="P69">
            <v>57100</v>
          </cell>
          <cell r="Q69" t="str">
            <v>SUB/</v>
          </cell>
          <cell r="R69">
            <v>389</v>
          </cell>
          <cell r="S69" t="str">
            <v>A</v>
          </cell>
        </row>
        <row r="70">
          <cell r="A70" t="str">
            <v>SIN-DPS744</v>
          </cell>
          <cell r="B70" t="str">
            <v>WINTER</v>
          </cell>
          <cell r="C70" t="str">
            <v>Periode :  OKT. 2000 - MARET 2001</v>
          </cell>
          <cell r="D70" t="str">
            <v>PK-GSI (185,546 KGS)</v>
          </cell>
          <cell r="E70" t="str">
            <v>CF6-80C2B1F/LRC</v>
          </cell>
          <cell r="F70">
            <v>744</v>
          </cell>
          <cell r="G70" t="str">
            <v>SIN</v>
          </cell>
          <cell r="H70" t="str">
            <v>DPS</v>
          </cell>
          <cell r="I70">
            <v>958</v>
          </cell>
          <cell r="J70">
            <v>-13</v>
          </cell>
          <cell r="K70">
            <v>9.1666666666666674E-2</v>
          </cell>
          <cell r="L70">
            <v>1.1111111111111112E-2</v>
          </cell>
          <cell r="M70">
            <v>0.10277777777777779</v>
          </cell>
          <cell r="N70">
            <v>21550</v>
          </cell>
          <cell r="O70">
            <v>34350</v>
          </cell>
          <cell r="P70">
            <v>57100</v>
          </cell>
          <cell r="Q70" t="str">
            <v>SUB/</v>
          </cell>
          <cell r="R70">
            <v>197</v>
          </cell>
          <cell r="S70" t="str">
            <v>A</v>
          </cell>
        </row>
        <row r="71">
          <cell r="A71" t="str">
            <v>SIN-AMS744</v>
          </cell>
          <cell r="B71" t="str">
            <v>WINTER</v>
          </cell>
          <cell r="C71" t="str">
            <v>Periode :  OKT. 2000 - MARET 2001</v>
          </cell>
          <cell r="D71" t="str">
            <v>PK-GSI (185,546 KGS)</v>
          </cell>
          <cell r="E71" t="str">
            <v>CF6-80C2B1F/LRC</v>
          </cell>
          <cell r="F71">
            <v>744</v>
          </cell>
          <cell r="G71" t="str">
            <v>SIN</v>
          </cell>
          <cell r="H71" t="str">
            <v>AMS</v>
          </cell>
          <cell r="I71">
            <v>6108</v>
          </cell>
          <cell r="J71">
            <v>-27</v>
          </cell>
          <cell r="K71">
            <v>0.54722222222222217</v>
          </cell>
          <cell r="L71">
            <v>1.8055555555555557E-2</v>
          </cell>
          <cell r="M71">
            <v>0.56527777777777777</v>
          </cell>
          <cell r="N71">
            <v>144850</v>
          </cell>
          <cell r="O71">
            <v>166850</v>
          </cell>
          <cell r="P71">
            <v>43100</v>
          </cell>
          <cell r="Q71" t="str">
            <v>CDG/</v>
          </cell>
          <cell r="R71">
            <v>231</v>
          </cell>
          <cell r="S71">
            <v>4</v>
          </cell>
          <cell r="T71" t="str">
            <v xml:space="preserve"> 4. SIN RTOW = 394,600 KGS; RW = 02L; OAT 33°C</v>
          </cell>
        </row>
        <row r="72">
          <cell r="A72" t="str">
            <v>SIN-FRA744</v>
          </cell>
          <cell r="B72" t="str">
            <v>WINTER</v>
          </cell>
          <cell r="C72" t="str">
            <v>Periode :  OKT. 2000 - MARET 2001</v>
          </cell>
          <cell r="D72" t="str">
            <v>PK-GSI (185,546 KGS)</v>
          </cell>
          <cell r="E72" t="str">
            <v>CF6-80C2B1F/LRC</v>
          </cell>
          <cell r="F72">
            <v>744</v>
          </cell>
          <cell r="G72" t="str">
            <v>SIN</v>
          </cell>
          <cell r="H72" t="str">
            <v>FRA</v>
          </cell>
          <cell r="I72">
            <v>5946</v>
          </cell>
          <cell r="J72">
            <v>-28</v>
          </cell>
          <cell r="K72">
            <v>0.53333333333333333</v>
          </cell>
          <cell r="L72">
            <v>1.8055555555555557E-2</v>
          </cell>
          <cell r="M72">
            <v>0.55138888888888893</v>
          </cell>
          <cell r="N72">
            <v>142000</v>
          </cell>
          <cell r="O72">
            <v>165050</v>
          </cell>
          <cell r="P72">
            <v>44900</v>
          </cell>
          <cell r="Q72" t="str">
            <v>AMS/</v>
          </cell>
          <cell r="R72">
            <v>250</v>
          </cell>
          <cell r="S72">
            <v>4</v>
          </cell>
        </row>
        <row r="73">
          <cell r="A73" t="str">
            <v>SIN-CGK744</v>
          </cell>
          <cell r="B73" t="str">
            <v>WINTER</v>
          </cell>
          <cell r="C73" t="str">
            <v>Periode :  OKT. 2000 - MARET 2001</v>
          </cell>
          <cell r="D73" t="str">
            <v>PK-GSI (185,546 KGS)</v>
          </cell>
          <cell r="E73" t="str">
            <v>CF6-80C2B1F/LRC</v>
          </cell>
          <cell r="F73">
            <v>744</v>
          </cell>
          <cell r="G73" t="str">
            <v>SIN</v>
          </cell>
          <cell r="H73" t="str">
            <v>CGK</v>
          </cell>
          <cell r="I73">
            <v>522</v>
          </cell>
          <cell r="J73">
            <v>-6</v>
          </cell>
          <cell r="K73">
            <v>5.347222222222222E-2</v>
          </cell>
          <cell r="L73">
            <v>1.2500000000000001E-2</v>
          </cell>
          <cell r="M73">
            <v>6.5972222222222224E-2</v>
          </cell>
          <cell r="N73">
            <v>13300</v>
          </cell>
          <cell r="O73">
            <v>30500</v>
          </cell>
          <cell r="P73">
            <v>57100</v>
          </cell>
          <cell r="Q73" t="str">
            <v>SUB/</v>
          </cell>
          <cell r="R73">
            <v>389</v>
          </cell>
          <cell r="S73" t="str">
            <v>A</v>
          </cell>
        </row>
        <row r="74">
          <cell r="A74" t="str">
            <v>-</v>
          </cell>
        </row>
        <row r="75">
          <cell r="A75" t="str">
            <v>AUH-FRA742</v>
          </cell>
          <cell r="B75" t="str">
            <v>WINTER</v>
          </cell>
          <cell r="C75" t="str">
            <v>Periode   :   OKT. 2000 - MARET 2001</v>
          </cell>
          <cell r="D75" t="str">
            <v>PK-GSC (174,691 KGS)</v>
          </cell>
          <cell r="E75" t="str">
            <v>JT9D-7Q</v>
          </cell>
          <cell r="F75">
            <v>742</v>
          </cell>
          <cell r="G75" t="str">
            <v>AUH</v>
          </cell>
          <cell r="H75" t="str">
            <v>FRA</v>
          </cell>
          <cell r="I75">
            <v>2832</v>
          </cell>
          <cell r="J75">
            <v>-36</v>
          </cell>
          <cell r="K75">
            <v>0.27777777777777779</v>
          </cell>
          <cell r="L75">
            <v>1.3888888888888888E-2</v>
          </cell>
          <cell r="M75">
            <v>0.29166666666666669</v>
          </cell>
          <cell r="N75">
            <v>81250</v>
          </cell>
          <cell r="O75">
            <v>104100</v>
          </cell>
          <cell r="P75">
            <v>64100</v>
          </cell>
          <cell r="Q75" t="str">
            <v>AMS/</v>
          </cell>
          <cell r="R75">
            <v>250</v>
          </cell>
          <cell r="S75" t="str">
            <v>A</v>
          </cell>
        </row>
        <row r="76">
          <cell r="A76" t="str">
            <v>AUH-BKK742</v>
          </cell>
          <cell r="B76" t="str">
            <v>WINTER</v>
          </cell>
          <cell r="C76" t="str">
            <v>Periode   :   OKT. 2000 - MARET 2001</v>
          </cell>
          <cell r="D76" t="str">
            <v>PK-GSC (174,691 KGS)</v>
          </cell>
          <cell r="E76" t="str">
            <v>JT9D-7Q</v>
          </cell>
          <cell r="F76">
            <v>742</v>
          </cell>
          <cell r="G76" t="str">
            <v>AUH</v>
          </cell>
          <cell r="H76" t="str">
            <v>BKK</v>
          </cell>
          <cell r="I76">
            <v>2730</v>
          </cell>
          <cell r="J76">
            <v>37</v>
          </cell>
          <cell r="K76">
            <v>0.23541666666666669</v>
          </cell>
          <cell r="L76">
            <v>1.7361111111111112E-2</v>
          </cell>
          <cell r="M76">
            <v>0.25277777777777782</v>
          </cell>
          <cell r="N76">
            <v>67500</v>
          </cell>
          <cell r="O76">
            <v>91100</v>
          </cell>
          <cell r="P76">
            <v>64100</v>
          </cell>
          <cell r="Q76" t="str">
            <v>CNX/</v>
          </cell>
          <cell r="R76">
            <v>323</v>
          </cell>
          <cell r="S76" t="str">
            <v>A</v>
          </cell>
        </row>
        <row r="77">
          <cell r="A77" t="str">
            <v>BKK-DXB742</v>
          </cell>
          <cell r="B77" t="str">
            <v>WINTER</v>
          </cell>
          <cell r="C77" t="str">
            <v>Periode   :   OKT. 2000 - MARET 2001</v>
          </cell>
          <cell r="D77" t="str">
            <v>PK-GSC (174,691 KGS)</v>
          </cell>
          <cell r="E77" t="str">
            <v>JT9D-7Q</v>
          </cell>
          <cell r="F77">
            <v>742</v>
          </cell>
          <cell r="G77" t="str">
            <v>BKK</v>
          </cell>
          <cell r="H77" t="str">
            <v>DXB</v>
          </cell>
          <cell r="I77">
            <v>2710</v>
          </cell>
          <cell r="J77">
            <v>-52</v>
          </cell>
          <cell r="K77">
            <v>0.27083333333333331</v>
          </cell>
          <cell r="L77">
            <v>1.3194444444444444E-2</v>
          </cell>
          <cell r="M77">
            <v>0.28402777777777777</v>
          </cell>
          <cell r="N77">
            <v>80600</v>
          </cell>
          <cell r="O77">
            <v>104750</v>
          </cell>
          <cell r="P77">
            <v>64050</v>
          </cell>
          <cell r="Q77" t="str">
            <v xml:space="preserve">BAH/ </v>
          </cell>
          <cell r="R77">
            <v>281</v>
          </cell>
          <cell r="S77" t="str">
            <v>A</v>
          </cell>
        </row>
        <row r="78">
          <cell r="A78" t="str">
            <v>BKK-DPS742</v>
          </cell>
          <cell r="B78" t="str">
            <v>WINTER</v>
          </cell>
          <cell r="C78" t="str">
            <v>Periode   :   OKT. 2000 - MARET 2001</v>
          </cell>
          <cell r="D78" t="str">
            <v>PK-GSC (174,691 KGS)</v>
          </cell>
          <cell r="E78" t="str">
            <v>JT9D-7Q</v>
          </cell>
          <cell r="F78">
            <v>742</v>
          </cell>
          <cell r="G78" t="str">
            <v>BKK</v>
          </cell>
          <cell r="H78" t="str">
            <v>DPS</v>
          </cell>
          <cell r="I78">
            <v>1639</v>
          </cell>
          <cell r="J78">
            <v>-9</v>
          </cell>
          <cell r="K78">
            <v>0.15833333333333333</v>
          </cell>
          <cell r="L78">
            <v>1.0416666666666666E-2</v>
          </cell>
          <cell r="M78">
            <v>0.16874999999999998</v>
          </cell>
          <cell r="N78">
            <v>43300</v>
          </cell>
          <cell r="O78">
            <v>61100</v>
          </cell>
          <cell r="P78">
            <v>64050</v>
          </cell>
          <cell r="Q78" t="str">
            <v>SUB/</v>
          </cell>
          <cell r="R78">
            <v>197</v>
          </cell>
          <cell r="S78" t="str">
            <v>A</v>
          </cell>
        </row>
        <row r="79">
          <cell r="A79" t="str">
            <v>BKK-CGK742</v>
          </cell>
          <cell r="B79" t="str">
            <v>WINTER</v>
          </cell>
          <cell r="C79" t="str">
            <v>Periode   :   OKT. 2000 - MARET 2001</v>
          </cell>
          <cell r="D79" t="str">
            <v>PK-GSC (174,691 KGS)</v>
          </cell>
          <cell r="E79" t="str">
            <v>JT9D-7Q</v>
          </cell>
          <cell r="F79">
            <v>742</v>
          </cell>
          <cell r="G79" t="str">
            <v>BKK</v>
          </cell>
          <cell r="H79" t="str">
            <v>CGK</v>
          </cell>
          <cell r="I79">
            <v>1294</v>
          </cell>
          <cell r="J79">
            <v>-7</v>
          </cell>
          <cell r="K79">
            <v>0.12986111111111112</v>
          </cell>
          <cell r="L79">
            <v>1.3888888888888888E-2</v>
          </cell>
          <cell r="M79">
            <v>0.14375000000000002</v>
          </cell>
          <cell r="N79">
            <v>35200</v>
          </cell>
          <cell r="O79">
            <v>57600</v>
          </cell>
          <cell r="P79">
            <v>64100</v>
          </cell>
          <cell r="Q79" t="str">
            <v>SUB/</v>
          </cell>
          <cell r="R79">
            <v>389</v>
          </cell>
          <cell r="S79" t="str">
            <v>A</v>
          </cell>
        </row>
        <row r="80">
          <cell r="A80" t="str">
            <v>BKK-AUH742</v>
          </cell>
          <cell r="B80" t="str">
            <v>WINTER</v>
          </cell>
          <cell r="C80" t="str">
            <v>Periode   :   OKT. 2000 - MARET 2001</v>
          </cell>
          <cell r="D80" t="str">
            <v>PK-GSC (174,691 KGS)</v>
          </cell>
          <cell r="E80" t="str">
            <v>JT9D-7Q</v>
          </cell>
          <cell r="F80">
            <v>742</v>
          </cell>
          <cell r="G80" t="str">
            <v>BKK</v>
          </cell>
          <cell r="H80" t="str">
            <v>AUH</v>
          </cell>
          <cell r="I80">
            <v>2742</v>
          </cell>
          <cell r="J80">
            <v>-39</v>
          </cell>
          <cell r="K80">
            <v>0.25972222222222224</v>
          </cell>
          <cell r="L80">
            <v>1.0416666666666666E-2</v>
          </cell>
          <cell r="M80">
            <v>0.27013888888888893</v>
          </cell>
          <cell r="N80">
            <v>78600</v>
          </cell>
          <cell r="O80">
            <v>100050</v>
          </cell>
          <cell r="P80">
            <v>64100</v>
          </cell>
          <cell r="Q80" t="str">
            <v>MCT/</v>
          </cell>
          <cell r="R80">
            <v>206</v>
          </cell>
          <cell r="S80" t="str">
            <v>A</v>
          </cell>
        </row>
        <row r="81">
          <cell r="A81" t="str">
            <v>CGK-RUH742</v>
          </cell>
          <cell r="B81" t="str">
            <v>WINTER</v>
          </cell>
          <cell r="C81" t="str">
            <v>Periode   :   OKT. 2000 - MARET 2001</v>
          </cell>
          <cell r="D81" t="str">
            <v>PK-GSC (174,691 KGS)</v>
          </cell>
          <cell r="E81" t="str">
            <v>JT9D-7Q</v>
          </cell>
          <cell r="F81">
            <v>742</v>
          </cell>
          <cell r="G81" t="str">
            <v>CGK</v>
          </cell>
          <cell r="H81" t="str">
            <v>RUH</v>
          </cell>
          <cell r="I81">
            <v>4132</v>
          </cell>
          <cell r="J81">
            <v>-10</v>
          </cell>
          <cell r="K81">
            <v>0.37013888888888885</v>
          </cell>
          <cell r="L81">
            <v>6.2500000000000003E-3</v>
          </cell>
          <cell r="M81">
            <v>0.37638888888888883</v>
          </cell>
          <cell r="N81">
            <v>115150</v>
          </cell>
          <cell r="O81">
            <v>139050</v>
          </cell>
          <cell r="P81">
            <v>59000</v>
          </cell>
          <cell r="Q81" t="str">
            <v>DHA/</v>
          </cell>
          <cell r="R81">
            <v>190</v>
          </cell>
          <cell r="S81" t="str">
            <v>C</v>
          </cell>
        </row>
        <row r="82">
          <cell r="A82" t="str">
            <v>CGK-JED742</v>
          </cell>
          <cell r="B82" t="str">
            <v>WINTER</v>
          </cell>
          <cell r="C82" t="str">
            <v>Periode   :   OKT. 2000 - MARET 2001</v>
          </cell>
          <cell r="D82" t="str">
            <v>PK-GSC (174,691 KGS)</v>
          </cell>
          <cell r="E82" t="str">
            <v>JT9D-7Q</v>
          </cell>
          <cell r="F82">
            <v>742</v>
          </cell>
          <cell r="G82" t="str">
            <v>CGK</v>
          </cell>
          <cell r="H82" t="str">
            <v>JED</v>
          </cell>
          <cell r="I82">
            <v>4471</v>
          </cell>
          <cell r="J82">
            <v>-9</v>
          </cell>
          <cell r="K82">
            <v>0.39861111111111108</v>
          </cell>
          <cell r="L82">
            <v>8.3333333333333332E-3</v>
          </cell>
          <cell r="M82">
            <v>0.40694444444444444</v>
          </cell>
          <cell r="N82">
            <v>122250</v>
          </cell>
          <cell r="O82">
            <v>152850</v>
          </cell>
          <cell r="P82">
            <v>45250</v>
          </cell>
          <cell r="Q82" t="str">
            <v xml:space="preserve">RUH/ </v>
          </cell>
          <cell r="R82">
            <v>486</v>
          </cell>
          <cell r="S82" t="str">
            <v>C</v>
          </cell>
        </row>
        <row r="83">
          <cell r="A83" t="str">
            <v>CGK-DPS742</v>
          </cell>
          <cell r="B83" t="str">
            <v>WINTER</v>
          </cell>
          <cell r="C83" t="str">
            <v>Periode   :   OKT. 2000 - MARET 2001</v>
          </cell>
          <cell r="D83" t="str">
            <v>PK-GSC (174,691 KGS)</v>
          </cell>
          <cell r="E83" t="str">
            <v>JT9D-7Q</v>
          </cell>
          <cell r="F83">
            <v>742</v>
          </cell>
          <cell r="G83" t="str">
            <v>CGK</v>
          </cell>
          <cell r="H83" t="str">
            <v>DPS</v>
          </cell>
          <cell r="I83">
            <v>583</v>
          </cell>
          <cell r="J83">
            <v>-16</v>
          </cell>
          <cell r="K83">
            <v>6.3194444444444442E-2</v>
          </cell>
          <cell r="L83">
            <v>6.2500000000000003E-3</v>
          </cell>
          <cell r="M83">
            <v>6.9444444444444448E-2</v>
          </cell>
          <cell r="N83">
            <v>17700</v>
          </cell>
          <cell r="O83">
            <v>33950</v>
          </cell>
          <cell r="P83">
            <v>64050</v>
          </cell>
          <cell r="Q83" t="str">
            <v>SUB/</v>
          </cell>
          <cell r="R83">
            <v>197</v>
          </cell>
          <cell r="S83" t="str">
            <v>A</v>
          </cell>
        </row>
        <row r="84">
          <cell r="A84" t="str">
            <v>CGK-DHA742</v>
          </cell>
          <cell r="B84" t="str">
            <v>WINTER</v>
          </cell>
          <cell r="C84" t="str">
            <v>Periode   :   OKT. 2000 - MARET 2001</v>
          </cell>
          <cell r="D84" t="str">
            <v>PK-GSC (174,691 KGS)</v>
          </cell>
          <cell r="E84" t="str">
            <v>JT9D-7Q</v>
          </cell>
          <cell r="F84">
            <v>742</v>
          </cell>
          <cell r="G84" t="str">
            <v>CGK</v>
          </cell>
          <cell r="H84" t="str">
            <v>DHA</v>
          </cell>
          <cell r="I84">
            <v>3907</v>
          </cell>
          <cell r="J84">
            <v>-7</v>
          </cell>
          <cell r="K84">
            <v>0.35</v>
          </cell>
          <cell r="L84">
            <v>1.0416666666666666E-2</v>
          </cell>
          <cell r="M84">
            <v>0.36041666666666666</v>
          </cell>
          <cell r="N84">
            <v>109600</v>
          </cell>
          <cell r="O84">
            <v>134450</v>
          </cell>
          <cell r="P84">
            <v>63650</v>
          </cell>
          <cell r="Q84" t="str">
            <v>RUH/</v>
          </cell>
          <cell r="R84">
            <v>190</v>
          </cell>
          <cell r="S84" t="str">
            <v>C</v>
          </cell>
        </row>
        <row r="85">
          <cell r="A85" t="str">
            <v>CGK-SIN742</v>
          </cell>
          <cell r="B85" t="str">
            <v>WINTER</v>
          </cell>
          <cell r="C85" t="str">
            <v>Periode   :   OKT. 2000 - MARET 2001</v>
          </cell>
          <cell r="D85" t="str">
            <v>PK-GSC (174,691 KGS)</v>
          </cell>
          <cell r="E85" t="str">
            <v>JT9D-7Q</v>
          </cell>
          <cell r="F85">
            <v>742</v>
          </cell>
          <cell r="G85" t="str">
            <v>CGK</v>
          </cell>
          <cell r="H85" t="str">
            <v>SIN</v>
          </cell>
          <cell r="I85">
            <v>545</v>
          </cell>
          <cell r="J85">
            <v>3</v>
          </cell>
          <cell r="K85">
            <v>5.8333333333333327E-2</v>
          </cell>
          <cell r="L85">
            <v>7.6388888888888886E-3</v>
          </cell>
          <cell r="M85">
            <v>6.597222222222221E-2</v>
          </cell>
          <cell r="N85">
            <v>16400</v>
          </cell>
          <cell r="O85">
            <v>33700</v>
          </cell>
          <cell r="P85">
            <v>64050</v>
          </cell>
          <cell r="Q85" t="str">
            <v xml:space="preserve">KUL/ </v>
          </cell>
          <cell r="R85">
            <v>219</v>
          </cell>
          <cell r="S85" t="str">
            <v>A</v>
          </cell>
        </row>
        <row r="86">
          <cell r="A86" t="str">
            <v>CGK-TYO742</v>
          </cell>
          <cell r="B86" t="str">
            <v>WINTER</v>
          </cell>
          <cell r="C86" t="str">
            <v>Periode   :   OKT. 2000 - MARET 2001</v>
          </cell>
          <cell r="D86" t="str">
            <v>PK-GSC (174,691 KGS)</v>
          </cell>
          <cell r="E86" t="str">
            <v>JT9D-7Q</v>
          </cell>
          <cell r="F86">
            <v>742</v>
          </cell>
          <cell r="G86" t="str">
            <v>CGK</v>
          </cell>
          <cell r="H86" t="str">
            <v>TYO</v>
          </cell>
          <cell r="I86">
            <v>3225</v>
          </cell>
          <cell r="J86">
            <v>20</v>
          </cell>
          <cell r="K86">
            <v>0.27986111111111112</v>
          </cell>
          <cell r="L86">
            <v>1.3888888888888888E-2</v>
          </cell>
          <cell r="M86">
            <v>0.29375000000000001</v>
          </cell>
          <cell r="N86">
            <v>83400</v>
          </cell>
          <cell r="O86">
            <v>106750</v>
          </cell>
          <cell r="P86">
            <v>64100</v>
          </cell>
          <cell r="Q86" t="str">
            <v>NGO/</v>
          </cell>
          <cell r="R86">
            <v>245</v>
          </cell>
          <cell r="S86" t="str">
            <v>A</v>
          </cell>
        </row>
        <row r="87">
          <cell r="A87" t="str">
            <v>CGK-KIX742</v>
          </cell>
          <cell r="B87" t="str">
            <v>WINTER</v>
          </cell>
          <cell r="C87" t="str">
            <v>Periode   :   OKT. 2000 - MARET 2001</v>
          </cell>
          <cell r="D87" t="str">
            <v>PK-GSC (174,691 KGS)</v>
          </cell>
          <cell r="E87" t="str">
            <v>JT9D-7Q</v>
          </cell>
          <cell r="F87">
            <v>742</v>
          </cell>
          <cell r="G87" t="str">
            <v>CGK</v>
          </cell>
          <cell r="H87" t="str">
            <v>KIX</v>
          </cell>
          <cell r="I87">
            <v>3006</v>
          </cell>
          <cell r="J87">
            <v>13</v>
          </cell>
          <cell r="K87">
            <v>0.26319444444444445</v>
          </cell>
          <cell r="L87">
            <v>1.3194444444444444E-2</v>
          </cell>
          <cell r="M87">
            <v>0.27638888888888891</v>
          </cell>
          <cell r="N87">
            <v>77800</v>
          </cell>
          <cell r="O87">
            <v>100350</v>
          </cell>
          <cell r="P87">
            <v>64100</v>
          </cell>
          <cell r="Q87" t="str">
            <v>NGO/</v>
          </cell>
          <cell r="R87">
            <v>293</v>
          </cell>
          <cell r="S87" t="str">
            <v>A</v>
          </cell>
        </row>
        <row r="88">
          <cell r="A88" t="str">
            <v>CGK-BKK742</v>
          </cell>
          <cell r="B88" t="str">
            <v>WINTER</v>
          </cell>
          <cell r="C88" t="str">
            <v>Periode   :   OKT. 2000 - MARET 2001</v>
          </cell>
          <cell r="D88" t="str">
            <v>PK-GSC (174,691 KGS)</v>
          </cell>
          <cell r="E88" t="str">
            <v>JT9D-7Q</v>
          </cell>
          <cell r="F88">
            <v>742</v>
          </cell>
          <cell r="G88" t="str">
            <v>CGK</v>
          </cell>
          <cell r="H88" t="str">
            <v>BKK</v>
          </cell>
          <cell r="I88">
            <v>1295</v>
          </cell>
          <cell r="J88">
            <v>5</v>
          </cell>
          <cell r="K88">
            <v>0.12708333333333333</v>
          </cell>
          <cell r="L88">
            <v>6.9444444444444441E-3</v>
          </cell>
          <cell r="M88">
            <v>0.13402777777777777</v>
          </cell>
          <cell r="N88">
            <v>34300</v>
          </cell>
          <cell r="O88">
            <v>55100</v>
          </cell>
          <cell r="P88">
            <v>64100</v>
          </cell>
          <cell r="Q88" t="str">
            <v>CNX/</v>
          </cell>
          <cell r="R88">
            <v>323</v>
          </cell>
          <cell r="S88" t="str">
            <v>A</v>
          </cell>
        </row>
        <row r="89">
          <cell r="A89" t="str">
            <v>DHA-CGK742</v>
          </cell>
          <cell r="B89" t="str">
            <v>WINTER</v>
          </cell>
          <cell r="C89" t="str">
            <v>Periode   :   OKT. 2000 - MARET 2001</v>
          </cell>
          <cell r="D89" t="str">
            <v>PK-GSC (174,691 KGS)</v>
          </cell>
          <cell r="E89" t="str">
            <v>JT9D-7Q</v>
          </cell>
          <cell r="F89">
            <v>742</v>
          </cell>
          <cell r="G89" t="str">
            <v>DHA</v>
          </cell>
          <cell r="H89" t="str">
            <v>CGK</v>
          </cell>
          <cell r="I89">
            <v>3956</v>
          </cell>
          <cell r="J89">
            <v>11</v>
          </cell>
          <cell r="K89">
            <v>0.34097222222222223</v>
          </cell>
          <cell r="L89">
            <v>1.3888888888888888E-2</v>
          </cell>
          <cell r="M89">
            <v>0.35486111111111113</v>
          </cell>
          <cell r="N89">
            <v>107350</v>
          </cell>
          <cell r="O89">
            <v>135600</v>
          </cell>
          <cell r="P89">
            <v>62500</v>
          </cell>
          <cell r="Q89" t="str">
            <v>SUB/</v>
          </cell>
          <cell r="R89">
            <v>389</v>
          </cell>
          <cell r="S89" t="str">
            <v>C</v>
          </cell>
          <cell r="T89">
            <v>389</v>
          </cell>
        </row>
        <row r="90">
          <cell r="A90" t="str">
            <v>DHA-RUH742</v>
          </cell>
          <cell r="B90" t="str">
            <v>WINTER</v>
          </cell>
          <cell r="C90" t="str">
            <v>Periode   :   OKT. 2000 - MARET 2001</v>
          </cell>
          <cell r="D90" t="str">
            <v>PK-GSC (174,691 KGS)</v>
          </cell>
          <cell r="E90" t="str">
            <v>JT9D-7Q</v>
          </cell>
          <cell r="F90">
            <v>742</v>
          </cell>
          <cell r="G90" t="str">
            <v>DHA</v>
          </cell>
          <cell r="H90" t="str">
            <v>RUH</v>
          </cell>
          <cell r="I90">
            <v>251</v>
          </cell>
          <cell r="J90">
            <v>-60</v>
          </cell>
          <cell r="K90">
            <v>4.0972222222222222E-2</v>
          </cell>
          <cell r="L90">
            <v>6.2500000000000003E-3</v>
          </cell>
          <cell r="M90">
            <v>4.7222222222222221E-2</v>
          </cell>
          <cell r="N90">
            <v>10350</v>
          </cell>
          <cell r="O90">
            <v>27350</v>
          </cell>
          <cell r="P90">
            <v>64050</v>
          </cell>
          <cell r="Q90" t="str">
            <v>DHA/</v>
          </cell>
          <cell r="R90">
            <v>190</v>
          </cell>
          <cell r="S90" t="str">
            <v>A</v>
          </cell>
        </row>
        <row r="91">
          <cell r="A91" t="str">
            <v>DHA-JED742</v>
          </cell>
          <cell r="B91" t="str">
            <v>WINTER</v>
          </cell>
          <cell r="C91" t="str">
            <v>Periode   :   OKT. 2000 - MARET 2001</v>
          </cell>
          <cell r="D91" t="str">
            <v>PK-GSC (174,691 KGS)</v>
          </cell>
          <cell r="E91" t="str">
            <v>JT9D-7Q</v>
          </cell>
          <cell r="F91">
            <v>742</v>
          </cell>
          <cell r="G91" t="str">
            <v>DHA</v>
          </cell>
          <cell r="H91" t="str">
            <v>JED</v>
          </cell>
          <cell r="I91">
            <v>682</v>
          </cell>
          <cell r="J91">
            <v>-66</v>
          </cell>
          <cell r="K91">
            <v>8.4722222222222213E-2</v>
          </cell>
          <cell r="L91">
            <v>6.9444444444444441E-3</v>
          </cell>
          <cell r="M91">
            <v>9.166666666666666E-2</v>
          </cell>
          <cell r="N91">
            <v>22300</v>
          </cell>
          <cell r="O91">
            <v>45850</v>
          </cell>
          <cell r="P91">
            <v>64050</v>
          </cell>
          <cell r="Q91" t="str">
            <v>RUH/</v>
          </cell>
          <cell r="R91">
            <v>486</v>
          </cell>
          <cell r="S91" t="str">
            <v>A</v>
          </cell>
        </row>
        <row r="92">
          <cell r="A92" t="str">
            <v>DPS-BKK742</v>
          </cell>
          <cell r="B92" t="str">
            <v>WINTER</v>
          </cell>
          <cell r="C92" t="str">
            <v>Periode   :   OKT. 2000 - MARET 2001</v>
          </cell>
          <cell r="D92" t="str">
            <v>PK-GSC (174,691 KGS)</v>
          </cell>
          <cell r="E92" t="str">
            <v>JT9D-7Q</v>
          </cell>
          <cell r="F92">
            <v>742</v>
          </cell>
          <cell r="G92" t="str">
            <v>DPS</v>
          </cell>
          <cell r="H92" t="str">
            <v>BKK</v>
          </cell>
          <cell r="I92">
            <v>1640</v>
          </cell>
          <cell r="J92">
            <v>9</v>
          </cell>
          <cell r="K92">
            <v>0.15486111111111112</v>
          </cell>
          <cell r="L92">
            <v>6.9444444444444441E-3</v>
          </cell>
          <cell r="M92">
            <v>0.16180555555555556</v>
          </cell>
          <cell r="N92">
            <v>42500</v>
          </cell>
          <cell r="O92">
            <v>64000</v>
          </cell>
          <cell r="P92">
            <v>64050</v>
          </cell>
          <cell r="Q92" t="str">
            <v xml:space="preserve">CNX/ </v>
          </cell>
          <cell r="R92">
            <v>323</v>
          </cell>
          <cell r="S92" t="str">
            <v>A</v>
          </cell>
        </row>
        <row r="93">
          <cell r="A93" t="str">
            <v>DPS-CGK742</v>
          </cell>
          <cell r="B93" t="str">
            <v>WINTER</v>
          </cell>
          <cell r="C93" t="str">
            <v>Periode   :   OKT. 2000 - MARET 2001</v>
          </cell>
          <cell r="D93" t="str">
            <v>PK-GSC (174,691 KGS)</v>
          </cell>
          <cell r="E93" t="str">
            <v>JT9D-7Q</v>
          </cell>
          <cell r="F93">
            <v>742</v>
          </cell>
          <cell r="G93" t="str">
            <v>DPS</v>
          </cell>
          <cell r="H93" t="str">
            <v>CGK</v>
          </cell>
          <cell r="I93">
            <v>572</v>
          </cell>
          <cell r="J93">
            <v>12</v>
          </cell>
          <cell r="K93">
            <v>6.1805555555555558E-2</v>
          </cell>
          <cell r="L93">
            <v>6.9444444444444441E-3</v>
          </cell>
          <cell r="M93">
            <v>6.8750000000000006E-2</v>
          </cell>
          <cell r="N93">
            <v>17050</v>
          </cell>
          <cell r="O93">
            <v>38750</v>
          </cell>
          <cell r="P93">
            <v>64050</v>
          </cell>
          <cell r="Q93" t="str">
            <v>SUB/</v>
          </cell>
          <cell r="R93">
            <v>389</v>
          </cell>
          <cell r="S93" t="str">
            <v>A</v>
          </cell>
        </row>
        <row r="94">
          <cell r="A94" t="str">
            <v>DPS-FUK742</v>
          </cell>
          <cell r="B94" t="str">
            <v>WINTER</v>
          </cell>
          <cell r="C94" t="str">
            <v>Periode   :   OKT. 2000 - MARET 2001</v>
          </cell>
          <cell r="D94" t="str">
            <v>PK-GSC (174,691 KGS)</v>
          </cell>
          <cell r="E94" t="str">
            <v>JT9D-7Q</v>
          </cell>
          <cell r="F94">
            <v>742</v>
          </cell>
          <cell r="G94" t="str">
            <v>DPS</v>
          </cell>
          <cell r="H94" t="str">
            <v>FUK</v>
          </cell>
          <cell r="I94">
            <v>2787</v>
          </cell>
          <cell r="J94">
            <v>6</v>
          </cell>
          <cell r="K94">
            <v>0.25069444444444444</v>
          </cell>
          <cell r="L94">
            <v>1.3194444444444444E-2</v>
          </cell>
          <cell r="M94">
            <v>0.2638888888888889</v>
          </cell>
          <cell r="N94">
            <v>73350</v>
          </cell>
          <cell r="O94">
            <v>95950</v>
          </cell>
          <cell r="P94">
            <v>64100</v>
          </cell>
          <cell r="Q94" t="str">
            <v>KIX/</v>
          </cell>
          <cell r="R94">
            <v>274</v>
          </cell>
          <cell r="S94" t="str">
            <v>A</v>
          </cell>
        </row>
        <row r="95">
          <cell r="A95" t="str">
            <v>DPS-HKG742</v>
          </cell>
          <cell r="B95" t="str">
            <v>WINTER</v>
          </cell>
          <cell r="C95" t="str">
            <v>Periode   :   OKT. 2000 - MARET 2001</v>
          </cell>
          <cell r="D95" t="str">
            <v>PK-GSC (174,691 KGS)</v>
          </cell>
          <cell r="E95" t="str">
            <v>JT9D-7Q</v>
          </cell>
          <cell r="F95">
            <v>742</v>
          </cell>
          <cell r="G95" t="str">
            <v>DPS</v>
          </cell>
          <cell r="H95" t="str">
            <v>HKG</v>
          </cell>
          <cell r="I95">
            <v>1942</v>
          </cell>
          <cell r="J95">
            <v>-2</v>
          </cell>
          <cell r="K95">
            <v>0.18055555555555555</v>
          </cell>
          <cell r="L95">
            <v>1.0416666666666666E-2</v>
          </cell>
          <cell r="M95">
            <v>0.19097222222222221</v>
          </cell>
          <cell r="N95">
            <v>50650</v>
          </cell>
          <cell r="O95">
            <v>68450</v>
          </cell>
          <cell r="P95">
            <v>64100</v>
          </cell>
          <cell r="Q95" t="str">
            <v>CAN/</v>
          </cell>
          <cell r="R95">
            <v>119</v>
          </cell>
          <cell r="S95" t="str">
            <v>A</v>
          </cell>
        </row>
        <row r="96">
          <cell r="A96" t="str">
            <v>DPS-NGO742</v>
          </cell>
          <cell r="B96" t="str">
            <v>WINTER</v>
          </cell>
          <cell r="C96" t="str">
            <v>Periode   :   OKT. 2000 - MARET 2001</v>
          </cell>
          <cell r="D96" t="str">
            <v>PK-GSC (174,691 KGS)</v>
          </cell>
          <cell r="E96" t="str">
            <v>JT9D-7Q</v>
          </cell>
          <cell r="F96">
            <v>742</v>
          </cell>
          <cell r="G96" t="str">
            <v>DPS</v>
          </cell>
          <cell r="H96" t="str">
            <v>NGO</v>
          </cell>
          <cell r="I96">
            <v>3096</v>
          </cell>
          <cell r="J96">
            <v>19</v>
          </cell>
          <cell r="K96">
            <v>0.26944444444444443</v>
          </cell>
          <cell r="L96">
            <v>9.7222222222222224E-3</v>
          </cell>
          <cell r="M96">
            <v>0.27916666666666667</v>
          </cell>
          <cell r="N96">
            <v>79900</v>
          </cell>
          <cell r="O96">
            <v>102550</v>
          </cell>
          <cell r="P96">
            <v>64100</v>
          </cell>
          <cell r="Q96" t="str">
            <v>TYO/</v>
          </cell>
          <cell r="R96">
            <v>252</v>
          </cell>
          <cell r="S96" t="str">
            <v>A</v>
          </cell>
        </row>
        <row r="97">
          <cell r="A97" t="str">
            <v>DPS-TYO742</v>
          </cell>
          <cell r="B97" t="str">
            <v>WINTER</v>
          </cell>
          <cell r="C97" t="str">
            <v>Periode   :   OKT. 2000 - MARET 2001</v>
          </cell>
          <cell r="D97" t="str">
            <v>PK-GSC (174,691 KGS)</v>
          </cell>
          <cell r="E97" t="str">
            <v>JT9D-7Q</v>
          </cell>
          <cell r="F97">
            <v>742</v>
          </cell>
          <cell r="G97" t="str">
            <v>DPS</v>
          </cell>
          <cell r="H97" t="str">
            <v>TYO</v>
          </cell>
          <cell r="I97">
            <v>3189</v>
          </cell>
          <cell r="J97">
            <v>22</v>
          </cell>
          <cell r="K97">
            <v>0.27083333333333331</v>
          </cell>
          <cell r="L97">
            <v>1.3888888888888888E-2</v>
          </cell>
          <cell r="M97">
            <v>0.28472222222222221</v>
          </cell>
          <cell r="N97">
            <v>82300</v>
          </cell>
          <cell r="O97">
            <v>105650</v>
          </cell>
          <cell r="P97">
            <v>64100</v>
          </cell>
          <cell r="Q97" t="str">
            <v>NGO/</v>
          </cell>
          <cell r="R97">
            <v>245</v>
          </cell>
          <cell r="S97" t="str">
            <v>A</v>
          </cell>
        </row>
        <row r="98">
          <cell r="A98" t="str">
            <v>-742</v>
          </cell>
          <cell r="B98" t="str">
            <v>WINTER</v>
          </cell>
          <cell r="C98" t="str">
            <v>Periode   :   OKT. 2000 - MARET 2001</v>
          </cell>
          <cell r="D98" t="str">
            <v>PK-GSC (174,691 KGS)</v>
          </cell>
          <cell r="E98" t="str">
            <v>JT9D-7Q</v>
          </cell>
          <cell r="F98">
            <v>742</v>
          </cell>
          <cell r="T98" t="str">
            <v xml:space="preserve"> Note : Route Reserve Fuel 10%</v>
          </cell>
        </row>
        <row r="99">
          <cell r="A99" t="str">
            <v>DPS-TPE742</v>
          </cell>
          <cell r="B99" t="str">
            <v>WINTER</v>
          </cell>
          <cell r="C99" t="str">
            <v>Periode   :   OKT. 2000 - MARET 2001</v>
          </cell>
          <cell r="D99" t="str">
            <v>PK-GSC (174,691 KGS)</v>
          </cell>
          <cell r="E99" t="str">
            <v>JT9D-7Q</v>
          </cell>
          <cell r="F99">
            <v>742</v>
          </cell>
          <cell r="G99" t="str">
            <v>DPS</v>
          </cell>
          <cell r="H99" t="str">
            <v>TPE</v>
          </cell>
          <cell r="I99">
            <v>2147</v>
          </cell>
          <cell r="J99">
            <v>3</v>
          </cell>
          <cell r="K99">
            <v>0.19791666666666666</v>
          </cell>
          <cell r="L99">
            <v>1.1805555555555555E-2</v>
          </cell>
          <cell r="M99">
            <v>0.2097222222222222</v>
          </cell>
          <cell r="N99">
            <v>55850</v>
          </cell>
          <cell r="O99">
            <v>75250</v>
          </cell>
          <cell r="P99">
            <v>64100</v>
          </cell>
          <cell r="Q99" t="str">
            <v>KHH/</v>
          </cell>
          <cell r="R99">
            <v>181</v>
          </cell>
          <cell r="S99" t="str">
            <v>A</v>
          </cell>
        </row>
        <row r="100">
          <cell r="A100" t="str">
            <v>DXB-LGW742</v>
          </cell>
          <cell r="B100" t="str">
            <v>WINTER</v>
          </cell>
          <cell r="C100" t="str">
            <v>Periode   :   OKT. 2000 - MARET 2001</v>
          </cell>
          <cell r="D100" t="str">
            <v>PK-GSC (174,691 KGS)</v>
          </cell>
          <cell r="E100" t="str">
            <v>JT9D-7Q</v>
          </cell>
          <cell r="F100">
            <v>742</v>
          </cell>
          <cell r="G100" t="str">
            <v>DXB</v>
          </cell>
          <cell r="H100" t="str">
            <v>LGW</v>
          </cell>
          <cell r="I100">
            <v>3247</v>
          </cell>
          <cell r="J100">
            <v>-33</v>
          </cell>
          <cell r="K100">
            <v>0.31458333333333333</v>
          </cell>
          <cell r="L100">
            <v>1.3888888888888888E-2</v>
          </cell>
          <cell r="M100">
            <v>0.32847222222222222</v>
          </cell>
          <cell r="N100">
            <v>93750</v>
          </cell>
          <cell r="O100">
            <v>116650</v>
          </cell>
          <cell r="P100">
            <v>64050</v>
          </cell>
          <cell r="Q100" t="str">
            <v>BRU/</v>
          </cell>
          <cell r="R100">
            <v>215</v>
          </cell>
          <cell r="S100" t="str">
            <v>A</v>
          </cell>
        </row>
        <row r="101">
          <cell r="A101" t="str">
            <v>DXB-BKK742</v>
          </cell>
          <cell r="B101" t="str">
            <v>WINTER</v>
          </cell>
          <cell r="C101" t="str">
            <v>Periode   :   OKT. 2000 - MARET 2001</v>
          </cell>
          <cell r="D101" t="str">
            <v>PK-GSC (174,691 KGS)</v>
          </cell>
          <cell r="E101" t="str">
            <v>JT9D-7Q</v>
          </cell>
          <cell r="F101">
            <v>742</v>
          </cell>
          <cell r="G101" t="str">
            <v>DXB</v>
          </cell>
          <cell r="H101" t="str">
            <v>BKK</v>
          </cell>
          <cell r="I101">
            <v>2684</v>
          </cell>
          <cell r="J101">
            <v>49</v>
          </cell>
          <cell r="K101">
            <v>0.22500000000000001</v>
          </cell>
          <cell r="L101">
            <v>1.5277777777777777E-2</v>
          </cell>
          <cell r="M101">
            <v>0.24027777777777778</v>
          </cell>
          <cell r="N101">
            <v>64900</v>
          </cell>
          <cell r="O101">
            <v>88250</v>
          </cell>
          <cell r="P101">
            <v>64050</v>
          </cell>
          <cell r="Q101" t="str">
            <v>CNX/</v>
          </cell>
          <cell r="R101">
            <v>323</v>
          </cell>
          <cell r="S101" t="str">
            <v>A</v>
          </cell>
        </row>
        <row r="102">
          <cell r="A102" t="str">
            <v>FRA-AUH742</v>
          </cell>
          <cell r="B102" t="str">
            <v>WINTER</v>
          </cell>
          <cell r="C102" t="str">
            <v>Periode   :   OKT. 2000 - MARET 2001</v>
          </cell>
          <cell r="D102" t="str">
            <v>PK-GSC (174,691 KGS)</v>
          </cell>
          <cell r="E102" t="str">
            <v>JT9D-7Q</v>
          </cell>
          <cell r="F102">
            <v>742</v>
          </cell>
          <cell r="G102" t="str">
            <v>FRA</v>
          </cell>
          <cell r="H102" t="str">
            <v>AUH</v>
          </cell>
          <cell r="I102">
            <v>2883</v>
          </cell>
          <cell r="J102">
            <v>22</v>
          </cell>
          <cell r="K102">
            <v>0.24652777777777779</v>
          </cell>
          <cell r="L102">
            <v>1.3888888888888888E-2</v>
          </cell>
          <cell r="M102">
            <v>0.26041666666666669</v>
          </cell>
          <cell r="N102">
            <v>73200</v>
          </cell>
          <cell r="O102">
            <v>96250</v>
          </cell>
          <cell r="P102">
            <v>64100</v>
          </cell>
          <cell r="Q102" t="str">
            <v>BAH/</v>
          </cell>
          <cell r="R102">
            <v>259</v>
          </cell>
          <cell r="S102" t="str">
            <v>A</v>
          </cell>
        </row>
        <row r="103">
          <cell r="A103" t="str">
            <v>FRA-LGW742</v>
          </cell>
          <cell r="B103" t="str">
            <v>WINTER</v>
          </cell>
          <cell r="C103" t="str">
            <v>Periode   :   OKT. 2000 - MARET 2001</v>
          </cell>
          <cell r="D103" t="str">
            <v>PK-GSC (174,691 KGS)</v>
          </cell>
          <cell r="E103" t="str">
            <v>JT9D-7Q</v>
          </cell>
          <cell r="F103">
            <v>742</v>
          </cell>
          <cell r="G103" t="str">
            <v>FRA</v>
          </cell>
          <cell r="H103" t="str">
            <v>LGW</v>
          </cell>
          <cell r="I103">
            <v>422</v>
          </cell>
          <cell r="J103">
            <v>-20</v>
          </cell>
          <cell r="K103">
            <v>5.6250000000000001E-2</v>
          </cell>
          <cell r="L103">
            <v>1.6666666666666666E-2</v>
          </cell>
          <cell r="M103">
            <v>7.2916666666666671E-2</v>
          </cell>
          <cell r="N103">
            <v>14000</v>
          </cell>
          <cell r="O103">
            <v>31400</v>
          </cell>
          <cell r="P103">
            <v>64100</v>
          </cell>
          <cell r="Q103" t="str">
            <v>BRU/</v>
          </cell>
          <cell r="R103">
            <v>215</v>
          </cell>
          <cell r="S103" t="str">
            <v>A</v>
          </cell>
        </row>
        <row r="104">
          <cell r="A104" t="str">
            <v>FUK-DPS742</v>
          </cell>
          <cell r="B104" t="str">
            <v>WINTER</v>
          </cell>
          <cell r="C104" t="str">
            <v>Periode   :   OKT. 2000 - MARET 2001</v>
          </cell>
          <cell r="D104" t="str">
            <v>PK-GSC (174,691 KGS)</v>
          </cell>
          <cell r="E104" t="str">
            <v>JT9D-7Q</v>
          </cell>
          <cell r="F104">
            <v>742</v>
          </cell>
          <cell r="G104" t="str">
            <v>FUK</v>
          </cell>
          <cell r="H104" t="str">
            <v>DPS</v>
          </cell>
          <cell r="I104">
            <v>2774</v>
          </cell>
          <cell r="J104">
            <v>-12</v>
          </cell>
          <cell r="K104">
            <v>0.25624999999999998</v>
          </cell>
          <cell r="L104">
            <v>1.1805555555555555E-2</v>
          </cell>
          <cell r="M104">
            <v>0.26805555555555555</v>
          </cell>
          <cell r="N104">
            <v>74800</v>
          </cell>
          <cell r="O104">
            <v>95300</v>
          </cell>
          <cell r="P104">
            <v>64100</v>
          </cell>
          <cell r="Q104" t="str">
            <v>SUB/</v>
          </cell>
          <cell r="R104">
            <v>197</v>
          </cell>
          <cell r="S104" t="str">
            <v>A</v>
          </cell>
        </row>
        <row r="105">
          <cell r="A105" t="str">
            <v>HKG-SIN742</v>
          </cell>
          <cell r="B105" t="str">
            <v>WINTER</v>
          </cell>
          <cell r="C105" t="str">
            <v>Periode   :   OKT. 2000 - MARET 2001</v>
          </cell>
          <cell r="D105" t="str">
            <v>PK-GSC (174,691 KGS)</v>
          </cell>
          <cell r="E105" t="str">
            <v>JT9D-7Q</v>
          </cell>
          <cell r="F105">
            <v>742</v>
          </cell>
          <cell r="G105" t="str">
            <v>HKG</v>
          </cell>
          <cell r="H105" t="str">
            <v>SIN</v>
          </cell>
          <cell r="I105">
            <v>1474</v>
          </cell>
          <cell r="J105">
            <v>-2</v>
          </cell>
          <cell r="K105">
            <v>0.14305555555555557</v>
          </cell>
          <cell r="L105">
            <v>1.1805555555555555E-2</v>
          </cell>
          <cell r="M105">
            <v>0.15486111111111112</v>
          </cell>
          <cell r="N105">
            <v>38750</v>
          </cell>
          <cell r="O105">
            <v>57150</v>
          </cell>
          <cell r="P105">
            <v>64050</v>
          </cell>
          <cell r="Q105" t="str">
            <v>KUL/</v>
          </cell>
          <cell r="R105">
            <v>219</v>
          </cell>
          <cell r="S105" t="str">
            <v>A</v>
          </cell>
        </row>
        <row r="106">
          <cell r="A106" t="str">
            <v>HKG-DPS742</v>
          </cell>
          <cell r="B106" t="str">
            <v>WINTER</v>
          </cell>
          <cell r="C106" t="str">
            <v>Periode   :   OKT. 2000 - MARET 2001</v>
          </cell>
          <cell r="D106" t="str">
            <v>PK-GSC (174,691 KGS)</v>
          </cell>
          <cell r="E106" t="str">
            <v>JT9D-7Q</v>
          </cell>
          <cell r="F106">
            <v>742</v>
          </cell>
          <cell r="G106" t="str">
            <v>HKG</v>
          </cell>
          <cell r="H106" t="str">
            <v>DPS</v>
          </cell>
          <cell r="I106">
            <v>1967</v>
          </cell>
          <cell r="J106">
            <v>1</v>
          </cell>
          <cell r="K106">
            <v>0.18333333333333335</v>
          </cell>
          <cell r="L106">
            <v>1.3888888888888888E-2</v>
          </cell>
          <cell r="M106">
            <v>0.19722222222222224</v>
          </cell>
          <cell r="N106">
            <v>50700</v>
          </cell>
          <cell r="O106">
            <v>69250</v>
          </cell>
          <cell r="P106">
            <v>64100</v>
          </cell>
          <cell r="Q106" t="str">
            <v>SUB/</v>
          </cell>
          <cell r="R106">
            <v>197</v>
          </cell>
          <cell r="S106" t="str">
            <v>A</v>
          </cell>
        </row>
        <row r="107">
          <cell r="A107" t="str">
            <v>JED-CGK742</v>
          </cell>
          <cell r="B107" t="str">
            <v>WINTER</v>
          </cell>
          <cell r="C107" t="str">
            <v>Periode   :   OKT. 2000 - MARET 2001</v>
          </cell>
          <cell r="D107" t="str">
            <v>PK-GSC (174,691 KGS)</v>
          </cell>
          <cell r="E107" t="str">
            <v>JT9D-7Q</v>
          </cell>
          <cell r="F107">
            <v>742</v>
          </cell>
          <cell r="G107" t="str">
            <v>JED</v>
          </cell>
          <cell r="H107" t="str">
            <v>CGK</v>
          </cell>
          <cell r="I107">
            <v>4538</v>
          </cell>
          <cell r="J107">
            <v>19</v>
          </cell>
          <cell r="K107">
            <v>0.38472222222222219</v>
          </cell>
          <cell r="L107">
            <v>1.2500000000000001E-2</v>
          </cell>
          <cell r="M107">
            <v>0.3972222222222222</v>
          </cell>
          <cell r="N107">
            <v>118600</v>
          </cell>
          <cell r="O107">
            <v>147150</v>
          </cell>
          <cell r="P107">
            <v>50950</v>
          </cell>
          <cell r="Q107" t="str">
            <v>SUB/</v>
          </cell>
          <cell r="R107">
            <v>389</v>
          </cell>
          <cell r="S107" t="str">
            <v>C</v>
          </cell>
          <cell r="T107">
            <v>389</v>
          </cell>
        </row>
        <row r="108">
          <cell r="A108" t="str">
            <v>JED-DHA742</v>
          </cell>
          <cell r="B108" t="str">
            <v>WINTER</v>
          </cell>
          <cell r="C108" t="str">
            <v>Periode   :   OKT. 2000 - MARET 2001</v>
          </cell>
          <cell r="D108" t="str">
            <v>PK-GSC (174,691 KGS)</v>
          </cell>
          <cell r="E108" t="str">
            <v>JT9D-7Q</v>
          </cell>
          <cell r="F108">
            <v>742</v>
          </cell>
          <cell r="G108" t="str">
            <v>JED</v>
          </cell>
          <cell r="H108" t="str">
            <v>DHA</v>
          </cell>
          <cell r="I108">
            <v>723</v>
          </cell>
          <cell r="J108">
            <v>64</v>
          </cell>
          <cell r="K108">
            <v>7.3611111111111113E-2</v>
          </cell>
          <cell r="L108">
            <v>6.9444444444444441E-3</v>
          </cell>
          <cell r="M108">
            <v>8.0555555555555561E-2</v>
          </cell>
          <cell r="N108">
            <v>18850</v>
          </cell>
          <cell r="O108">
            <v>37100</v>
          </cell>
          <cell r="P108">
            <v>64050</v>
          </cell>
          <cell r="Q108" t="str">
            <v>RUH/</v>
          </cell>
          <cell r="R108">
            <v>190</v>
          </cell>
          <cell r="S108" t="str">
            <v>A</v>
          </cell>
        </row>
        <row r="109">
          <cell r="A109" t="str">
            <v>KIX-CGK742</v>
          </cell>
          <cell r="B109" t="str">
            <v>WINTER</v>
          </cell>
          <cell r="C109" t="str">
            <v>Periode   :   OKT. 2000 - MARET 2001</v>
          </cell>
          <cell r="D109" t="str">
            <v>PK-GSC (174,691 KGS)</v>
          </cell>
          <cell r="E109" t="str">
            <v>JT9D-7Q</v>
          </cell>
          <cell r="F109">
            <v>742</v>
          </cell>
          <cell r="G109" t="str">
            <v>KIX</v>
          </cell>
          <cell r="H109" t="str">
            <v>CGK</v>
          </cell>
          <cell r="I109">
            <v>3010</v>
          </cell>
          <cell r="J109">
            <v>-16</v>
          </cell>
          <cell r="K109">
            <v>0.27916666666666667</v>
          </cell>
          <cell r="L109">
            <v>1.3194444444444444E-2</v>
          </cell>
          <cell r="M109">
            <v>0.29236111111111113</v>
          </cell>
          <cell r="N109">
            <v>84450</v>
          </cell>
          <cell r="O109">
            <v>111100</v>
          </cell>
          <cell r="P109">
            <v>64100</v>
          </cell>
          <cell r="Q109" t="str">
            <v>SUB/</v>
          </cell>
          <cell r="R109">
            <v>389</v>
          </cell>
          <cell r="S109" t="str">
            <v>A</v>
          </cell>
        </row>
        <row r="110">
          <cell r="A110" t="str">
            <v>LGW-DXB742</v>
          </cell>
          <cell r="B110" t="str">
            <v>WINTER</v>
          </cell>
          <cell r="C110" t="str">
            <v>Periode   :   OKT. 2000 - MARET 2001</v>
          </cell>
          <cell r="D110" t="str">
            <v>PK-GSC (174,691 KGS)</v>
          </cell>
          <cell r="E110" t="str">
            <v>JT9D-7Q</v>
          </cell>
          <cell r="F110">
            <v>742</v>
          </cell>
          <cell r="G110" t="str">
            <v>LGW</v>
          </cell>
          <cell r="H110" t="str">
            <v>DXB</v>
          </cell>
          <cell r="I110">
            <v>3302</v>
          </cell>
          <cell r="J110">
            <v>32</v>
          </cell>
          <cell r="K110">
            <v>0.28402777777777777</v>
          </cell>
          <cell r="L110">
            <v>1.7361111111111112E-2</v>
          </cell>
          <cell r="M110">
            <v>0.30138888888888887</v>
          </cell>
          <cell r="N110">
            <v>83100</v>
          </cell>
          <cell r="O110">
            <v>107500</v>
          </cell>
          <cell r="P110">
            <v>64050</v>
          </cell>
          <cell r="Q110" t="str">
            <v>BAH/</v>
          </cell>
          <cell r="R110">
            <v>281</v>
          </cell>
          <cell r="S110" t="str">
            <v>A</v>
          </cell>
        </row>
        <row r="111">
          <cell r="A111" t="str">
            <v>LGW-FRA742</v>
          </cell>
          <cell r="B111" t="str">
            <v>WINTER</v>
          </cell>
          <cell r="C111" t="str">
            <v>Periode   :   OKT. 2000 - MARET 2001</v>
          </cell>
          <cell r="D111" t="str">
            <v>PK-GSC (174,691 KGS)</v>
          </cell>
          <cell r="E111" t="str">
            <v>JT9D-7Q</v>
          </cell>
          <cell r="F111">
            <v>742</v>
          </cell>
          <cell r="G111" t="str">
            <v>LGW</v>
          </cell>
          <cell r="H111" t="str">
            <v>FRA</v>
          </cell>
          <cell r="I111">
            <v>419</v>
          </cell>
          <cell r="J111">
            <v>20</v>
          </cell>
          <cell r="K111">
            <v>5.2777777777777778E-2</v>
          </cell>
          <cell r="L111">
            <v>1.7361111111111112E-2</v>
          </cell>
          <cell r="M111">
            <v>7.013888888888889E-2</v>
          </cell>
          <cell r="N111">
            <v>13150</v>
          </cell>
          <cell r="O111">
            <v>31300</v>
          </cell>
          <cell r="P111">
            <v>64100</v>
          </cell>
          <cell r="Q111" t="str">
            <v>AMS/</v>
          </cell>
          <cell r="R111">
            <v>250</v>
          </cell>
          <cell r="S111" t="str">
            <v>A</v>
          </cell>
        </row>
        <row r="112">
          <cell r="A112" t="str">
            <v>NGO-DPS742</v>
          </cell>
          <cell r="B112" t="str">
            <v>WINTER</v>
          </cell>
          <cell r="C112" t="str">
            <v>Periode   :   OKT. 2000 - MARET 2001</v>
          </cell>
          <cell r="D112" t="str">
            <v>PK-GSC (174,691 KGS)</v>
          </cell>
          <cell r="E112" t="str">
            <v>JT9D-7Q</v>
          </cell>
          <cell r="F112">
            <v>742</v>
          </cell>
          <cell r="G112" t="str">
            <v>NGO</v>
          </cell>
          <cell r="H112" t="str">
            <v>DPS</v>
          </cell>
          <cell r="I112">
            <v>3109</v>
          </cell>
          <cell r="J112">
            <v>-21</v>
          </cell>
          <cell r="K112">
            <v>0.2902777777777778</v>
          </cell>
          <cell r="L112">
            <v>1.1111111111111112E-2</v>
          </cell>
          <cell r="M112">
            <v>0.30138888888888893</v>
          </cell>
          <cell r="N112">
            <v>86600</v>
          </cell>
          <cell r="O112">
            <v>108050</v>
          </cell>
          <cell r="P112">
            <v>64100</v>
          </cell>
          <cell r="Q112" t="str">
            <v>SUB/</v>
          </cell>
          <cell r="R112">
            <v>197</v>
          </cell>
          <cell r="S112" t="str">
            <v>A</v>
          </cell>
        </row>
        <row r="113">
          <cell r="A113" t="str">
            <v>TYO-CGK742</v>
          </cell>
          <cell r="B113" t="str">
            <v>WINTER</v>
          </cell>
          <cell r="C113" t="str">
            <v>Periode   :   OKT. 2000 - MARET 2001</v>
          </cell>
          <cell r="D113" t="str">
            <v>PK-GSC (174,691 KGS)</v>
          </cell>
          <cell r="E113" t="str">
            <v>JT9D-7Q</v>
          </cell>
          <cell r="F113">
            <v>742</v>
          </cell>
          <cell r="G113" t="str">
            <v>TYO</v>
          </cell>
          <cell r="H113" t="str">
            <v>CGK</v>
          </cell>
          <cell r="I113">
            <v>3258</v>
          </cell>
          <cell r="J113">
            <v>-21</v>
          </cell>
          <cell r="K113">
            <v>0.30416666666666664</v>
          </cell>
          <cell r="L113">
            <v>1.6666666666666666E-2</v>
          </cell>
          <cell r="M113">
            <v>0.3208333333333333</v>
          </cell>
          <cell r="N113">
            <v>93300</v>
          </cell>
          <cell r="O113">
            <v>120650</v>
          </cell>
          <cell r="P113">
            <v>64100</v>
          </cell>
          <cell r="Q113" t="str">
            <v>SUB/</v>
          </cell>
          <cell r="R113">
            <v>389</v>
          </cell>
          <cell r="S113" t="str">
            <v>A</v>
          </cell>
        </row>
        <row r="114">
          <cell r="A114" t="str">
            <v>TYO-DPS742</v>
          </cell>
          <cell r="B114" t="str">
            <v>WINTER</v>
          </cell>
          <cell r="C114" t="str">
            <v>Periode   :   OKT. 2000 - MARET 2001</v>
          </cell>
          <cell r="D114" t="str">
            <v>PK-GSC (174,691 KGS)</v>
          </cell>
          <cell r="E114" t="str">
            <v>JT9D-7Q</v>
          </cell>
          <cell r="F114">
            <v>742</v>
          </cell>
          <cell r="G114" t="str">
            <v>TYO</v>
          </cell>
          <cell r="H114" t="str">
            <v>DPS</v>
          </cell>
          <cell r="I114">
            <v>3120</v>
          </cell>
          <cell r="J114">
            <v>-20</v>
          </cell>
          <cell r="K114">
            <v>0.29166666666666669</v>
          </cell>
          <cell r="L114">
            <v>1.8055555555555557E-2</v>
          </cell>
          <cell r="M114">
            <v>0.30972222222222223</v>
          </cell>
          <cell r="N114">
            <v>87150</v>
          </cell>
          <cell r="O114">
            <v>108600</v>
          </cell>
          <cell r="P114">
            <v>64100</v>
          </cell>
          <cell r="Q114" t="str">
            <v>SUB/</v>
          </cell>
          <cell r="R114">
            <v>197</v>
          </cell>
          <cell r="S114" t="str">
            <v>A</v>
          </cell>
        </row>
        <row r="115">
          <cell r="A115" t="str">
            <v>RUH-CGK742</v>
          </cell>
          <cell r="B115" t="str">
            <v>WINTER</v>
          </cell>
          <cell r="C115" t="str">
            <v>Periode   :   OKT. 2000 - MARET 2001</v>
          </cell>
          <cell r="D115" t="str">
            <v>PK-GSC (174,691 KGS)</v>
          </cell>
          <cell r="E115" t="str">
            <v>JT9D-7Q</v>
          </cell>
          <cell r="F115">
            <v>742</v>
          </cell>
          <cell r="G115" t="str">
            <v>RUH</v>
          </cell>
          <cell r="H115" t="str">
            <v>CGK</v>
          </cell>
          <cell r="I115">
            <v>4159</v>
          </cell>
          <cell r="J115">
            <v>14</v>
          </cell>
          <cell r="K115">
            <v>0.35625000000000001</v>
          </cell>
          <cell r="L115">
            <v>1.3888888888888888E-2</v>
          </cell>
          <cell r="M115">
            <v>0.37013888888888891</v>
          </cell>
          <cell r="N115">
            <v>110100</v>
          </cell>
          <cell r="O115">
            <v>138300</v>
          </cell>
          <cell r="P115">
            <v>56650</v>
          </cell>
          <cell r="Q115" t="str">
            <v>SUB/</v>
          </cell>
          <cell r="R115">
            <v>389</v>
          </cell>
          <cell r="S115">
            <v>1</v>
          </cell>
          <cell r="T115" t="str">
            <v xml:space="preserve"> 1. RUH RTOW = 368,800 KGS; RW = 15L; OAT 30°C</v>
          </cell>
        </row>
        <row r="116">
          <cell r="A116" t="str">
            <v>RUH-DHA742</v>
          </cell>
          <cell r="B116" t="str">
            <v>WINTER</v>
          </cell>
          <cell r="C116" t="str">
            <v>Periode   :   OKT. 2000 - MARET 2001</v>
          </cell>
          <cell r="D116" t="str">
            <v>PK-GSC (174,691 KGS)</v>
          </cell>
          <cell r="E116" t="str">
            <v>JT9D-7Q</v>
          </cell>
          <cell r="F116">
            <v>742</v>
          </cell>
          <cell r="G116" t="str">
            <v>RUH</v>
          </cell>
          <cell r="H116" t="str">
            <v>DHA</v>
          </cell>
          <cell r="I116">
            <v>233</v>
          </cell>
          <cell r="J116">
            <v>51</v>
          </cell>
          <cell r="K116">
            <v>3.6111111111111115E-2</v>
          </cell>
          <cell r="L116">
            <v>6.9444444444444441E-3</v>
          </cell>
          <cell r="M116">
            <v>4.3055555555555555E-2</v>
          </cell>
          <cell r="N116">
            <v>8600</v>
          </cell>
          <cell r="O116">
            <v>26900</v>
          </cell>
          <cell r="P116">
            <v>64050</v>
          </cell>
          <cell r="Q116" t="str">
            <v>RUH/</v>
          </cell>
          <cell r="R116">
            <v>190</v>
          </cell>
          <cell r="S116" t="str">
            <v>A</v>
          </cell>
        </row>
        <row r="117">
          <cell r="A117" t="str">
            <v>SIN-CGK742</v>
          </cell>
          <cell r="B117" t="str">
            <v>WINTER</v>
          </cell>
          <cell r="C117" t="str">
            <v>Periode   :   OKT. 2000 - MARET 2001</v>
          </cell>
          <cell r="D117" t="str">
            <v>PK-GSC (174,691 KGS)</v>
          </cell>
          <cell r="E117" t="str">
            <v>JT9D-7Q</v>
          </cell>
          <cell r="F117">
            <v>742</v>
          </cell>
          <cell r="G117" t="str">
            <v>SIN</v>
          </cell>
          <cell r="H117" t="str">
            <v>CGK</v>
          </cell>
          <cell r="I117">
            <v>522</v>
          </cell>
          <cell r="J117">
            <v>-6</v>
          </cell>
          <cell r="K117">
            <v>5.8333333333333327E-2</v>
          </cell>
          <cell r="L117">
            <v>7.6388888888888886E-3</v>
          </cell>
          <cell r="M117">
            <v>6.597222222222221E-2</v>
          </cell>
          <cell r="N117">
            <v>16300</v>
          </cell>
          <cell r="O117">
            <v>38000</v>
          </cell>
          <cell r="P117">
            <v>64050</v>
          </cell>
          <cell r="Q117" t="str">
            <v>SUB/</v>
          </cell>
          <cell r="R117">
            <v>389</v>
          </cell>
          <cell r="S117" t="str">
            <v>A</v>
          </cell>
        </row>
        <row r="118">
          <cell r="A118" t="str">
            <v>SIN-HKG742</v>
          </cell>
          <cell r="B118" t="str">
            <v>WINTER</v>
          </cell>
          <cell r="C118" t="str">
            <v>Periode   :   OKT. 2000 - MARET 2001</v>
          </cell>
          <cell r="D118" t="str">
            <v>PK-GSC (174,691 KGS)</v>
          </cell>
          <cell r="E118" t="str">
            <v>JT9D-7Q</v>
          </cell>
          <cell r="F118">
            <v>742</v>
          </cell>
          <cell r="G118" t="str">
            <v>SIN</v>
          </cell>
          <cell r="H118" t="str">
            <v>HKG</v>
          </cell>
          <cell r="I118">
            <v>1479</v>
          </cell>
          <cell r="J118">
            <v>7</v>
          </cell>
          <cell r="K118">
            <v>0.14166666666666666</v>
          </cell>
          <cell r="L118">
            <v>8.3333333333333332E-3</v>
          </cell>
          <cell r="M118">
            <v>0.15</v>
          </cell>
          <cell r="N118">
            <v>38150</v>
          </cell>
          <cell r="O118">
            <v>54850</v>
          </cell>
          <cell r="P118">
            <v>64050</v>
          </cell>
          <cell r="Q118" t="str">
            <v>CAN/</v>
          </cell>
          <cell r="R118">
            <v>119</v>
          </cell>
          <cell r="S118" t="str">
            <v>A</v>
          </cell>
        </row>
        <row r="119">
          <cell r="A119" t="str">
            <v>TPE-DPS742</v>
          </cell>
          <cell r="B119" t="str">
            <v>WINTER</v>
          </cell>
          <cell r="C119" t="str">
            <v>Periode   :   OKT. 2000 - MARET 2001</v>
          </cell>
          <cell r="D119" t="str">
            <v>PK-GSC (174,691 KGS)</v>
          </cell>
          <cell r="E119" t="str">
            <v>JT9D-7Q</v>
          </cell>
          <cell r="F119">
            <v>742</v>
          </cell>
          <cell r="G119" t="str">
            <v>TPE</v>
          </cell>
          <cell r="H119" t="str">
            <v>DPS</v>
          </cell>
          <cell r="I119">
            <v>2182</v>
          </cell>
          <cell r="J119">
            <v>-8</v>
          </cell>
          <cell r="K119">
            <v>0.20486111111111113</v>
          </cell>
          <cell r="L119">
            <v>1.1805555555555555E-2</v>
          </cell>
          <cell r="M119">
            <v>0.21666666666666667</v>
          </cell>
          <cell r="N119">
            <v>57500</v>
          </cell>
          <cell r="O119">
            <v>76650</v>
          </cell>
          <cell r="P119">
            <v>64100</v>
          </cell>
          <cell r="Q119" t="str">
            <v>SUB/</v>
          </cell>
          <cell r="R119">
            <v>197</v>
          </cell>
          <cell r="S119" t="str">
            <v>A</v>
          </cell>
        </row>
        <row r="120">
          <cell r="A120" t="str">
            <v>-</v>
          </cell>
        </row>
        <row r="121">
          <cell r="A121" t="str">
            <v>ADL-MELA33</v>
          </cell>
          <cell r="B121" t="str">
            <v>WINTER</v>
          </cell>
          <cell r="C121" t="str">
            <v>Periode :  OKT. 2000 - MARET 2001</v>
          </cell>
          <cell r="D121" t="str">
            <v>PK-GPA (122,341 KGS)</v>
          </cell>
          <cell r="E121" t="str">
            <v xml:space="preserve">     RR TRENT 768/M82</v>
          </cell>
          <cell r="F121" t="str">
            <v>A33</v>
          </cell>
          <cell r="G121" t="str">
            <v>ADL</v>
          </cell>
          <cell r="H121" t="str">
            <v>MEL</v>
          </cell>
          <cell r="I121">
            <v>385</v>
          </cell>
          <cell r="J121">
            <v>43</v>
          </cell>
          <cell r="K121">
            <v>4.1666666666666664E-2</v>
          </cell>
          <cell r="L121">
            <v>1.1111111111111112E-2</v>
          </cell>
          <cell r="M121">
            <v>5.2777777777777778E-2</v>
          </cell>
          <cell r="N121">
            <v>6200</v>
          </cell>
          <cell r="O121">
            <v>17050</v>
          </cell>
          <cell r="P121">
            <v>46300</v>
          </cell>
          <cell r="Q121" t="str">
            <v>SYD/</v>
          </cell>
          <cell r="R121">
            <v>386</v>
          </cell>
          <cell r="S121" t="str">
            <v>B</v>
          </cell>
        </row>
        <row r="122">
          <cell r="A122" t="str">
            <v>ADL-DPSA33</v>
          </cell>
          <cell r="B122" t="str">
            <v>WINTER</v>
          </cell>
          <cell r="C122" t="str">
            <v>Periode :  OKT. 2000 - MARET 2001</v>
          </cell>
          <cell r="D122" t="str">
            <v>PK-GPA (122,341 KGS)</v>
          </cell>
          <cell r="E122" t="str">
            <v xml:space="preserve">     RR TRENT 768/M82</v>
          </cell>
          <cell r="F122" t="str">
            <v>A33</v>
          </cell>
          <cell r="G122" t="str">
            <v>ADL</v>
          </cell>
          <cell r="H122" t="str">
            <v>DPS</v>
          </cell>
          <cell r="I122">
            <v>2081</v>
          </cell>
          <cell r="J122">
            <v>-34</v>
          </cell>
          <cell r="K122">
            <v>0.20486111111111113</v>
          </cell>
          <cell r="L122">
            <v>1.0416666666666666E-2</v>
          </cell>
          <cell r="M122">
            <v>0.21527777777777779</v>
          </cell>
          <cell r="N122">
            <v>29650</v>
          </cell>
          <cell r="O122">
            <v>39050</v>
          </cell>
          <cell r="P122">
            <v>46600</v>
          </cell>
          <cell r="Q122" t="str">
            <v>SUB/</v>
          </cell>
          <cell r="R122">
            <v>197</v>
          </cell>
          <cell r="S122" t="str">
            <v>A</v>
          </cell>
        </row>
        <row r="123">
          <cell r="A123" t="str">
            <v>AKL-DPSA33</v>
          </cell>
          <cell r="B123" t="str">
            <v>WINTER</v>
          </cell>
          <cell r="C123" t="str">
            <v>Periode :  OKT. 2000 - MARET 2001</v>
          </cell>
          <cell r="D123" t="str">
            <v>PK-GPA (122,341 KGS)</v>
          </cell>
          <cell r="E123" t="str">
            <v xml:space="preserve">     RR TRENT 768/M82</v>
          </cell>
          <cell r="F123" t="str">
            <v>A33</v>
          </cell>
          <cell r="G123" t="str">
            <v>AKL</v>
          </cell>
          <cell r="H123" t="str">
            <v>DPS</v>
          </cell>
          <cell r="I123">
            <v>3702</v>
          </cell>
          <cell r="J123">
            <v>-35</v>
          </cell>
          <cell r="K123">
            <v>0.35902777777777778</v>
          </cell>
          <cell r="L123">
            <v>1.8055555555555557E-2</v>
          </cell>
          <cell r="M123">
            <v>0.37708333333333333</v>
          </cell>
          <cell r="N123">
            <v>50850</v>
          </cell>
          <cell r="O123">
            <v>61850</v>
          </cell>
          <cell r="P123">
            <v>33300</v>
          </cell>
          <cell r="Q123" t="str">
            <v>SUB/</v>
          </cell>
          <cell r="R123">
            <v>197</v>
          </cell>
          <cell r="S123" t="str">
            <v>C</v>
          </cell>
        </row>
        <row r="124">
          <cell r="A124" t="str">
            <v>AKL-BNEA33</v>
          </cell>
          <cell r="B124" t="str">
            <v>WINTER</v>
          </cell>
          <cell r="C124" t="str">
            <v>Periode :  OKT. 2000 - MARET 2001</v>
          </cell>
          <cell r="D124" t="str">
            <v>PK-GPA (122,341 KGS)</v>
          </cell>
          <cell r="E124" t="str">
            <v xml:space="preserve">     RR TRENT 768/M82</v>
          </cell>
          <cell r="F124" t="str">
            <v>A33</v>
          </cell>
          <cell r="G124" t="str">
            <v>AKL</v>
          </cell>
          <cell r="H124" t="str">
            <v>BNE</v>
          </cell>
          <cell r="I124">
            <v>1277</v>
          </cell>
          <cell r="J124">
            <v>-42</v>
          </cell>
          <cell r="K124">
            <v>0.13194444444444445</v>
          </cell>
          <cell r="L124">
            <v>1.6666666666666666E-2</v>
          </cell>
          <cell r="M124">
            <v>0.14861111111111111</v>
          </cell>
          <cell r="N124">
            <v>18800</v>
          </cell>
          <cell r="O124">
            <v>30500</v>
          </cell>
          <cell r="P124">
            <v>45450</v>
          </cell>
          <cell r="Q124" t="str">
            <v>SYD/</v>
          </cell>
          <cell r="R124">
            <v>420</v>
          </cell>
          <cell r="S124" t="str">
            <v>B</v>
          </cell>
        </row>
        <row r="125">
          <cell r="A125" t="str">
            <v>BKK-DPSA33</v>
          </cell>
          <cell r="B125" t="str">
            <v>WINTER</v>
          </cell>
          <cell r="C125" t="str">
            <v>Periode :  OKT. 2000 - MARET 2001</v>
          </cell>
          <cell r="D125" t="str">
            <v>PK-GPA (122,341 KGS)</v>
          </cell>
          <cell r="E125" t="str">
            <v xml:space="preserve">     RR TRENT 768/M82</v>
          </cell>
          <cell r="F125" t="str">
            <v>A33</v>
          </cell>
          <cell r="G125" t="str">
            <v>BKK</v>
          </cell>
          <cell r="H125" t="str">
            <v>DPS</v>
          </cell>
          <cell r="I125">
            <v>1639</v>
          </cell>
          <cell r="J125">
            <v>-10</v>
          </cell>
          <cell r="K125">
            <v>0.15555555555555556</v>
          </cell>
          <cell r="L125">
            <v>1.0416666666666666E-2</v>
          </cell>
          <cell r="M125">
            <v>0.16597222222222222</v>
          </cell>
          <cell r="N125">
            <v>22300</v>
          </cell>
          <cell r="O125">
            <v>31150</v>
          </cell>
          <cell r="P125">
            <v>46600</v>
          </cell>
          <cell r="Q125" t="str">
            <v>SUB/</v>
          </cell>
          <cell r="R125">
            <v>197</v>
          </cell>
          <cell r="S125" t="str">
            <v>A</v>
          </cell>
        </row>
        <row r="126">
          <cell r="A126" t="str">
            <v>BKK-CGKA33</v>
          </cell>
          <cell r="B126" t="str">
            <v>WINTER</v>
          </cell>
          <cell r="C126" t="str">
            <v>Periode :  OKT. 2000 - MARET 2001</v>
          </cell>
          <cell r="D126" t="str">
            <v>PK-GPA (122,341 KGS)</v>
          </cell>
          <cell r="E126" t="str">
            <v xml:space="preserve">     RR TRENT 768/M82</v>
          </cell>
          <cell r="F126" t="str">
            <v>A33</v>
          </cell>
          <cell r="G126" t="str">
            <v>BKK</v>
          </cell>
          <cell r="H126" t="str">
            <v>CGK</v>
          </cell>
          <cell r="I126">
            <v>1294</v>
          </cell>
          <cell r="J126">
            <v>-8</v>
          </cell>
          <cell r="K126">
            <v>0.125</v>
          </cell>
          <cell r="L126">
            <v>1.3888888888888888E-2</v>
          </cell>
          <cell r="M126">
            <v>0.1388888888888889</v>
          </cell>
          <cell r="N126">
            <v>17950</v>
          </cell>
          <cell r="O126">
            <v>29250</v>
          </cell>
          <cell r="P126">
            <v>45800</v>
          </cell>
          <cell r="Q126" t="str">
            <v>SUB/</v>
          </cell>
          <cell r="R126">
            <v>389</v>
          </cell>
          <cell r="S126" t="str">
            <v>B</v>
          </cell>
        </row>
        <row r="127">
          <cell r="A127" t="str">
            <v>BNE-DPSA33</v>
          </cell>
          <cell r="B127" t="str">
            <v>WINTER</v>
          </cell>
          <cell r="C127" t="str">
            <v>Periode :  OKT. 2000 - MARET 2001</v>
          </cell>
          <cell r="D127" t="str">
            <v>PK-GPA (122,341 KGS)</v>
          </cell>
          <cell r="E127" t="str">
            <v xml:space="preserve">     RR TRENT 768/M82</v>
          </cell>
          <cell r="F127" t="str">
            <v>A33</v>
          </cell>
          <cell r="G127" t="str">
            <v>BNE</v>
          </cell>
          <cell r="H127" t="str">
            <v>DPS</v>
          </cell>
          <cell r="I127">
            <v>2452</v>
          </cell>
          <cell r="J127">
            <v>-27</v>
          </cell>
          <cell r="K127">
            <v>0.23611111111111113</v>
          </cell>
          <cell r="L127">
            <v>1.6666666666666666E-2</v>
          </cell>
          <cell r="M127">
            <v>0.25277777777777782</v>
          </cell>
          <cell r="N127">
            <v>34700</v>
          </cell>
          <cell r="O127">
            <v>44600</v>
          </cell>
          <cell r="P127">
            <v>46600</v>
          </cell>
          <cell r="Q127" t="str">
            <v>SUB/</v>
          </cell>
          <cell r="R127">
            <v>197</v>
          </cell>
          <cell r="S127" t="str">
            <v>A</v>
          </cell>
        </row>
        <row r="128">
          <cell r="A128" t="str">
            <v>BNE-AKLA33</v>
          </cell>
          <cell r="B128" t="str">
            <v>WINTER</v>
          </cell>
          <cell r="C128" t="str">
            <v>Periode :  OKT. 2000 - MARET 2001</v>
          </cell>
          <cell r="D128" t="str">
            <v>PK-GPA (122,341 KGS)</v>
          </cell>
          <cell r="E128" t="str">
            <v xml:space="preserve">     RR TRENT 768/M82</v>
          </cell>
          <cell r="F128" t="str">
            <v>A33</v>
          </cell>
          <cell r="G128" t="str">
            <v>BNE</v>
          </cell>
          <cell r="H128" t="str">
            <v>AKL</v>
          </cell>
          <cell r="I128">
            <v>1272</v>
          </cell>
          <cell r="J128">
            <v>41</v>
          </cell>
          <cell r="K128">
            <v>0.11388888888888889</v>
          </cell>
          <cell r="L128">
            <v>1.5277777777777777E-2</v>
          </cell>
          <cell r="M128">
            <v>0.12916666666666665</v>
          </cell>
          <cell r="N128">
            <v>16250</v>
          </cell>
          <cell r="O128">
            <v>27700</v>
          </cell>
          <cell r="P128">
            <v>45650</v>
          </cell>
          <cell r="Q128" t="str">
            <v>CHC/</v>
          </cell>
          <cell r="R128">
            <v>404</v>
          </cell>
          <cell r="S128" t="str">
            <v>B</v>
          </cell>
        </row>
        <row r="129">
          <cell r="A129" t="str">
            <v>CGK-DPSA33</v>
          </cell>
          <cell r="B129" t="str">
            <v>WINTER</v>
          </cell>
          <cell r="C129" t="str">
            <v>Periode :  OKT. 2000 - MARET 2001</v>
          </cell>
          <cell r="D129" t="str">
            <v>PK-GPA (122,341 KGS)</v>
          </cell>
          <cell r="E129" t="str">
            <v xml:space="preserve">     RR TRENT 768/M82</v>
          </cell>
          <cell r="F129" t="str">
            <v>A33</v>
          </cell>
          <cell r="G129" t="str">
            <v>CGK</v>
          </cell>
          <cell r="H129" t="str">
            <v>DPS</v>
          </cell>
          <cell r="I129">
            <v>583</v>
          </cell>
          <cell r="J129">
            <v>-14</v>
          </cell>
          <cell r="K129">
            <v>6.3194444444444442E-2</v>
          </cell>
          <cell r="L129">
            <v>8.3333333333333332E-3</v>
          </cell>
          <cell r="M129">
            <v>7.1527777777777773E-2</v>
          </cell>
          <cell r="N129">
            <v>9000</v>
          </cell>
          <cell r="O129">
            <v>17100</v>
          </cell>
          <cell r="P129">
            <v>46600</v>
          </cell>
          <cell r="Q129" t="str">
            <v>SUB/</v>
          </cell>
          <cell r="R129">
            <v>197</v>
          </cell>
          <cell r="S129" t="str">
            <v>A</v>
          </cell>
        </row>
        <row r="130">
          <cell r="A130" t="str">
            <v>CGK-TYOA33</v>
          </cell>
          <cell r="B130" t="str">
            <v>WINTER</v>
          </cell>
          <cell r="C130" t="str">
            <v>Periode :  OKT. 2000 - MARET 2001</v>
          </cell>
          <cell r="D130" t="str">
            <v>PK-GPA (122,341 KGS)</v>
          </cell>
          <cell r="E130" t="str">
            <v xml:space="preserve">     RR TRENT 768/M82</v>
          </cell>
          <cell r="F130" t="str">
            <v>A33</v>
          </cell>
          <cell r="G130" t="str">
            <v>CGK</v>
          </cell>
          <cell r="H130" t="str">
            <v>TYO</v>
          </cell>
          <cell r="I130">
            <v>3225</v>
          </cell>
          <cell r="J130">
            <v>20</v>
          </cell>
          <cell r="K130">
            <v>0.27916666666666667</v>
          </cell>
          <cell r="L130">
            <v>1.5972222222222224E-2</v>
          </cell>
          <cell r="M130">
            <v>0.2951388888888889</v>
          </cell>
          <cell r="N130">
            <v>41550</v>
          </cell>
          <cell r="O130">
            <v>53100</v>
          </cell>
          <cell r="P130">
            <v>42050</v>
          </cell>
          <cell r="Q130" t="str">
            <v>NGO/</v>
          </cell>
          <cell r="R130">
            <v>245</v>
          </cell>
          <cell r="S130" t="str">
            <v>C</v>
          </cell>
        </row>
        <row r="131">
          <cell r="A131" t="str">
            <v>CGK-SINA33</v>
          </cell>
          <cell r="B131" t="str">
            <v>WINTER</v>
          </cell>
          <cell r="C131" t="str">
            <v>Periode :  OKT. 2000 - MARET 2001</v>
          </cell>
          <cell r="D131" t="str">
            <v>PK-GPA (122,341 KGS)</v>
          </cell>
          <cell r="E131" t="str">
            <v xml:space="preserve">     RR TRENT 768/M82</v>
          </cell>
          <cell r="F131" t="str">
            <v>A33</v>
          </cell>
          <cell r="G131" t="str">
            <v>CGK</v>
          </cell>
          <cell r="H131" t="str">
            <v>SIN</v>
          </cell>
          <cell r="I131">
            <v>545</v>
          </cell>
          <cell r="J131">
            <v>2</v>
          </cell>
          <cell r="K131">
            <v>5.7638888888888885E-2</v>
          </cell>
          <cell r="L131">
            <v>1.0416666666666666E-2</v>
          </cell>
          <cell r="M131">
            <v>6.805555555555555E-2</v>
          </cell>
          <cell r="N131">
            <v>8250</v>
          </cell>
          <cell r="O131">
            <v>16700</v>
          </cell>
          <cell r="P131">
            <v>46600</v>
          </cell>
          <cell r="Q131" t="str">
            <v>KUL/</v>
          </cell>
          <cell r="R131">
            <v>219</v>
          </cell>
          <cell r="S131" t="str">
            <v>A</v>
          </cell>
        </row>
        <row r="132">
          <cell r="A132" t="str">
            <v>CGK-KULA33</v>
          </cell>
          <cell r="B132" t="str">
            <v>WINTER</v>
          </cell>
          <cell r="C132" t="str">
            <v>Periode :  OKT. 2000 - MARET 2001</v>
          </cell>
          <cell r="D132" t="str">
            <v>PK-GPA (122,341 KGS)</v>
          </cell>
          <cell r="E132" t="str">
            <v xml:space="preserve">     RR TRENT 768/M82</v>
          </cell>
          <cell r="F132" t="str">
            <v>A33</v>
          </cell>
          <cell r="G132" t="str">
            <v>CGK</v>
          </cell>
          <cell r="H132" t="str">
            <v>KUL</v>
          </cell>
          <cell r="I132">
            <v>667</v>
          </cell>
          <cell r="J132">
            <v>5</v>
          </cell>
          <cell r="K132">
            <v>6.805555555555555E-2</v>
          </cell>
          <cell r="L132">
            <v>1.1805555555555555E-2</v>
          </cell>
          <cell r="M132">
            <v>7.9861111111111105E-2</v>
          </cell>
          <cell r="N132">
            <v>9650</v>
          </cell>
          <cell r="O132">
            <v>18400</v>
          </cell>
          <cell r="P132">
            <v>46600</v>
          </cell>
          <cell r="Q132" t="str">
            <v>SIN/</v>
          </cell>
          <cell r="R132">
            <v>220</v>
          </cell>
          <cell r="S132" t="str">
            <v>A</v>
          </cell>
        </row>
        <row r="133">
          <cell r="A133" t="str">
            <v>CGK-KIXA33</v>
          </cell>
          <cell r="B133" t="str">
            <v>WINTER</v>
          </cell>
          <cell r="C133" t="str">
            <v>Periode :  OKT. 2000 - MARET 2001</v>
          </cell>
          <cell r="D133" t="str">
            <v>PK-GPA (122,341 KGS)</v>
          </cell>
          <cell r="E133" t="str">
            <v xml:space="preserve">     RR TRENT 768/M82</v>
          </cell>
          <cell r="F133" t="str">
            <v>A33</v>
          </cell>
          <cell r="G133" t="str">
            <v>CGK</v>
          </cell>
          <cell r="H133" t="str">
            <v>KIX</v>
          </cell>
          <cell r="I133">
            <v>3006</v>
          </cell>
          <cell r="J133">
            <v>13</v>
          </cell>
          <cell r="K133">
            <v>0.26319444444444445</v>
          </cell>
          <cell r="L133">
            <v>1.3194444444444444E-2</v>
          </cell>
          <cell r="M133">
            <v>0.27638888888888891</v>
          </cell>
          <cell r="N133">
            <v>39450</v>
          </cell>
          <cell r="O133">
            <v>50650</v>
          </cell>
          <cell r="P133">
            <v>44500</v>
          </cell>
          <cell r="Q133" t="str">
            <v>NGO/</v>
          </cell>
          <cell r="R133">
            <v>293</v>
          </cell>
          <cell r="S133" t="str">
            <v>C</v>
          </cell>
        </row>
        <row r="134">
          <cell r="A134" t="str">
            <v>CGK-HKGA33</v>
          </cell>
          <cell r="B134" t="str">
            <v>WINTER</v>
          </cell>
          <cell r="C134" t="str">
            <v>Periode :  OKT. 2000 - MARET 2001</v>
          </cell>
          <cell r="D134" t="str">
            <v>PK-GPA (122,341 KGS)</v>
          </cell>
          <cell r="E134" t="str">
            <v xml:space="preserve">     RR TRENT 768/M82</v>
          </cell>
          <cell r="F134" t="str">
            <v>A33</v>
          </cell>
          <cell r="G134" t="str">
            <v>CGK</v>
          </cell>
          <cell r="H134" t="str">
            <v>HKG</v>
          </cell>
          <cell r="I134">
            <v>1847</v>
          </cell>
          <cell r="J134">
            <v>3</v>
          </cell>
          <cell r="K134">
            <v>0.17083333333333331</v>
          </cell>
          <cell r="L134">
            <v>1.3888888888888888E-2</v>
          </cell>
          <cell r="M134">
            <v>0.1847222222222222</v>
          </cell>
          <cell r="N134">
            <v>24350</v>
          </cell>
          <cell r="O134">
            <v>32450</v>
          </cell>
          <cell r="P134">
            <v>46600</v>
          </cell>
          <cell r="Q134" t="str">
            <v>CAN/</v>
          </cell>
          <cell r="R134">
            <v>119</v>
          </cell>
          <cell r="S134" t="str">
            <v>A</v>
          </cell>
        </row>
        <row r="135">
          <cell r="A135" t="str">
            <v>CGK-BKKA33</v>
          </cell>
          <cell r="B135" t="str">
            <v>WINTER</v>
          </cell>
          <cell r="C135" t="str">
            <v>Periode :  OKT. 2000 - MARET 2001</v>
          </cell>
          <cell r="D135" t="str">
            <v>PK-GPA (122,341 KGS)</v>
          </cell>
          <cell r="E135" t="str">
            <v xml:space="preserve">     RR TRENT 768/M82</v>
          </cell>
          <cell r="F135" t="str">
            <v>A33</v>
          </cell>
          <cell r="G135" t="str">
            <v>CGK</v>
          </cell>
          <cell r="H135" t="str">
            <v>BKK</v>
          </cell>
          <cell r="I135">
            <v>1295</v>
          </cell>
          <cell r="J135">
            <v>6</v>
          </cell>
          <cell r="K135">
            <v>0.12291666666666667</v>
          </cell>
          <cell r="L135">
            <v>1.3194444444444444E-2</v>
          </cell>
          <cell r="M135">
            <v>0.13611111111111113</v>
          </cell>
          <cell r="N135">
            <v>17550</v>
          </cell>
          <cell r="O135">
            <v>28000</v>
          </cell>
          <cell r="P135">
            <v>46600</v>
          </cell>
          <cell r="Q135" t="str">
            <v>CNX/</v>
          </cell>
          <cell r="R135">
            <v>323</v>
          </cell>
          <cell r="S135" t="str">
            <v>A</v>
          </cell>
        </row>
        <row r="136">
          <cell r="A136" t="str">
            <v>CGK-SELA33</v>
          </cell>
          <cell r="B136" t="str">
            <v>WINTER</v>
          </cell>
          <cell r="C136" t="str">
            <v>Periode :  OKT. 2000 - MARET 2001</v>
          </cell>
          <cell r="D136" t="str">
            <v>PK-GPA (122,341 KGS)</v>
          </cell>
          <cell r="E136" t="str">
            <v xml:space="preserve">     RR TRENT 768/M82</v>
          </cell>
          <cell r="F136" t="str">
            <v>A33</v>
          </cell>
          <cell r="G136" t="str">
            <v>CGK</v>
          </cell>
          <cell r="H136" t="str">
            <v>SEL</v>
          </cell>
          <cell r="I136">
            <v>2999</v>
          </cell>
          <cell r="J136">
            <v>14</v>
          </cell>
          <cell r="K136">
            <v>0.2638888888888889</v>
          </cell>
          <cell r="L136">
            <v>1.2500000000000001E-2</v>
          </cell>
          <cell r="M136">
            <v>0.27638888888888891</v>
          </cell>
          <cell r="N136">
            <v>39500</v>
          </cell>
          <cell r="O136">
            <v>50000</v>
          </cell>
          <cell r="P136">
            <v>45150</v>
          </cell>
          <cell r="Q136" t="str">
            <v>PUS/</v>
          </cell>
          <cell r="R136">
            <v>208</v>
          </cell>
          <cell r="S136" t="str">
            <v>C</v>
          </cell>
        </row>
        <row r="137">
          <cell r="A137" t="str">
            <v>CGK-SYDA33</v>
          </cell>
          <cell r="B137" t="str">
            <v>WINTER</v>
          </cell>
          <cell r="C137" t="str">
            <v>Periode :  OKT. 2000 - MARET 2001</v>
          </cell>
          <cell r="D137" t="str">
            <v>PK-GPA (122,341 KGS)</v>
          </cell>
          <cell r="E137" t="str">
            <v xml:space="preserve">     RR TRENT 768/M82</v>
          </cell>
          <cell r="F137" t="str">
            <v>A33</v>
          </cell>
          <cell r="G137" t="str">
            <v>CGK</v>
          </cell>
          <cell r="H137" t="str">
            <v>SYD</v>
          </cell>
          <cell r="I137">
            <v>3129</v>
          </cell>
          <cell r="J137">
            <v>32</v>
          </cell>
          <cell r="K137">
            <v>0.26597222222222222</v>
          </cell>
          <cell r="L137">
            <v>1.3194444444444444E-2</v>
          </cell>
          <cell r="M137">
            <v>0.27916666666666667</v>
          </cell>
          <cell r="N137">
            <v>39700</v>
          </cell>
          <cell r="O137">
            <v>53000</v>
          </cell>
          <cell r="P137">
            <v>42150</v>
          </cell>
          <cell r="Q137" t="str">
            <v>MEL/</v>
          </cell>
          <cell r="R137">
            <v>391</v>
          </cell>
          <cell r="S137" t="str">
            <v>C</v>
          </cell>
        </row>
        <row r="138">
          <cell r="A138" t="str">
            <v>DPS-AKLA33</v>
          </cell>
          <cell r="B138" t="str">
            <v>WINTER</v>
          </cell>
          <cell r="C138" t="str">
            <v>Periode :  OKT. 2000 - MARET 2001</v>
          </cell>
          <cell r="D138" t="str">
            <v>PK-GPA (122,341 KGS)</v>
          </cell>
          <cell r="E138" t="str">
            <v xml:space="preserve">     RR TRENT 768/M82</v>
          </cell>
          <cell r="F138" t="str">
            <v>A33</v>
          </cell>
          <cell r="G138" t="str">
            <v>DPS</v>
          </cell>
          <cell r="H138" t="str">
            <v>AKL</v>
          </cell>
          <cell r="I138">
            <v>3706</v>
          </cell>
          <cell r="J138">
            <v>33</v>
          </cell>
          <cell r="K138">
            <v>0.31388888888888888</v>
          </cell>
          <cell r="L138">
            <v>1.6666666666666666E-2</v>
          </cell>
          <cell r="M138">
            <v>0.33055555555555555</v>
          </cell>
          <cell r="N138">
            <v>45750</v>
          </cell>
          <cell r="O138">
            <v>59500</v>
          </cell>
          <cell r="P138">
            <v>35650</v>
          </cell>
          <cell r="Q138" t="str">
            <v>CHC/</v>
          </cell>
          <cell r="R138">
            <v>404</v>
          </cell>
          <cell r="S138" t="str">
            <v>C</v>
          </cell>
        </row>
        <row r="139">
          <cell r="A139" t="str">
            <v>DPS-NGOA33</v>
          </cell>
          <cell r="B139" t="str">
            <v>WINTER</v>
          </cell>
          <cell r="C139" t="str">
            <v>Periode :  OKT. 2000 - MARET 2001</v>
          </cell>
          <cell r="D139" t="str">
            <v>PK-GPA (122,341 KGS)</v>
          </cell>
          <cell r="E139" t="str">
            <v xml:space="preserve">     RR TRENT 768/M82</v>
          </cell>
          <cell r="F139" t="str">
            <v>A33</v>
          </cell>
          <cell r="G139" t="str">
            <v>DPS</v>
          </cell>
          <cell r="H139" t="str">
            <v>NGO</v>
          </cell>
          <cell r="I139">
            <v>3091</v>
          </cell>
          <cell r="J139">
            <v>7</v>
          </cell>
          <cell r="K139">
            <v>0.27430555555555552</v>
          </cell>
          <cell r="L139">
            <v>1.1111111111111112E-2</v>
          </cell>
          <cell r="M139">
            <v>0.28541666666666665</v>
          </cell>
          <cell r="N139">
            <v>40700</v>
          </cell>
          <cell r="O139">
            <v>52050</v>
          </cell>
          <cell r="P139">
            <v>43100</v>
          </cell>
          <cell r="Q139" t="str">
            <v>TYO/</v>
          </cell>
          <cell r="R139">
            <v>252</v>
          </cell>
          <cell r="S139" t="str">
            <v>C</v>
          </cell>
        </row>
        <row r="140">
          <cell r="A140" t="str">
            <v>DPS-PERA33</v>
          </cell>
          <cell r="B140" t="str">
            <v>WINTER</v>
          </cell>
          <cell r="C140" t="str">
            <v>Periode :  OKT. 2000 - MARET 2001</v>
          </cell>
          <cell r="D140" t="str">
            <v>PK-GPA (122,341 KGS)</v>
          </cell>
          <cell r="E140" t="str">
            <v xml:space="preserve">     RR TRENT 768/M82</v>
          </cell>
          <cell r="F140" t="str">
            <v>A33</v>
          </cell>
          <cell r="G140" t="str">
            <v>DPS</v>
          </cell>
          <cell r="H140" t="str">
            <v>PER</v>
          </cell>
          <cell r="I140">
            <v>1411</v>
          </cell>
          <cell r="J140">
            <v>8</v>
          </cell>
          <cell r="K140">
            <v>0.13194444444444445</v>
          </cell>
          <cell r="L140">
            <v>1.3194444444444444E-2</v>
          </cell>
          <cell r="M140">
            <v>0.1451388888888889</v>
          </cell>
          <cell r="N140">
            <v>18900</v>
          </cell>
          <cell r="O140">
            <v>28450</v>
          </cell>
          <cell r="P140">
            <v>46600</v>
          </cell>
          <cell r="Q140" t="str">
            <v>KGI/</v>
          </cell>
          <cell r="R140">
            <v>290</v>
          </cell>
          <cell r="S140" t="str">
            <v>A</v>
          </cell>
        </row>
        <row r="141">
          <cell r="A141" t="str">
            <v>DPS-BNEA33</v>
          </cell>
          <cell r="B141" t="str">
            <v>WINTER</v>
          </cell>
          <cell r="C141" t="str">
            <v>Periode :  OKT. 2000 - MARET 2001</v>
          </cell>
          <cell r="D141" t="str">
            <v>PK-GPA (122,341 KGS)</v>
          </cell>
          <cell r="E141" t="str">
            <v xml:space="preserve">     RR TRENT 768/M82</v>
          </cell>
          <cell r="F141" t="str">
            <v>A33</v>
          </cell>
          <cell r="G141" t="str">
            <v>DPS</v>
          </cell>
          <cell r="H141" t="str">
            <v>BNE</v>
          </cell>
          <cell r="I141">
            <v>2451</v>
          </cell>
          <cell r="J141">
            <v>27</v>
          </cell>
          <cell r="K141">
            <v>0.21249999999999999</v>
          </cell>
          <cell r="L141">
            <v>1.5972222222222224E-2</v>
          </cell>
          <cell r="M141">
            <v>0.22847222222222222</v>
          </cell>
          <cell r="N141">
            <v>31500</v>
          </cell>
          <cell r="O141">
            <v>44350</v>
          </cell>
          <cell r="P141">
            <v>44300</v>
          </cell>
          <cell r="Q141" t="str">
            <v>SYD/</v>
          </cell>
          <cell r="R141">
            <v>420</v>
          </cell>
          <cell r="S141" t="str">
            <v>B</v>
          </cell>
        </row>
        <row r="142">
          <cell r="A142" t="str">
            <v>DPS-ADLA33</v>
          </cell>
          <cell r="B142" t="str">
            <v>WINTER</v>
          </cell>
          <cell r="C142" t="str">
            <v>Periode :  OKT. 2000 - MARET 2001</v>
          </cell>
          <cell r="D142" t="str">
            <v>PK-GPA (122,341 KGS)</v>
          </cell>
          <cell r="E142" t="str">
            <v xml:space="preserve">     RR TRENT 768/M82</v>
          </cell>
          <cell r="F142" t="str">
            <v>A33</v>
          </cell>
          <cell r="G142" t="str">
            <v>DPS</v>
          </cell>
          <cell r="H142" t="str">
            <v>ADL</v>
          </cell>
          <cell r="I142">
            <v>2054</v>
          </cell>
          <cell r="J142">
            <v>26</v>
          </cell>
          <cell r="K142">
            <v>0.18124999999999999</v>
          </cell>
          <cell r="L142">
            <v>1.6666666666666666E-2</v>
          </cell>
          <cell r="M142">
            <v>0.19791666666666666</v>
          </cell>
          <cell r="N142">
            <v>26300</v>
          </cell>
          <cell r="O142">
            <v>37150</v>
          </cell>
          <cell r="P142">
            <v>46300</v>
          </cell>
          <cell r="Q142" t="str">
            <v>MEL/</v>
          </cell>
          <cell r="R142">
            <v>395</v>
          </cell>
          <cell r="S142" t="str">
            <v>B</v>
          </cell>
        </row>
        <row r="143">
          <cell r="A143" t="str">
            <v>-A33</v>
          </cell>
          <cell r="B143" t="str">
            <v>WINTER</v>
          </cell>
          <cell r="C143" t="str">
            <v>Periode :  OKT. 2000 - MARET 2001</v>
          </cell>
          <cell r="D143" t="str">
            <v>PK-GPA (122,341 KGS)</v>
          </cell>
          <cell r="E143" t="str">
            <v xml:space="preserve">     RR TRENT 768/M82</v>
          </cell>
          <cell r="F143" t="str">
            <v>A33</v>
          </cell>
          <cell r="T143" t="str">
            <v xml:space="preserve"> Note : Route Reserve Fuel 10%</v>
          </cell>
        </row>
        <row r="144">
          <cell r="A144" t="str">
            <v>CGK-SELA33</v>
          </cell>
          <cell r="B144" t="str">
            <v>SUMMER</v>
          </cell>
          <cell r="C144" t="str">
            <v>Periode :  APRIL - SEPTEMBER 2001</v>
          </cell>
          <cell r="D144" t="str">
            <v>PK-GPA (122,341 KGS)</v>
          </cell>
          <cell r="E144" t="str">
            <v xml:space="preserve">     RR TRENT 768/M82</v>
          </cell>
          <cell r="F144" t="str">
            <v>A33</v>
          </cell>
          <cell r="G144" t="str">
            <v>CGK</v>
          </cell>
          <cell r="H144" t="str">
            <v>SEL</v>
          </cell>
          <cell r="I144">
            <v>2999</v>
          </cell>
          <cell r="J144">
            <v>12</v>
          </cell>
          <cell r="M144">
            <v>0.27777777777777779</v>
          </cell>
          <cell r="N144">
            <v>39600</v>
          </cell>
          <cell r="O144">
            <v>50150</v>
          </cell>
          <cell r="P144">
            <v>45000</v>
          </cell>
          <cell r="Q144" t="str">
            <v>PUS/</v>
          </cell>
          <cell r="R144">
            <v>208</v>
          </cell>
        </row>
        <row r="145">
          <cell r="A145" t="str">
            <v>SEL-CGKA33</v>
          </cell>
          <cell r="B145" t="str">
            <v>SUMMER</v>
          </cell>
          <cell r="C145" t="str">
            <v>Periode :  APRIL - SEPTEMBER 2001</v>
          </cell>
          <cell r="D145" t="str">
            <v>PK-GPA (122,341 KGS)</v>
          </cell>
          <cell r="E145" t="str">
            <v xml:space="preserve">     RR TRENT 768/M82</v>
          </cell>
          <cell r="F145" t="str">
            <v>A33</v>
          </cell>
          <cell r="G145" t="str">
            <v>SEL</v>
          </cell>
          <cell r="H145" t="str">
            <v>CGK</v>
          </cell>
          <cell r="I145">
            <v>3018</v>
          </cell>
          <cell r="J145">
            <v>5</v>
          </cell>
          <cell r="M145">
            <v>0.28263888888888888</v>
          </cell>
          <cell r="N145">
            <v>40050</v>
          </cell>
          <cell r="O145">
            <v>53200</v>
          </cell>
          <cell r="P145">
            <v>41900</v>
          </cell>
          <cell r="Q145" t="str">
            <v>SUB/</v>
          </cell>
          <cell r="R145">
            <v>389</v>
          </cell>
        </row>
        <row r="146">
          <cell r="A146" t="str">
            <v>DPS-MELA33</v>
          </cell>
          <cell r="B146" t="str">
            <v>WINTER</v>
          </cell>
          <cell r="C146" t="str">
            <v>Periode :  OKT. 2000 - MARET 2001</v>
          </cell>
          <cell r="D146" t="str">
            <v>PK-GPA (122,341 KGS)</v>
          </cell>
          <cell r="E146" t="str">
            <v xml:space="preserve">     RR TRENT 768/M82</v>
          </cell>
          <cell r="F146" t="str">
            <v>A33</v>
          </cell>
          <cell r="G146" t="str">
            <v>DPS</v>
          </cell>
          <cell r="H146" t="str">
            <v>MEL</v>
          </cell>
          <cell r="I146">
            <v>2417</v>
          </cell>
          <cell r="J146">
            <v>24</v>
          </cell>
          <cell r="K146">
            <v>0.21111111111111111</v>
          </cell>
          <cell r="L146">
            <v>1.6666666666666666E-2</v>
          </cell>
          <cell r="M146">
            <v>0.22777777777777777</v>
          </cell>
          <cell r="N146">
            <v>31150</v>
          </cell>
          <cell r="O146">
            <v>43400</v>
          </cell>
          <cell r="P146">
            <v>44900</v>
          </cell>
          <cell r="Q146" t="str">
            <v>SYD/</v>
          </cell>
          <cell r="R146">
            <v>386</v>
          </cell>
          <cell r="S146" t="str">
            <v>B</v>
          </cell>
          <cell r="T146">
            <v>386</v>
          </cell>
        </row>
        <row r="147">
          <cell r="A147" t="str">
            <v>DPS-SYDA33</v>
          </cell>
          <cell r="B147" t="str">
            <v>WINTER</v>
          </cell>
          <cell r="C147" t="str">
            <v>Periode :  OKT. 2000 - MARET 2001</v>
          </cell>
          <cell r="D147" t="str">
            <v>PK-GPA (122,341 KGS)</v>
          </cell>
          <cell r="E147" t="str">
            <v xml:space="preserve">     RR TRENT 768/M82</v>
          </cell>
          <cell r="F147" t="str">
            <v>A33</v>
          </cell>
          <cell r="G147" t="str">
            <v>DPS</v>
          </cell>
          <cell r="H147" t="str">
            <v>SYD</v>
          </cell>
          <cell r="I147">
            <v>2574</v>
          </cell>
          <cell r="J147">
            <v>23</v>
          </cell>
          <cell r="K147">
            <v>0.22430555555555556</v>
          </cell>
          <cell r="L147">
            <v>1.5277777777777777E-2</v>
          </cell>
          <cell r="M147">
            <v>0.23958333333333334</v>
          </cell>
          <cell r="N147">
            <v>33300</v>
          </cell>
          <cell r="O147">
            <v>46100</v>
          </cell>
          <cell r="P147">
            <v>44350</v>
          </cell>
          <cell r="Q147" t="str">
            <v>MEL/</v>
          </cell>
          <cell r="R147">
            <v>391</v>
          </cell>
          <cell r="S147" t="str">
            <v>B</v>
          </cell>
          <cell r="T147">
            <v>391</v>
          </cell>
        </row>
        <row r="148">
          <cell r="A148" t="str">
            <v>DPS-CGKA33</v>
          </cell>
          <cell r="B148" t="str">
            <v>WINTER</v>
          </cell>
          <cell r="C148" t="str">
            <v>Periode :  OKT. 2000 - MARET 2001</v>
          </cell>
          <cell r="D148" t="str">
            <v>PK-GPA (122,341 KGS)</v>
          </cell>
          <cell r="E148" t="str">
            <v xml:space="preserve">     RR TRENT 768/M82</v>
          </cell>
          <cell r="F148" t="str">
            <v>A33</v>
          </cell>
          <cell r="G148" t="str">
            <v>DPS</v>
          </cell>
          <cell r="H148" t="str">
            <v>CGK</v>
          </cell>
          <cell r="I148">
            <v>572</v>
          </cell>
          <cell r="J148">
            <v>15</v>
          </cell>
          <cell r="K148">
            <v>5.9027777777777783E-2</v>
          </cell>
          <cell r="L148">
            <v>1.0416666666666666E-2</v>
          </cell>
          <cell r="M148">
            <v>6.9444444444444448E-2</v>
          </cell>
          <cell r="N148">
            <v>8500</v>
          </cell>
          <cell r="O148">
            <v>19600</v>
          </cell>
          <cell r="P148">
            <v>46050</v>
          </cell>
          <cell r="Q148" t="str">
            <v>SUB/</v>
          </cell>
          <cell r="R148">
            <v>389</v>
          </cell>
          <cell r="S148" t="str">
            <v>B</v>
          </cell>
        </row>
        <row r="149">
          <cell r="A149" t="str">
            <v>DPS-KIXA33</v>
          </cell>
          <cell r="B149" t="str">
            <v>WINTER</v>
          </cell>
          <cell r="C149" t="str">
            <v>Periode :  OKT. 2000 - MARET 2001</v>
          </cell>
          <cell r="D149" t="str">
            <v>PK-GPA (122,341 KGS)</v>
          </cell>
          <cell r="E149" t="str">
            <v xml:space="preserve">     RR TRENT 768/M82</v>
          </cell>
          <cell r="F149" t="str">
            <v>A33</v>
          </cell>
          <cell r="G149" t="str">
            <v>DPS</v>
          </cell>
          <cell r="H149" t="str">
            <v>KIX</v>
          </cell>
          <cell r="I149">
            <v>2981</v>
          </cell>
          <cell r="J149">
            <v>19</v>
          </cell>
          <cell r="K149">
            <v>0.2638888888888889</v>
          </cell>
          <cell r="L149">
            <v>1.5972222222222224E-2</v>
          </cell>
          <cell r="M149">
            <v>0.27986111111111112</v>
          </cell>
          <cell r="N149">
            <v>39150</v>
          </cell>
          <cell r="O149">
            <v>50350</v>
          </cell>
          <cell r="P149">
            <v>44800</v>
          </cell>
          <cell r="Q149" t="str">
            <v>NGO/</v>
          </cell>
          <cell r="R149">
            <v>293</v>
          </cell>
          <cell r="S149" t="str">
            <v>C</v>
          </cell>
        </row>
        <row r="150">
          <cell r="A150" t="str">
            <v>DPS-SINA33</v>
          </cell>
          <cell r="B150" t="str">
            <v>WINTER</v>
          </cell>
          <cell r="C150" t="str">
            <v>Periode :  OKT. 2000 - MARET 2001</v>
          </cell>
          <cell r="D150" t="str">
            <v>PK-GPA (122,341 KGS)</v>
          </cell>
          <cell r="E150" t="str">
            <v xml:space="preserve">     RR TRENT 768/M82</v>
          </cell>
          <cell r="F150" t="str">
            <v>A33</v>
          </cell>
          <cell r="G150" t="str">
            <v>DPS</v>
          </cell>
          <cell r="H150" t="str">
            <v>SIN</v>
          </cell>
          <cell r="I150">
            <v>952</v>
          </cell>
          <cell r="J150">
            <v>13</v>
          </cell>
          <cell r="K150">
            <v>9.2361111111111116E-2</v>
          </cell>
          <cell r="L150">
            <v>1.1805555555555555E-2</v>
          </cell>
          <cell r="M150">
            <v>0.10416666666666667</v>
          </cell>
          <cell r="N150">
            <v>12900</v>
          </cell>
          <cell r="O150">
            <v>21350</v>
          </cell>
          <cell r="P150">
            <v>46600</v>
          </cell>
          <cell r="Q150" t="str">
            <v>KUL/</v>
          </cell>
          <cell r="R150">
            <v>219</v>
          </cell>
          <cell r="S150" t="str">
            <v>A</v>
          </cell>
        </row>
        <row r="151">
          <cell r="A151" t="str">
            <v>DPS-FUKA33</v>
          </cell>
          <cell r="B151" t="str">
            <v>WINTER</v>
          </cell>
          <cell r="C151" t="str">
            <v>Periode :  OKT. 2000 - MARET 2001</v>
          </cell>
          <cell r="D151" t="str">
            <v>PK-GPA (122,341 KGS)</v>
          </cell>
          <cell r="E151" t="str">
            <v xml:space="preserve">     RR TRENT 768/M82</v>
          </cell>
          <cell r="F151" t="str">
            <v>A33</v>
          </cell>
          <cell r="G151" t="str">
            <v>DPS</v>
          </cell>
          <cell r="H151" t="str">
            <v>FUK</v>
          </cell>
          <cell r="I151">
            <v>2787</v>
          </cell>
          <cell r="J151">
            <v>5</v>
          </cell>
          <cell r="K151">
            <v>0.25069444444444444</v>
          </cell>
          <cell r="L151">
            <v>1.3194444444444444E-2</v>
          </cell>
          <cell r="M151">
            <v>0.2638888888888889</v>
          </cell>
          <cell r="N151">
            <v>37650</v>
          </cell>
          <cell r="O151">
            <v>48900</v>
          </cell>
          <cell r="P151">
            <v>45900</v>
          </cell>
          <cell r="Q151" t="str">
            <v>KIX/</v>
          </cell>
          <cell r="R151">
            <v>274</v>
          </cell>
          <cell r="S151" t="str">
            <v>B</v>
          </cell>
        </row>
        <row r="152">
          <cell r="A152" t="str">
            <v>DPS-HKGA33</v>
          </cell>
          <cell r="B152" t="str">
            <v>WINTER</v>
          </cell>
          <cell r="C152" t="str">
            <v>Periode :  OKT. 2000 - MARET 2001</v>
          </cell>
          <cell r="D152" t="str">
            <v>PK-GPA (122,341 KGS)</v>
          </cell>
          <cell r="E152" t="str">
            <v xml:space="preserve">     RR TRENT 768/M82</v>
          </cell>
          <cell r="F152" t="str">
            <v>A33</v>
          </cell>
          <cell r="G152" t="str">
            <v>DPS</v>
          </cell>
          <cell r="H152" t="str">
            <v>HKG</v>
          </cell>
          <cell r="I152">
            <v>1942</v>
          </cell>
          <cell r="J152">
            <v>-3</v>
          </cell>
          <cell r="K152">
            <v>0.18194444444444444</v>
          </cell>
          <cell r="L152">
            <v>1.5277777777777777E-2</v>
          </cell>
          <cell r="M152">
            <v>0.19722222222222222</v>
          </cell>
          <cell r="N152">
            <v>25900</v>
          </cell>
          <cell r="O152">
            <v>34150</v>
          </cell>
          <cell r="P152">
            <v>46600</v>
          </cell>
          <cell r="Q152" t="str">
            <v>CAN/</v>
          </cell>
          <cell r="R152">
            <v>119</v>
          </cell>
          <cell r="S152" t="str">
            <v>A</v>
          </cell>
        </row>
        <row r="153">
          <cell r="A153" t="str">
            <v>DPS-TYOA33</v>
          </cell>
          <cell r="B153" t="str">
            <v>WINTER</v>
          </cell>
          <cell r="C153" t="str">
            <v>Periode :  OKT. 2000 - MARET 2001</v>
          </cell>
          <cell r="D153" t="str">
            <v>PK-GPA (122,341 KGS)</v>
          </cell>
          <cell r="E153" t="str">
            <v xml:space="preserve">     RR TRENT 768/M82</v>
          </cell>
          <cell r="F153" t="str">
            <v>A33</v>
          </cell>
          <cell r="G153" t="str">
            <v>DPS</v>
          </cell>
          <cell r="H153" t="str">
            <v>TYO</v>
          </cell>
          <cell r="I153">
            <v>3189</v>
          </cell>
          <cell r="J153">
            <v>22</v>
          </cell>
          <cell r="K153">
            <v>0.27500000000000002</v>
          </cell>
          <cell r="L153">
            <v>1.6666666666666666E-2</v>
          </cell>
          <cell r="M153">
            <v>0.29166666666666669</v>
          </cell>
          <cell r="N153">
            <v>41100</v>
          </cell>
          <cell r="O153">
            <v>52600</v>
          </cell>
          <cell r="P153">
            <v>42550</v>
          </cell>
          <cell r="Q153" t="str">
            <v>NGO/</v>
          </cell>
          <cell r="R153">
            <v>245</v>
          </cell>
          <cell r="S153" t="str">
            <v>C</v>
          </cell>
        </row>
        <row r="154">
          <cell r="A154" t="str">
            <v>DPS-TPEA33</v>
          </cell>
          <cell r="B154" t="str">
            <v>WINTER</v>
          </cell>
          <cell r="C154" t="str">
            <v>Periode :  OKT. 2000 - MARET 2001</v>
          </cell>
          <cell r="D154" t="str">
            <v>PK-GPA (122,341 KGS)</v>
          </cell>
          <cell r="E154" t="str">
            <v xml:space="preserve">     RR TRENT 768/M82</v>
          </cell>
          <cell r="F154" t="str">
            <v>A33</v>
          </cell>
          <cell r="G154" t="str">
            <v>DPS</v>
          </cell>
          <cell r="H154" t="str">
            <v>TPE</v>
          </cell>
          <cell r="I154">
            <v>2147</v>
          </cell>
          <cell r="J154">
            <v>4</v>
          </cell>
          <cell r="K154">
            <v>0.19513888888888889</v>
          </cell>
          <cell r="L154">
            <v>1.1805555555555555E-2</v>
          </cell>
          <cell r="M154">
            <v>0.20694444444444443</v>
          </cell>
          <cell r="N154">
            <v>28450</v>
          </cell>
          <cell r="O154">
            <v>38050</v>
          </cell>
          <cell r="P154">
            <v>46600</v>
          </cell>
          <cell r="Q154" t="str">
            <v>KHH/</v>
          </cell>
          <cell r="R154">
            <v>181</v>
          </cell>
          <cell r="S154" t="str">
            <v>A</v>
          </cell>
        </row>
        <row r="155">
          <cell r="A155" t="str">
            <v>DPS-BKKA33</v>
          </cell>
          <cell r="B155" t="str">
            <v>WINTER</v>
          </cell>
          <cell r="C155" t="str">
            <v>Periode :  OKT. 2000 - MARET 2001</v>
          </cell>
          <cell r="D155" t="str">
            <v>PK-GPA (122,341 KGS)</v>
          </cell>
          <cell r="E155" t="str">
            <v xml:space="preserve">     RR TRENT 768/M82</v>
          </cell>
          <cell r="F155" t="str">
            <v>A33</v>
          </cell>
          <cell r="G155" t="str">
            <v>DPS</v>
          </cell>
          <cell r="H155" t="str">
            <v>BKK</v>
          </cell>
          <cell r="I155">
            <v>1640</v>
          </cell>
          <cell r="J155">
            <v>9</v>
          </cell>
          <cell r="K155">
            <v>0.15138888888888888</v>
          </cell>
          <cell r="L155">
            <v>1.3888888888888888E-2</v>
          </cell>
          <cell r="M155">
            <v>0.16527777777777777</v>
          </cell>
          <cell r="N155">
            <v>21800</v>
          </cell>
          <cell r="O155">
            <v>32650</v>
          </cell>
          <cell r="P155">
            <v>46300</v>
          </cell>
          <cell r="Q155" t="str">
            <v>CNX/</v>
          </cell>
          <cell r="R155">
            <v>323</v>
          </cell>
          <cell r="S155" t="str">
            <v>B</v>
          </cell>
        </row>
        <row r="156">
          <cell r="A156" t="str">
            <v>DPS-SELA33</v>
          </cell>
          <cell r="B156" t="str">
            <v>WINTER</v>
          </cell>
          <cell r="C156" t="str">
            <v>Periode :  OKT. 2000 - MARET 2001</v>
          </cell>
          <cell r="D156" t="str">
            <v>PK-GPA (122,341 KGS)</v>
          </cell>
          <cell r="E156" t="str">
            <v xml:space="preserve">     RR TRENT 768/M82</v>
          </cell>
          <cell r="F156" t="str">
            <v>A33</v>
          </cell>
          <cell r="G156" t="str">
            <v>DPS</v>
          </cell>
          <cell r="H156" t="str">
            <v>SEL</v>
          </cell>
          <cell r="I156">
            <v>2966</v>
          </cell>
          <cell r="J156">
            <v>11</v>
          </cell>
          <cell r="K156">
            <v>0.26319444444444445</v>
          </cell>
          <cell r="L156">
            <v>1.2500000000000001E-2</v>
          </cell>
          <cell r="M156">
            <v>0.27569444444444446</v>
          </cell>
          <cell r="N156">
            <v>39350</v>
          </cell>
          <cell r="O156">
            <v>49850</v>
          </cell>
          <cell r="P156">
            <v>45300</v>
          </cell>
          <cell r="Q156" t="str">
            <v>PUS/</v>
          </cell>
          <cell r="R156">
            <v>208</v>
          </cell>
          <cell r="S156" t="str">
            <v>C</v>
          </cell>
        </row>
        <row r="157">
          <cell r="A157" t="str">
            <v>FUK-DPSA33</v>
          </cell>
          <cell r="B157" t="str">
            <v>WINTER</v>
          </cell>
          <cell r="C157" t="str">
            <v>Periode :  OKT. 2000 - MARET 2001</v>
          </cell>
          <cell r="D157" t="str">
            <v>PK-GPA (122,341 KGS)</v>
          </cell>
          <cell r="E157" t="str">
            <v xml:space="preserve">     RR TRENT 768/M82</v>
          </cell>
          <cell r="F157" t="str">
            <v>A33</v>
          </cell>
          <cell r="G157" t="str">
            <v>FUK</v>
          </cell>
          <cell r="H157" t="str">
            <v>DPS</v>
          </cell>
          <cell r="I157">
            <v>2774</v>
          </cell>
          <cell r="J157">
            <v>-14</v>
          </cell>
          <cell r="K157">
            <v>0.25833333333333336</v>
          </cell>
          <cell r="L157">
            <v>1.1805555555555555E-2</v>
          </cell>
          <cell r="M157">
            <v>0.27013888888888893</v>
          </cell>
          <cell r="N157">
            <v>38150</v>
          </cell>
          <cell r="O157">
            <v>48300</v>
          </cell>
          <cell r="P157">
            <v>46600</v>
          </cell>
          <cell r="Q157" t="str">
            <v>SUB/</v>
          </cell>
          <cell r="R157">
            <v>197</v>
          </cell>
          <cell r="S157" t="str">
            <v>A</v>
          </cell>
        </row>
        <row r="158">
          <cell r="A158" t="str">
            <v>HKG-SINA33</v>
          </cell>
          <cell r="B158" t="str">
            <v>WINTER</v>
          </cell>
          <cell r="C158" t="str">
            <v>Periode :  OKT. 2000 - MARET 2001</v>
          </cell>
          <cell r="D158" t="str">
            <v>PK-GPA (122,341 KGS)</v>
          </cell>
          <cell r="E158" t="str">
            <v xml:space="preserve">     RR TRENT 768/M82</v>
          </cell>
          <cell r="F158" t="str">
            <v>A33</v>
          </cell>
          <cell r="G158" t="str">
            <v>HKG</v>
          </cell>
          <cell r="H158" t="str">
            <v>SIN</v>
          </cell>
          <cell r="I158">
            <v>1474</v>
          </cell>
          <cell r="J158">
            <v>-1</v>
          </cell>
          <cell r="K158">
            <v>0.14027777777777778</v>
          </cell>
          <cell r="L158">
            <v>1.3888888888888888E-2</v>
          </cell>
          <cell r="M158">
            <v>0.15416666666666667</v>
          </cell>
          <cell r="N158">
            <v>19900</v>
          </cell>
          <cell r="O158">
            <v>28850</v>
          </cell>
          <cell r="P158">
            <v>46600</v>
          </cell>
          <cell r="Q158" t="str">
            <v>KUL/</v>
          </cell>
          <cell r="R158">
            <v>219</v>
          </cell>
          <cell r="S158" t="str">
            <v>A</v>
          </cell>
        </row>
        <row r="159">
          <cell r="A159" t="str">
            <v>HKG-DPSA33</v>
          </cell>
          <cell r="B159" t="str">
            <v>WINTER</v>
          </cell>
          <cell r="C159" t="str">
            <v>Periode :  OKT. 2000 - MARET 2001</v>
          </cell>
          <cell r="D159" t="str">
            <v>PK-GPA (122,341 KGS)</v>
          </cell>
          <cell r="E159" t="str">
            <v xml:space="preserve">     RR TRENT 768/M82</v>
          </cell>
          <cell r="F159" t="str">
            <v>A33</v>
          </cell>
          <cell r="G159" t="str">
            <v>HKG</v>
          </cell>
          <cell r="H159" t="str">
            <v>DPS</v>
          </cell>
          <cell r="I159">
            <v>1967</v>
          </cell>
          <cell r="J159">
            <v>0</v>
          </cell>
          <cell r="K159">
            <v>0.17847222222222223</v>
          </cell>
          <cell r="L159">
            <v>1.5972222222222224E-2</v>
          </cell>
          <cell r="M159">
            <v>0.19444444444444445</v>
          </cell>
          <cell r="N159">
            <v>26350</v>
          </cell>
          <cell r="O159">
            <v>35550</v>
          </cell>
          <cell r="P159">
            <v>46600</v>
          </cell>
          <cell r="Q159" t="str">
            <v>SUB/</v>
          </cell>
          <cell r="R159">
            <v>197</v>
          </cell>
          <cell r="S159" t="str">
            <v>A</v>
          </cell>
        </row>
        <row r="160">
          <cell r="A160" t="str">
            <v>HKG-PEKA33</v>
          </cell>
          <cell r="B160" t="str">
            <v>WINTER</v>
          </cell>
          <cell r="C160" t="str">
            <v>Periode :  OKT. 2000 - MARET 2001</v>
          </cell>
          <cell r="D160" t="str">
            <v>PK-GPA (122,341 KGS)</v>
          </cell>
          <cell r="E160" t="str">
            <v xml:space="preserve">     RR TRENT 768/M82</v>
          </cell>
          <cell r="F160" t="str">
            <v>A33</v>
          </cell>
          <cell r="G160" t="str">
            <v>HKG</v>
          </cell>
          <cell r="H160" t="str">
            <v>PEK</v>
          </cell>
          <cell r="I160">
            <v>1145</v>
          </cell>
          <cell r="J160">
            <v>2</v>
          </cell>
          <cell r="K160">
            <v>0.11041666666666666</v>
          </cell>
          <cell r="L160">
            <v>1.3888888888888888E-2</v>
          </cell>
          <cell r="M160">
            <v>0.12430555555555556</v>
          </cell>
          <cell r="N160">
            <v>15600</v>
          </cell>
          <cell r="O160">
            <v>21950</v>
          </cell>
          <cell r="P160">
            <v>46600</v>
          </cell>
          <cell r="Q160" t="str">
            <v>TSN/</v>
          </cell>
          <cell r="R160">
            <v>105</v>
          </cell>
          <cell r="S160" t="str">
            <v>A</v>
          </cell>
        </row>
        <row r="161">
          <cell r="A161" t="str">
            <v>HKG-CGKA33</v>
          </cell>
          <cell r="B161" t="str">
            <v>WINTER</v>
          </cell>
          <cell r="C161" t="str">
            <v>Periode :  OKT. 2000 - MARET 2001</v>
          </cell>
          <cell r="D161" t="str">
            <v>PK-GPA (122,341 KGS)</v>
          </cell>
          <cell r="E161" t="str">
            <v xml:space="preserve">     RR TRENT 768/M82</v>
          </cell>
          <cell r="F161" t="str">
            <v>A33</v>
          </cell>
          <cell r="G161" t="str">
            <v>HKG</v>
          </cell>
          <cell r="H161" t="str">
            <v>CGK</v>
          </cell>
          <cell r="I161">
            <v>1849</v>
          </cell>
          <cell r="J161">
            <v>-2</v>
          </cell>
          <cell r="K161">
            <v>0.17222222222222225</v>
          </cell>
          <cell r="L161">
            <v>1.3888888888888888E-2</v>
          </cell>
          <cell r="M161">
            <v>0.18611111111111114</v>
          </cell>
          <cell r="N161">
            <v>25100</v>
          </cell>
          <cell r="O161">
            <v>37100</v>
          </cell>
          <cell r="P161">
            <v>45150</v>
          </cell>
          <cell r="Q161" t="str">
            <v>SUB/</v>
          </cell>
          <cell r="R161">
            <v>389</v>
          </cell>
          <cell r="S161" t="str">
            <v>B</v>
          </cell>
        </row>
        <row r="162">
          <cell r="A162" t="str">
            <v>KIX-DPSA33</v>
          </cell>
          <cell r="B162" t="str">
            <v>WINTER</v>
          </cell>
          <cell r="C162" t="str">
            <v>Periode :  OKT. 2000 - MARET 2001</v>
          </cell>
          <cell r="D162" t="str">
            <v>PK-GPA (122,341 KGS)</v>
          </cell>
          <cell r="E162" t="str">
            <v xml:space="preserve">     RR TRENT 768/M82</v>
          </cell>
          <cell r="F162" t="str">
            <v>A33</v>
          </cell>
          <cell r="G162" t="str">
            <v>KIX</v>
          </cell>
          <cell r="H162" t="str">
            <v>DPS</v>
          </cell>
          <cell r="I162">
            <v>2972</v>
          </cell>
          <cell r="J162">
            <v>-20</v>
          </cell>
          <cell r="K162">
            <v>0.28055555555555556</v>
          </cell>
          <cell r="L162">
            <v>1.4583333333333332E-2</v>
          </cell>
          <cell r="M162">
            <v>0.2951388888888889</v>
          </cell>
          <cell r="N162">
            <v>41150</v>
          </cell>
          <cell r="O162">
            <v>51500</v>
          </cell>
          <cell r="P162">
            <v>43600</v>
          </cell>
          <cell r="Q162" t="str">
            <v>SUB/</v>
          </cell>
          <cell r="R162">
            <v>197</v>
          </cell>
          <cell r="S162" t="str">
            <v>C</v>
          </cell>
        </row>
        <row r="163">
          <cell r="A163" t="str">
            <v>KIX-CGKA33</v>
          </cell>
          <cell r="B163" t="str">
            <v>WINTER</v>
          </cell>
          <cell r="C163" t="str">
            <v>Periode :  OKT. 2000 - MARET 2001</v>
          </cell>
          <cell r="D163" t="str">
            <v>PK-GPA (122,341 KGS)</v>
          </cell>
          <cell r="E163" t="str">
            <v xml:space="preserve">     RR TRENT 768/M82</v>
          </cell>
          <cell r="F163" t="str">
            <v>A33</v>
          </cell>
          <cell r="G163" t="str">
            <v>KIX</v>
          </cell>
          <cell r="H163" t="str">
            <v>CGK</v>
          </cell>
          <cell r="I163">
            <v>3010</v>
          </cell>
          <cell r="J163">
            <v>-18</v>
          </cell>
          <cell r="K163">
            <v>0.28402777777777777</v>
          </cell>
          <cell r="L163">
            <v>1.3194444444444444E-2</v>
          </cell>
          <cell r="M163">
            <v>0.29722222222222222</v>
          </cell>
          <cell r="N163">
            <v>41550</v>
          </cell>
          <cell r="O163">
            <v>54750</v>
          </cell>
          <cell r="P163">
            <v>40400</v>
          </cell>
          <cell r="Q163" t="str">
            <v>SUB/</v>
          </cell>
          <cell r="R163">
            <v>389</v>
          </cell>
          <cell r="S163" t="str">
            <v>C</v>
          </cell>
        </row>
        <row r="164">
          <cell r="A164" t="str">
            <v>KUL-CGKA33</v>
          </cell>
          <cell r="B164" t="str">
            <v>WINTER</v>
          </cell>
          <cell r="C164" t="str">
            <v>Periode :  OKT. 2000 - MARET 2001</v>
          </cell>
          <cell r="D164" t="str">
            <v>PK-GPA (122,341 KGS)</v>
          </cell>
          <cell r="E164" t="str">
            <v xml:space="preserve">     RR TRENT 768/M82</v>
          </cell>
          <cell r="F164" t="str">
            <v>A33</v>
          </cell>
          <cell r="G164" t="str">
            <v>KUL</v>
          </cell>
          <cell r="H164" t="str">
            <v>CGK</v>
          </cell>
          <cell r="I164">
            <v>672</v>
          </cell>
          <cell r="J164">
            <v>-6</v>
          </cell>
          <cell r="K164">
            <v>6.9444444444444434E-2</v>
          </cell>
          <cell r="L164">
            <v>1.3888888888888888E-2</v>
          </cell>
          <cell r="M164">
            <v>8.3333333333333315E-2</v>
          </cell>
          <cell r="N164">
            <v>10100</v>
          </cell>
          <cell r="O164">
            <v>21150</v>
          </cell>
          <cell r="P164">
            <v>46100</v>
          </cell>
          <cell r="Q164" t="str">
            <v>SUB/</v>
          </cell>
          <cell r="R164">
            <v>389</v>
          </cell>
          <cell r="S164" t="str">
            <v>B</v>
          </cell>
        </row>
        <row r="165">
          <cell r="A165" t="str">
            <v>MEL-ADLA33</v>
          </cell>
          <cell r="B165" t="str">
            <v>WINTER</v>
          </cell>
          <cell r="C165" t="str">
            <v>Periode :  OKT. 2000 - MARET 2001</v>
          </cell>
          <cell r="D165" t="str">
            <v>PK-GPA (122,341 KGS)</v>
          </cell>
          <cell r="E165" t="str">
            <v xml:space="preserve">     RR TRENT 768/M82</v>
          </cell>
          <cell r="F165" t="str">
            <v>A33</v>
          </cell>
          <cell r="G165" t="str">
            <v>MEL</v>
          </cell>
          <cell r="H165" t="str">
            <v>ADL</v>
          </cell>
          <cell r="I165">
            <v>369</v>
          </cell>
          <cell r="J165">
            <v>-42</v>
          </cell>
          <cell r="K165">
            <v>4.4444444444444446E-2</v>
          </cell>
          <cell r="L165">
            <v>1.1805555555555555E-2</v>
          </cell>
          <cell r="M165">
            <v>5.6250000000000001E-2</v>
          </cell>
          <cell r="N165">
            <v>6450</v>
          </cell>
          <cell r="O165">
            <v>16200</v>
          </cell>
          <cell r="P165">
            <v>46600</v>
          </cell>
          <cell r="Q165" t="str">
            <v>MEL/</v>
          </cell>
          <cell r="R165">
            <v>395</v>
          </cell>
          <cell r="S165" t="str">
            <v>A</v>
          </cell>
        </row>
        <row r="166">
          <cell r="A166" t="str">
            <v>MEL-DPSA33</v>
          </cell>
          <cell r="B166" t="str">
            <v>WINTER</v>
          </cell>
          <cell r="C166" t="str">
            <v>Periode :  OKT. 2000 - MARET 2001</v>
          </cell>
          <cell r="D166" t="str">
            <v>PK-GPA (122,341 KGS)</v>
          </cell>
          <cell r="E166" t="str">
            <v xml:space="preserve">     RR TRENT 768/M82</v>
          </cell>
          <cell r="F166" t="str">
            <v>A33</v>
          </cell>
          <cell r="G166" t="str">
            <v>MEL</v>
          </cell>
          <cell r="H166" t="str">
            <v>DPS</v>
          </cell>
          <cell r="I166">
            <v>2391</v>
          </cell>
          <cell r="J166">
            <v>-27</v>
          </cell>
          <cell r="K166">
            <v>0.2298611111111111</v>
          </cell>
          <cell r="L166">
            <v>1.3888888888888888E-2</v>
          </cell>
          <cell r="M166">
            <v>0.24374999999999999</v>
          </cell>
          <cell r="N166">
            <v>33500</v>
          </cell>
          <cell r="O166">
            <v>43300</v>
          </cell>
          <cell r="P166">
            <v>46600</v>
          </cell>
          <cell r="Q166" t="str">
            <v>SUB/</v>
          </cell>
          <cell r="R166">
            <v>197</v>
          </cell>
          <cell r="S166" t="str">
            <v>A</v>
          </cell>
        </row>
        <row r="167">
          <cell r="A167" t="str">
            <v>MEL-SYDA33</v>
          </cell>
          <cell r="B167" t="str">
            <v>WINTER</v>
          </cell>
          <cell r="C167" t="str">
            <v>Periode :  OKT. 2000 - MARET 2001</v>
          </cell>
          <cell r="D167" t="str">
            <v>PK-GPA (122,341 KGS)</v>
          </cell>
          <cell r="E167" t="str">
            <v xml:space="preserve">     RR TRENT 768/M82</v>
          </cell>
          <cell r="F167" t="str">
            <v>A33</v>
          </cell>
          <cell r="G167" t="str">
            <v>MEL</v>
          </cell>
          <cell r="H167" t="str">
            <v>SYD</v>
          </cell>
          <cell r="I167">
            <v>425</v>
          </cell>
          <cell r="J167">
            <v>40</v>
          </cell>
          <cell r="K167">
            <v>4.4444444444444446E-2</v>
          </cell>
          <cell r="L167">
            <v>1.5277777777777777E-2</v>
          </cell>
          <cell r="M167">
            <v>5.9722222222222225E-2</v>
          </cell>
          <cell r="N167">
            <v>6550</v>
          </cell>
          <cell r="O167">
            <v>17700</v>
          </cell>
          <cell r="P167">
            <v>45950</v>
          </cell>
          <cell r="Q167" t="str">
            <v>MEL/</v>
          </cell>
          <cell r="R167">
            <v>391</v>
          </cell>
          <cell r="S167" t="str">
            <v>B</v>
          </cell>
        </row>
        <row r="168">
          <cell r="A168" t="str">
            <v>NGO-DPSA33</v>
          </cell>
          <cell r="B168" t="str">
            <v>WINTER</v>
          </cell>
          <cell r="C168" t="str">
            <v>Periode :  OKT. 2000 - MARET 2001</v>
          </cell>
          <cell r="D168" t="str">
            <v>PK-GPA (122,341 KGS)</v>
          </cell>
          <cell r="E168" t="str">
            <v xml:space="preserve">     RR TRENT 768/M82</v>
          </cell>
          <cell r="F168" t="str">
            <v>A33</v>
          </cell>
          <cell r="G168" t="str">
            <v>NGO</v>
          </cell>
          <cell r="H168" t="str">
            <v>DPS</v>
          </cell>
          <cell r="I168">
            <v>3109</v>
          </cell>
          <cell r="J168">
            <v>-23</v>
          </cell>
          <cell r="K168">
            <v>0.29583333333333334</v>
          </cell>
          <cell r="L168">
            <v>9.7222222222222224E-3</v>
          </cell>
          <cell r="M168">
            <v>0.30555555555555558</v>
          </cell>
          <cell r="N168">
            <v>43050</v>
          </cell>
          <cell r="O168">
            <v>53550</v>
          </cell>
          <cell r="P168">
            <v>41600</v>
          </cell>
          <cell r="Q168" t="str">
            <v>SUB/</v>
          </cell>
          <cell r="R168">
            <v>197</v>
          </cell>
          <cell r="S168" t="str">
            <v>C</v>
          </cell>
        </row>
        <row r="169">
          <cell r="A169" t="str">
            <v>-A33</v>
          </cell>
          <cell r="B169" t="str">
            <v>WINTER</v>
          </cell>
          <cell r="C169" t="str">
            <v>Periode :  OKT. 2000 - MARET 2001</v>
          </cell>
          <cell r="D169" t="str">
            <v>PK-GPA (122,341 KGS)</v>
          </cell>
          <cell r="E169" t="str">
            <v xml:space="preserve">     RR TRENT 768/M82</v>
          </cell>
          <cell r="F169" t="str">
            <v>A33</v>
          </cell>
          <cell r="T169" t="str">
            <v xml:space="preserve"> Note : Route Reserve Fuel 10%</v>
          </cell>
        </row>
        <row r="170">
          <cell r="A170" t="str">
            <v>TYO-CGKA33</v>
          </cell>
          <cell r="B170" t="str">
            <v>WINTER</v>
          </cell>
          <cell r="C170" t="str">
            <v>Periode :  OKT. 2000 - MARET 2001</v>
          </cell>
          <cell r="D170" t="str">
            <v>PK-GPA (122,341 KGS)</v>
          </cell>
          <cell r="E170" t="str">
            <v xml:space="preserve">     RR TRENT 768/M82</v>
          </cell>
          <cell r="F170" t="str">
            <v>A33</v>
          </cell>
          <cell r="G170" t="str">
            <v>TYO</v>
          </cell>
          <cell r="H170" t="str">
            <v>CGK</v>
          </cell>
          <cell r="I170">
            <v>3233</v>
          </cell>
          <cell r="J170">
            <v>-23</v>
          </cell>
          <cell r="K170">
            <v>0.30763888888888891</v>
          </cell>
          <cell r="L170">
            <v>1.8055555555555557E-2</v>
          </cell>
          <cell r="M170">
            <v>0.32569444444444445</v>
          </cell>
          <cell r="N170">
            <v>44500</v>
          </cell>
          <cell r="O170">
            <v>57900</v>
          </cell>
          <cell r="P170">
            <v>37250</v>
          </cell>
          <cell r="Q170" t="str">
            <v>SUB/</v>
          </cell>
          <cell r="R170">
            <v>389</v>
          </cell>
          <cell r="S170" t="str">
            <v>C</v>
          </cell>
        </row>
        <row r="171">
          <cell r="A171" t="str">
            <v>TYO-DPSA33</v>
          </cell>
          <cell r="B171" t="str">
            <v>WINTER</v>
          </cell>
          <cell r="C171" t="str">
            <v>Periode :  OKT. 2000 - MARET 2001</v>
          </cell>
          <cell r="D171" t="str">
            <v>PK-GPA (122,341 KGS)</v>
          </cell>
          <cell r="E171" t="str">
            <v xml:space="preserve">     RR TRENT 768/M82</v>
          </cell>
          <cell r="F171" t="str">
            <v>A33</v>
          </cell>
          <cell r="G171" t="str">
            <v>TYO</v>
          </cell>
          <cell r="H171" t="str">
            <v>DPS</v>
          </cell>
          <cell r="I171">
            <v>3120</v>
          </cell>
          <cell r="J171">
            <v>-24</v>
          </cell>
          <cell r="K171">
            <v>0.30138888888888887</v>
          </cell>
          <cell r="L171">
            <v>1.8055555555555557E-2</v>
          </cell>
          <cell r="M171">
            <v>0.31944444444444442</v>
          </cell>
          <cell r="N171">
            <v>43400</v>
          </cell>
          <cell r="O171">
            <v>53900</v>
          </cell>
          <cell r="P171">
            <v>41250</v>
          </cell>
          <cell r="Q171" t="str">
            <v>SUB/</v>
          </cell>
          <cell r="R171">
            <v>197</v>
          </cell>
          <cell r="S171" t="str">
            <v>C</v>
          </cell>
        </row>
        <row r="172">
          <cell r="A172" t="str">
            <v>PEK-HKGA33</v>
          </cell>
          <cell r="B172" t="str">
            <v>WINTER</v>
          </cell>
          <cell r="C172" t="str">
            <v>Periode :  OKT. 2000 - MARET 2001</v>
          </cell>
          <cell r="D172" t="str">
            <v>PK-GPA (122,341 KGS)</v>
          </cell>
          <cell r="E172" t="str">
            <v xml:space="preserve">     RR TRENT 768/M82</v>
          </cell>
          <cell r="F172" t="str">
            <v>A33</v>
          </cell>
          <cell r="G172" t="str">
            <v>PEK</v>
          </cell>
          <cell r="H172" t="str">
            <v>HKG</v>
          </cell>
          <cell r="I172">
            <v>1140</v>
          </cell>
          <cell r="J172">
            <v>-19</v>
          </cell>
          <cell r="K172">
            <v>0.11388888888888889</v>
          </cell>
          <cell r="L172">
            <v>1.3888888888888888E-2</v>
          </cell>
          <cell r="M172">
            <v>0.12777777777777777</v>
          </cell>
          <cell r="N172">
            <v>16150</v>
          </cell>
          <cell r="O172">
            <v>23500</v>
          </cell>
          <cell r="P172">
            <v>46600</v>
          </cell>
          <cell r="Q172" t="str">
            <v>CAN/</v>
          </cell>
          <cell r="R172">
            <v>119</v>
          </cell>
          <cell r="S172" t="str">
            <v>A</v>
          </cell>
        </row>
        <row r="173">
          <cell r="A173" t="str">
            <v>PER-DPSA33</v>
          </cell>
          <cell r="B173" t="str">
            <v>WINTER</v>
          </cell>
          <cell r="C173" t="str">
            <v>Periode :  OKT. 2000 - MARET 2001</v>
          </cell>
          <cell r="D173" t="str">
            <v>PK-GPA (122,341 KGS)</v>
          </cell>
          <cell r="E173" t="str">
            <v xml:space="preserve">     RR TRENT 768/M82</v>
          </cell>
          <cell r="F173" t="str">
            <v>A33</v>
          </cell>
          <cell r="G173" t="str">
            <v>PER</v>
          </cell>
          <cell r="H173" t="str">
            <v>DPS</v>
          </cell>
          <cell r="I173">
            <v>1409</v>
          </cell>
          <cell r="J173">
            <v>-10</v>
          </cell>
          <cell r="K173">
            <v>0.1361111111111111</v>
          </cell>
          <cell r="L173">
            <v>1.3194444444444444E-2</v>
          </cell>
          <cell r="M173">
            <v>0.14930555555555555</v>
          </cell>
          <cell r="N173">
            <v>19250</v>
          </cell>
          <cell r="O173">
            <v>27800</v>
          </cell>
          <cell r="P173">
            <v>46600</v>
          </cell>
          <cell r="Q173" t="str">
            <v>SUB/</v>
          </cell>
          <cell r="R173">
            <v>197</v>
          </cell>
          <cell r="S173" t="str">
            <v>A</v>
          </cell>
        </row>
        <row r="174">
          <cell r="A174" t="str">
            <v>SEL-CGKA33</v>
          </cell>
          <cell r="B174" t="str">
            <v>WINTER</v>
          </cell>
          <cell r="C174" t="str">
            <v>Periode :  OKT. 2000 - MARET 2001</v>
          </cell>
          <cell r="D174" t="str">
            <v>PK-GPA (122,341 KGS)</v>
          </cell>
          <cell r="E174" t="str">
            <v xml:space="preserve">     RR TRENT 768/M82</v>
          </cell>
          <cell r="F174" t="str">
            <v>A33</v>
          </cell>
          <cell r="G174" t="str">
            <v>SEL</v>
          </cell>
          <cell r="H174" t="str">
            <v>CGK</v>
          </cell>
          <cell r="I174">
            <v>3024</v>
          </cell>
          <cell r="J174">
            <v>-22</v>
          </cell>
          <cell r="K174">
            <v>0.28611111111111115</v>
          </cell>
          <cell r="L174">
            <v>1.2500000000000001E-2</v>
          </cell>
          <cell r="M174">
            <v>0.29861111111111116</v>
          </cell>
          <cell r="N174">
            <v>41800</v>
          </cell>
          <cell r="O174">
            <v>55000</v>
          </cell>
          <cell r="P174">
            <v>40150</v>
          </cell>
          <cell r="Q174" t="str">
            <v>SUB/</v>
          </cell>
          <cell r="R174">
            <v>389</v>
          </cell>
          <cell r="S174" t="str">
            <v>C</v>
          </cell>
        </row>
        <row r="175">
          <cell r="A175" t="str">
            <v>SEL-DPSA33</v>
          </cell>
          <cell r="B175" t="str">
            <v>WINTER</v>
          </cell>
          <cell r="C175" t="str">
            <v>Periode :  OKT. 2000 - MARET 2001</v>
          </cell>
          <cell r="D175" t="str">
            <v>PK-GPA (122,341 KGS)</v>
          </cell>
          <cell r="E175" t="str">
            <v xml:space="preserve">     RR TRENT 768/M82</v>
          </cell>
          <cell r="F175" t="str">
            <v>A33</v>
          </cell>
          <cell r="G175" t="str">
            <v>SEL</v>
          </cell>
          <cell r="H175" t="str">
            <v>DPS</v>
          </cell>
          <cell r="I175">
            <v>2967</v>
          </cell>
          <cell r="J175">
            <v>-15</v>
          </cell>
          <cell r="K175">
            <v>0.27708333333333335</v>
          </cell>
          <cell r="L175">
            <v>1.2500000000000001E-2</v>
          </cell>
          <cell r="M175">
            <v>0.28958333333333336</v>
          </cell>
          <cell r="N175">
            <v>40850</v>
          </cell>
          <cell r="O175">
            <v>51300</v>
          </cell>
          <cell r="P175">
            <v>43850</v>
          </cell>
          <cell r="Q175" t="str">
            <v>SUB/</v>
          </cell>
          <cell r="R175">
            <v>197</v>
          </cell>
          <cell r="S175" t="str">
            <v>C</v>
          </cell>
        </row>
        <row r="176">
          <cell r="A176" t="str">
            <v>SIN-DPSA33</v>
          </cell>
          <cell r="B176" t="str">
            <v>WINTER</v>
          </cell>
          <cell r="C176" t="str">
            <v>Periode :  OKT. 2000 - MARET 2001</v>
          </cell>
          <cell r="D176" t="str">
            <v>PK-GPA (122,341 KGS)</v>
          </cell>
          <cell r="E176" t="str">
            <v xml:space="preserve">     RR TRENT 768/M82</v>
          </cell>
          <cell r="F176" t="str">
            <v>A33</v>
          </cell>
          <cell r="G176" t="str">
            <v>SIN</v>
          </cell>
          <cell r="H176" t="str">
            <v>DPS</v>
          </cell>
          <cell r="I176">
            <v>958</v>
          </cell>
          <cell r="J176">
            <v>-12</v>
          </cell>
          <cell r="K176">
            <v>9.5833333333333326E-2</v>
          </cell>
          <cell r="L176">
            <v>1.2500000000000001E-2</v>
          </cell>
          <cell r="M176">
            <v>0.10833333333333332</v>
          </cell>
          <cell r="N176">
            <v>13600</v>
          </cell>
          <cell r="O176">
            <v>21850</v>
          </cell>
          <cell r="P176">
            <v>46600</v>
          </cell>
          <cell r="Q176" t="str">
            <v>SUB/</v>
          </cell>
          <cell r="R176">
            <v>197</v>
          </cell>
          <cell r="S176" t="str">
            <v>A</v>
          </cell>
        </row>
        <row r="177">
          <cell r="A177" t="str">
            <v>SIN-HKGA33</v>
          </cell>
          <cell r="B177" t="str">
            <v>WINTER</v>
          </cell>
          <cell r="C177" t="str">
            <v>Periode :  OKT. 2000 - MARET 2001</v>
          </cell>
          <cell r="D177" t="str">
            <v>PK-GPA (122,341 KGS)</v>
          </cell>
          <cell r="E177" t="str">
            <v xml:space="preserve">     RR TRENT 768/M82</v>
          </cell>
          <cell r="F177" t="str">
            <v>A33</v>
          </cell>
          <cell r="G177" t="str">
            <v>SIN</v>
          </cell>
          <cell r="H177" t="str">
            <v>HKG</v>
          </cell>
          <cell r="I177">
            <v>1479</v>
          </cell>
          <cell r="J177">
            <v>9</v>
          </cell>
          <cell r="K177">
            <v>0.13750000000000001</v>
          </cell>
          <cell r="L177">
            <v>1.7361111111111112E-2</v>
          </cell>
          <cell r="M177">
            <v>0.15486111111111112</v>
          </cell>
          <cell r="N177">
            <v>19500</v>
          </cell>
          <cell r="O177">
            <v>27200</v>
          </cell>
          <cell r="P177">
            <v>46600</v>
          </cell>
          <cell r="Q177" t="str">
            <v>CAN/</v>
          </cell>
          <cell r="R177">
            <v>119</v>
          </cell>
          <cell r="S177" t="str">
            <v>A</v>
          </cell>
        </row>
        <row r="178">
          <cell r="A178" t="str">
            <v>SIN-CGKA33</v>
          </cell>
          <cell r="B178" t="str">
            <v>WINTER</v>
          </cell>
          <cell r="C178" t="str">
            <v>Periode :  OKT. 2000 - MARET 2001</v>
          </cell>
          <cell r="D178" t="str">
            <v>PK-GPA (122,341 KGS)</v>
          </cell>
          <cell r="E178" t="str">
            <v xml:space="preserve">     RR TRENT 768/M82</v>
          </cell>
          <cell r="F178" t="str">
            <v>A33</v>
          </cell>
          <cell r="G178" t="str">
            <v>SIN</v>
          </cell>
          <cell r="H178" t="str">
            <v>CGK</v>
          </cell>
          <cell r="I178">
            <v>522</v>
          </cell>
          <cell r="J178">
            <v>-5</v>
          </cell>
          <cell r="K178">
            <v>5.6250000000000001E-2</v>
          </cell>
          <cell r="L178">
            <v>1.0416666666666666E-2</v>
          </cell>
          <cell r="M178">
            <v>6.6666666666666666E-2</v>
          </cell>
          <cell r="N178">
            <v>8250</v>
          </cell>
          <cell r="O178">
            <v>19300</v>
          </cell>
          <cell r="P178">
            <v>46100</v>
          </cell>
          <cell r="Q178" t="str">
            <v>SUB/</v>
          </cell>
          <cell r="R178">
            <v>389</v>
          </cell>
          <cell r="S178" t="str">
            <v>B</v>
          </cell>
        </row>
        <row r="179">
          <cell r="A179" t="str">
            <v>SYD-DPSA33</v>
          </cell>
          <cell r="B179" t="str">
            <v>WINTER</v>
          </cell>
          <cell r="C179" t="str">
            <v>Periode :  OKT. 2000 - MARET 2001</v>
          </cell>
          <cell r="D179" t="str">
            <v>PK-GPA (122,341 KGS)</v>
          </cell>
          <cell r="E179" t="str">
            <v xml:space="preserve">     RR TRENT 768/M82</v>
          </cell>
          <cell r="F179" t="str">
            <v>A33</v>
          </cell>
          <cell r="G179" t="str">
            <v>SYD</v>
          </cell>
          <cell r="H179" t="str">
            <v>DPS</v>
          </cell>
          <cell r="I179">
            <v>2526</v>
          </cell>
          <cell r="J179">
            <v>-30</v>
          </cell>
          <cell r="K179">
            <v>0.24791666666666667</v>
          </cell>
          <cell r="L179">
            <v>1.6666666666666666E-2</v>
          </cell>
          <cell r="M179">
            <v>0.26458333333333334</v>
          </cell>
          <cell r="N179">
            <v>35950</v>
          </cell>
          <cell r="O179">
            <v>45950</v>
          </cell>
          <cell r="P179">
            <v>46600</v>
          </cell>
          <cell r="Q179" t="str">
            <v>SUB/</v>
          </cell>
          <cell r="R179">
            <v>197</v>
          </cell>
          <cell r="S179" t="str">
            <v>A</v>
          </cell>
        </row>
        <row r="180">
          <cell r="A180" t="str">
            <v>SYD-MELA33</v>
          </cell>
          <cell r="B180" t="str">
            <v>WINTER</v>
          </cell>
          <cell r="C180" t="str">
            <v>Periode :  OKT. 2000 - MARET 2001</v>
          </cell>
          <cell r="D180" t="str">
            <v>PK-GPA (122,341 KGS)</v>
          </cell>
          <cell r="E180" t="str">
            <v xml:space="preserve">     RR TRENT 768/M82</v>
          </cell>
          <cell r="F180" t="str">
            <v>A33</v>
          </cell>
          <cell r="G180" t="str">
            <v>SYD</v>
          </cell>
          <cell r="H180" t="str">
            <v>MEL</v>
          </cell>
          <cell r="I180">
            <v>408</v>
          </cell>
          <cell r="J180">
            <v>-42</v>
          </cell>
          <cell r="K180">
            <v>4.8611111111111112E-2</v>
          </cell>
          <cell r="L180">
            <v>1.3888888888888888E-2</v>
          </cell>
          <cell r="M180">
            <v>6.25E-2</v>
          </cell>
          <cell r="N180">
            <v>7200</v>
          </cell>
          <cell r="O180">
            <v>17900</v>
          </cell>
          <cell r="P180">
            <v>46400</v>
          </cell>
          <cell r="Q180" t="str">
            <v>SYD/</v>
          </cell>
          <cell r="R180">
            <v>386</v>
          </cell>
          <cell r="S180" t="str">
            <v>B</v>
          </cell>
        </row>
        <row r="181">
          <cell r="A181" t="str">
            <v>SYD-CGKA33</v>
          </cell>
          <cell r="B181" t="str">
            <v>WINTER</v>
          </cell>
          <cell r="C181" t="str">
            <v>Periode :  OKT. 2000 - MARET 2001</v>
          </cell>
          <cell r="D181" t="str">
            <v>PK-GPA (122,341 KGS)</v>
          </cell>
          <cell r="E181" t="str">
            <v xml:space="preserve">     RR TRENT 768/M82</v>
          </cell>
          <cell r="F181" t="str">
            <v>A33</v>
          </cell>
          <cell r="G181" t="str">
            <v>SYD</v>
          </cell>
          <cell r="H181" t="str">
            <v>CGK</v>
          </cell>
          <cell r="I181">
            <v>3053</v>
          </cell>
          <cell r="J181">
            <v>-29</v>
          </cell>
          <cell r="K181">
            <v>0.29375000000000001</v>
          </cell>
          <cell r="L181">
            <v>1.2500000000000001E-2</v>
          </cell>
          <cell r="M181">
            <v>0.30625000000000002</v>
          </cell>
          <cell r="N181">
            <v>42700</v>
          </cell>
          <cell r="O181">
            <v>56050</v>
          </cell>
          <cell r="P181">
            <v>39100</v>
          </cell>
          <cell r="Q181" t="str">
            <v>SUB/</v>
          </cell>
          <cell r="R181">
            <v>389</v>
          </cell>
          <cell r="S181" t="str">
            <v>C</v>
          </cell>
        </row>
        <row r="182">
          <cell r="A182" t="str">
            <v>TPE-DPSA33</v>
          </cell>
          <cell r="B182" t="str">
            <v>WINTER</v>
          </cell>
          <cell r="C182" t="str">
            <v>Periode :  OKT. 2000 - MARET 2001</v>
          </cell>
          <cell r="D182" t="str">
            <v>PK-GPA (122,341 KGS)</v>
          </cell>
          <cell r="E182" t="str">
            <v xml:space="preserve">     RR TRENT 768/M82</v>
          </cell>
          <cell r="F182" t="str">
            <v>A33</v>
          </cell>
          <cell r="G182" t="str">
            <v>TPE</v>
          </cell>
          <cell r="H182" t="str">
            <v>DPS</v>
          </cell>
          <cell r="I182">
            <v>2182</v>
          </cell>
          <cell r="J182">
            <v>-9</v>
          </cell>
          <cell r="K182">
            <v>0.20347222222222219</v>
          </cell>
          <cell r="L182">
            <v>1.1805555555555555E-2</v>
          </cell>
          <cell r="M182">
            <v>0.21527777777777773</v>
          </cell>
          <cell r="N182">
            <v>29750</v>
          </cell>
          <cell r="O182">
            <v>39300</v>
          </cell>
          <cell r="P182">
            <v>46600</v>
          </cell>
          <cell r="Q182" t="str">
            <v>SUB/</v>
          </cell>
          <cell r="R182">
            <v>197</v>
          </cell>
          <cell r="S182" t="str">
            <v>A</v>
          </cell>
        </row>
        <row r="183">
          <cell r="A183" t="str">
            <v>-</v>
          </cell>
        </row>
        <row r="184">
          <cell r="A184" t="str">
            <v>ADL-DPSD10</v>
          </cell>
          <cell r="B184" t="str">
            <v>WINTER</v>
          </cell>
          <cell r="C184" t="str">
            <v>Periode :      OCT ' 2000  -  MAR ' 2001</v>
          </cell>
          <cell r="D184" t="str">
            <v>PK-GIF  (123,929 KGS)</v>
          </cell>
          <cell r="E184" t="str">
            <v xml:space="preserve">    CF6-50C / LRC</v>
          </cell>
          <cell r="F184" t="str">
            <v>D10</v>
          </cell>
          <cell r="G184" t="str">
            <v>ADL</v>
          </cell>
          <cell r="H184" t="str">
            <v>DPS</v>
          </cell>
          <cell r="I184">
            <v>2081</v>
          </cell>
          <cell r="J184">
            <v>-20</v>
          </cell>
          <cell r="K184">
            <v>0.19583333333333333</v>
          </cell>
          <cell r="L184">
            <v>8.3333333333333332E-3</v>
          </cell>
          <cell r="M184">
            <v>0.20416666666666666</v>
          </cell>
          <cell r="N184">
            <v>40500</v>
          </cell>
          <cell r="O184">
            <v>53700</v>
          </cell>
          <cell r="P184">
            <v>43200</v>
          </cell>
          <cell r="Q184" t="str">
            <v>SUB/197</v>
          </cell>
          <cell r="S184" t="str">
            <v>A</v>
          </cell>
        </row>
        <row r="185">
          <cell r="A185" t="str">
            <v>ADL-MELD10</v>
          </cell>
          <cell r="B185" t="str">
            <v>WINTER</v>
          </cell>
          <cell r="C185" t="str">
            <v>Periode :      OCT ' 2000  -  MAR ' 2001</v>
          </cell>
          <cell r="D185" t="str">
            <v>PK-GIF  (123,929 KGS)</v>
          </cell>
          <cell r="E185" t="str">
            <v xml:space="preserve">    CF6-50C / LRC</v>
          </cell>
          <cell r="F185" t="str">
            <v>D10</v>
          </cell>
          <cell r="G185" t="str">
            <v>ADL</v>
          </cell>
          <cell r="H185" t="str">
            <v>MEL</v>
          </cell>
          <cell r="I185">
            <v>385</v>
          </cell>
          <cell r="J185">
            <v>40</v>
          </cell>
          <cell r="K185">
            <v>4.0972222222222222E-2</v>
          </cell>
          <cell r="L185">
            <v>9.7222222222222224E-3</v>
          </cell>
          <cell r="M185">
            <v>5.0694444444444445E-2</v>
          </cell>
          <cell r="N185">
            <v>9000</v>
          </cell>
          <cell r="O185">
            <v>24050</v>
          </cell>
          <cell r="P185">
            <v>43200</v>
          </cell>
          <cell r="Q185" t="str">
            <v>SYD/386</v>
          </cell>
          <cell r="S185" t="str">
            <v>A</v>
          </cell>
        </row>
        <row r="186">
          <cell r="A186" t="str">
            <v>AKL-BNED10</v>
          </cell>
          <cell r="B186" t="str">
            <v>WINTER</v>
          </cell>
          <cell r="C186" t="str">
            <v>Periode :      OCT ' 2000  -  MAR ' 2001</v>
          </cell>
          <cell r="D186" t="str">
            <v>PK-GIF  (123,929 KGS)</v>
          </cell>
          <cell r="E186" t="str">
            <v xml:space="preserve">    CF6-50C / LRC</v>
          </cell>
          <cell r="F186" t="str">
            <v>D10</v>
          </cell>
          <cell r="G186" t="str">
            <v>AKL</v>
          </cell>
          <cell r="H186" t="str">
            <v>BNE</v>
          </cell>
          <cell r="I186">
            <v>1277</v>
          </cell>
          <cell r="J186">
            <v>-29</v>
          </cell>
          <cell r="K186">
            <v>0.12916666666666668</v>
          </cell>
          <cell r="L186">
            <v>1.0416666666666666E-2</v>
          </cell>
          <cell r="M186">
            <v>0.13958333333333334</v>
          </cell>
          <cell r="N186">
            <v>27450</v>
          </cell>
          <cell r="O186">
            <v>43750</v>
          </cell>
          <cell r="P186">
            <v>43200</v>
          </cell>
          <cell r="Q186" t="str">
            <v>SYD/420</v>
          </cell>
          <cell r="S186" t="str">
            <v>A</v>
          </cell>
        </row>
        <row r="187">
          <cell r="A187" t="str">
            <v>BKK-CGKD10</v>
          </cell>
          <cell r="B187" t="str">
            <v>WINTER</v>
          </cell>
          <cell r="C187" t="str">
            <v>Periode :      OCT ' 2000  -  MAR ' 2001</v>
          </cell>
          <cell r="D187" t="str">
            <v>PK-GIF  (123,929 KGS)</v>
          </cell>
          <cell r="E187" t="str">
            <v xml:space="preserve">    CF6-50C / LRC</v>
          </cell>
          <cell r="F187" t="str">
            <v>D10</v>
          </cell>
          <cell r="G187" t="str">
            <v>BKK</v>
          </cell>
          <cell r="H187" t="str">
            <v>CGK</v>
          </cell>
          <cell r="I187">
            <v>1294</v>
          </cell>
          <cell r="J187">
            <v>-7</v>
          </cell>
          <cell r="K187">
            <v>0.12222222222222223</v>
          </cell>
          <cell r="L187">
            <v>1.3194444444444444E-2</v>
          </cell>
          <cell r="M187">
            <v>0.13541666666666669</v>
          </cell>
          <cell r="N187">
            <v>25400</v>
          </cell>
          <cell r="O187">
            <v>41150</v>
          </cell>
          <cell r="P187">
            <v>43200</v>
          </cell>
          <cell r="Q187" t="str">
            <v>SUB/389</v>
          </cell>
          <cell r="S187" t="str">
            <v>A</v>
          </cell>
        </row>
        <row r="188">
          <cell r="A188" t="str">
            <v>BNE-AKLD10</v>
          </cell>
          <cell r="B188" t="str">
            <v>WINTER</v>
          </cell>
          <cell r="C188" t="str">
            <v>Periode :      OCT ' 2000  -  MAR ' 2001</v>
          </cell>
          <cell r="D188" t="str">
            <v>PK-GIF  (123,929 KGS)</v>
          </cell>
          <cell r="E188" t="str">
            <v xml:space="preserve">    CF6-50C / LRC</v>
          </cell>
          <cell r="F188" t="str">
            <v>D10</v>
          </cell>
          <cell r="G188" t="str">
            <v>BNE</v>
          </cell>
          <cell r="H188" t="str">
            <v>AKL</v>
          </cell>
          <cell r="I188">
            <v>1272</v>
          </cell>
          <cell r="J188">
            <v>25</v>
          </cell>
          <cell r="K188">
            <v>0.1173611111111111</v>
          </cell>
          <cell r="L188">
            <v>1.0416666666666666E-2</v>
          </cell>
          <cell r="M188">
            <v>0.12777777777777777</v>
          </cell>
          <cell r="N188">
            <v>25100</v>
          </cell>
          <cell r="O188">
            <v>41350</v>
          </cell>
          <cell r="P188">
            <v>43200</v>
          </cell>
          <cell r="Q188" t="str">
            <v>CHC/404</v>
          </cell>
          <cell r="S188" t="str">
            <v>A</v>
          </cell>
        </row>
        <row r="189">
          <cell r="A189" t="str">
            <v>BNE-DPSD10</v>
          </cell>
          <cell r="B189" t="str">
            <v>WINTER</v>
          </cell>
          <cell r="C189" t="str">
            <v>Periode :      OCT ' 2000  -  MAR ' 2001</v>
          </cell>
          <cell r="D189" t="str">
            <v>PK-GIF  (123,929 KGS)</v>
          </cell>
          <cell r="E189" t="str">
            <v xml:space="preserve">    CF6-50C / LRC</v>
          </cell>
          <cell r="F189" t="str">
            <v>D10</v>
          </cell>
          <cell r="G189" t="str">
            <v>BNE</v>
          </cell>
          <cell r="H189" t="str">
            <v>DPS</v>
          </cell>
          <cell r="I189">
            <v>2452</v>
          </cell>
          <cell r="J189">
            <v>-24</v>
          </cell>
          <cell r="K189">
            <v>0.23125000000000001</v>
          </cell>
          <cell r="L189">
            <v>1.3888888888888888E-2</v>
          </cell>
          <cell r="M189">
            <v>0.24513888888888891</v>
          </cell>
          <cell r="N189">
            <v>48550</v>
          </cell>
          <cell r="O189">
            <v>62400</v>
          </cell>
          <cell r="P189">
            <v>43200</v>
          </cell>
          <cell r="Q189" t="str">
            <v>SUB/197</v>
          </cell>
          <cell r="S189" t="str">
            <v>A</v>
          </cell>
        </row>
        <row r="190">
          <cell r="A190" t="str">
            <v>CGK-BKKD10</v>
          </cell>
          <cell r="B190" t="str">
            <v>WINTER</v>
          </cell>
          <cell r="C190" t="str">
            <v>Periode :      OCT ' 2000  -  MAR ' 2001</v>
          </cell>
          <cell r="D190" t="str">
            <v>PK-GIF  (123,929 KGS)</v>
          </cell>
          <cell r="E190" t="str">
            <v xml:space="preserve">    CF6-50C / LRC</v>
          </cell>
          <cell r="F190" t="str">
            <v>D10</v>
          </cell>
          <cell r="G190" t="str">
            <v>CGK</v>
          </cell>
          <cell r="H190" t="str">
            <v>BKK</v>
          </cell>
          <cell r="I190">
            <v>1295</v>
          </cell>
          <cell r="J190">
            <v>5</v>
          </cell>
          <cell r="K190">
            <v>0.12152777777777778</v>
          </cell>
          <cell r="L190">
            <v>6.9444444444444441E-3</v>
          </cell>
          <cell r="M190">
            <v>0.12847222222222221</v>
          </cell>
          <cell r="N190">
            <v>24650</v>
          </cell>
          <cell r="O190">
            <v>39200</v>
          </cell>
          <cell r="P190">
            <v>43200</v>
          </cell>
          <cell r="Q190" t="str">
            <v>CNX/323</v>
          </cell>
          <cell r="S190" t="str">
            <v>A</v>
          </cell>
        </row>
        <row r="191">
          <cell r="A191" t="str">
            <v>CGK-DHAD10</v>
          </cell>
          <cell r="B191" t="str">
            <v>WINTER</v>
          </cell>
          <cell r="C191" t="str">
            <v>Periode :      OCT ' 2000  -  MAR ' 2001</v>
          </cell>
          <cell r="D191" t="str">
            <v>PK-GIF  (123,929 KGS)</v>
          </cell>
          <cell r="E191" t="str">
            <v xml:space="preserve">    CF6-50C / LRC</v>
          </cell>
          <cell r="F191" t="str">
            <v>D10</v>
          </cell>
          <cell r="G191" t="str">
            <v>CGK</v>
          </cell>
          <cell r="H191" t="str">
            <v>DHA</v>
          </cell>
          <cell r="I191">
            <v>3889</v>
          </cell>
          <cell r="J191">
            <v>-6</v>
          </cell>
          <cell r="K191">
            <v>0.34861111111111115</v>
          </cell>
          <cell r="L191">
            <v>1.3194444444444444E-2</v>
          </cell>
          <cell r="M191">
            <v>0.3618055555555556</v>
          </cell>
          <cell r="N191">
            <v>75750</v>
          </cell>
          <cell r="O191">
            <v>93350</v>
          </cell>
          <cell r="P191">
            <v>34900</v>
          </cell>
          <cell r="Q191" t="str">
            <v>AUH/280</v>
          </cell>
          <cell r="S191" t="str">
            <v>C</v>
          </cell>
        </row>
        <row r="192">
          <cell r="A192" t="str">
            <v>CGK-HKGD10</v>
          </cell>
          <cell r="B192" t="str">
            <v>WINTER</v>
          </cell>
          <cell r="C192" t="str">
            <v>Periode :      OCT ' 2000  -  MAR ' 2001</v>
          </cell>
          <cell r="D192" t="str">
            <v>PK-GIF  (123,929 KGS)</v>
          </cell>
          <cell r="E192" t="str">
            <v xml:space="preserve">    CF6-50C / LRC</v>
          </cell>
          <cell r="F192" t="str">
            <v>D10</v>
          </cell>
          <cell r="G192" t="str">
            <v>CGK</v>
          </cell>
          <cell r="H192" t="str">
            <v>HKG</v>
          </cell>
          <cell r="I192">
            <v>1847</v>
          </cell>
          <cell r="J192">
            <v>5</v>
          </cell>
          <cell r="K192">
            <v>0.1673611111111111</v>
          </cell>
          <cell r="L192">
            <v>1.3194444444444444E-2</v>
          </cell>
          <cell r="M192">
            <v>0.18055555555555555</v>
          </cell>
          <cell r="N192">
            <v>34400</v>
          </cell>
          <cell r="O192">
            <v>45850</v>
          </cell>
          <cell r="P192">
            <v>43200</v>
          </cell>
          <cell r="Q192" t="str">
            <v>CAN/119</v>
          </cell>
          <cell r="S192" t="str">
            <v>A</v>
          </cell>
        </row>
        <row r="193">
          <cell r="A193" t="str">
            <v>CGK-JEDD10</v>
          </cell>
          <cell r="B193" t="str">
            <v>WINTER</v>
          </cell>
          <cell r="C193" t="str">
            <v>Periode :      OCT ' 2000  -  MAR ' 2001</v>
          </cell>
          <cell r="D193" t="str">
            <v>PK-GIF  (123,929 KGS)</v>
          </cell>
          <cell r="E193" t="str">
            <v xml:space="preserve">    CF6-50C / LRC</v>
          </cell>
          <cell r="F193" t="str">
            <v>D10</v>
          </cell>
          <cell r="G193" t="str">
            <v>CGK</v>
          </cell>
          <cell r="H193" t="str">
            <v>JED</v>
          </cell>
          <cell r="I193">
            <v>4465</v>
          </cell>
          <cell r="J193">
            <v>-9</v>
          </cell>
          <cell r="K193">
            <v>0.40069444444444446</v>
          </cell>
          <cell r="L193">
            <v>1.5277777777777777E-2</v>
          </cell>
          <cell r="M193">
            <v>0.41597222222222224</v>
          </cell>
          <cell r="N193">
            <v>84800</v>
          </cell>
          <cell r="O193">
            <v>105950</v>
          </cell>
          <cell r="P193">
            <v>22300</v>
          </cell>
          <cell r="Q193" t="str">
            <v>RUH/486</v>
          </cell>
          <cell r="S193" t="str">
            <v>C</v>
          </cell>
        </row>
        <row r="194">
          <cell r="A194" t="str">
            <v>CGK-KULD10</v>
          </cell>
          <cell r="B194" t="str">
            <v>WINTER</v>
          </cell>
          <cell r="C194" t="str">
            <v>Periode :      OCT ' 2000  -  MAR ' 2001</v>
          </cell>
          <cell r="D194" t="str">
            <v>PK-GIF  (123,929 KGS)</v>
          </cell>
          <cell r="E194" t="str">
            <v xml:space="preserve">    CF6-50C / LRC</v>
          </cell>
          <cell r="F194" t="str">
            <v>D10</v>
          </cell>
          <cell r="G194" t="str">
            <v>CGK</v>
          </cell>
          <cell r="H194" t="str">
            <v>KUL</v>
          </cell>
          <cell r="I194">
            <v>667</v>
          </cell>
          <cell r="J194">
            <v>5</v>
          </cell>
          <cell r="K194">
            <v>6.6666666666666666E-2</v>
          </cell>
          <cell r="L194">
            <v>1.1111111111111112E-2</v>
          </cell>
          <cell r="M194">
            <v>7.7777777777777779E-2</v>
          </cell>
          <cell r="N194">
            <v>13750</v>
          </cell>
          <cell r="O194">
            <v>25950</v>
          </cell>
          <cell r="P194">
            <v>43200</v>
          </cell>
          <cell r="Q194" t="str">
            <v>SIN/220</v>
          </cell>
          <cell r="S194" t="str">
            <v>A</v>
          </cell>
        </row>
        <row r="195">
          <cell r="A195" t="str">
            <v>CGK-MNLD10</v>
          </cell>
          <cell r="B195" t="str">
            <v>WINTER</v>
          </cell>
          <cell r="C195" t="str">
            <v>Periode :      OCT ' 2000  -  MAR ' 2001</v>
          </cell>
          <cell r="D195" t="str">
            <v>PK-GIF  (123,929 KGS)</v>
          </cell>
          <cell r="E195" t="str">
            <v xml:space="preserve">    CF6-50C / LRC</v>
          </cell>
          <cell r="F195" t="str">
            <v>D10</v>
          </cell>
          <cell r="G195" t="str">
            <v>CGK</v>
          </cell>
          <cell r="H195" t="str">
            <v>MNL</v>
          </cell>
          <cell r="I195">
            <v>1553</v>
          </cell>
          <cell r="J195">
            <v>-8</v>
          </cell>
          <cell r="K195">
            <v>0.1451388888888889</v>
          </cell>
          <cell r="L195">
            <v>1.0416666666666666E-2</v>
          </cell>
          <cell r="M195">
            <v>0.15555555555555556</v>
          </cell>
          <cell r="N195">
            <v>29900</v>
          </cell>
          <cell r="O195">
            <v>42750</v>
          </cell>
          <cell r="P195">
            <v>43200</v>
          </cell>
          <cell r="Q195" t="str">
            <v>LAO/230</v>
          </cell>
          <cell r="S195" t="str">
            <v>A</v>
          </cell>
        </row>
        <row r="196">
          <cell r="A196" t="str">
            <v>CGK-RUHD10</v>
          </cell>
          <cell r="B196" t="str">
            <v>WINTER</v>
          </cell>
          <cell r="C196" t="str">
            <v>Periode :      OCT ' 2000  -  MAR ' 2001</v>
          </cell>
          <cell r="D196" t="str">
            <v>PK-GIF  (123,929 KGS)</v>
          </cell>
          <cell r="E196" t="str">
            <v xml:space="preserve">    CF6-50C / LRC</v>
          </cell>
          <cell r="F196" t="str">
            <v>D10</v>
          </cell>
          <cell r="G196" t="str">
            <v>CGK</v>
          </cell>
          <cell r="H196" t="str">
            <v>RUH</v>
          </cell>
          <cell r="I196">
            <v>4132</v>
          </cell>
          <cell r="J196">
            <v>-10</v>
          </cell>
          <cell r="K196">
            <v>0.37222222222222223</v>
          </cell>
          <cell r="L196">
            <v>1.3888888888888888E-2</v>
          </cell>
          <cell r="M196">
            <v>0.38611111111111113</v>
          </cell>
          <cell r="N196">
            <v>79950</v>
          </cell>
          <cell r="O196">
            <v>95250</v>
          </cell>
          <cell r="P196">
            <v>35500</v>
          </cell>
          <cell r="Q196" t="str">
            <v>DHA/277</v>
          </cell>
          <cell r="S196" t="str">
            <v>C</v>
          </cell>
        </row>
        <row r="197">
          <cell r="A197" t="str">
            <v>CGK-SELD10</v>
          </cell>
          <cell r="B197" t="str">
            <v>WINTER</v>
          </cell>
          <cell r="C197" t="str">
            <v>Periode :      OCT ' 2000  -  MAR ' 2001</v>
          </cell>
          <cell r="D197" t="str">
            <v>PK-GIF  (123,929 KGS)</v>
          </cell>
          <cell r="E197" t="str">
            <v xml:space="preserve">    CF6-50C / LRC</v>
          </cell>
          <cell r="F197" t="str">
            <v>D10</v>
          </cell>
          <cell r="G197" t="str">
            <v>CGK</v>
          </cell>
          <cell r="H197" t="str">
            <v>SEL</v>
          </cell>
          <cell r="I197">
            <v>2999</v>
          </cell>
          <cell r="J197">
            <v>13</v>
          </cell>
          <cell r="K197">
            <v>0.26111111111111113</v>
          </cell>
          <cell r="L197">
            <v>1.2500000000000001E-2</v>
          </cell>
          <cell r="M197">
            <v>0.27361111111111114</v>
          </cell>
          <cell r="N197">
            <v>56650</v>
          </cell>
          <cell r="O197">
            <v>71400</v>
          </cell>
          <cell r="P197">
            <v>43200</v>
          </cell>
          <cell r="Q197" t="str">
            <v>PUS/208</v>
          </cell>
          <cell r="S197" t="str">
            <v>A</v>
          </cell>
        </row>
        <row r="198">
          <cell r="A198" t="str">
            <v>CNS-DRWD10</v>
          </cell>
          <cell r="B198" t="str">
            <v>WINTER</v>
          </cell>
          <cell r="C198" t="str">
            <v>Periode :      OCT ' 2000  -  MAR ' 2001</v>
          </cell>
          <cell r="D198" t="str">
            <v>PK-GIF  (123,929 KGS)</v>
          </cell>
          <cell r="E198" t="str">
            <v xml:space="preserve">    CF6-50C / LRC</v>
          </cell>
          <cell r="F198" t="str">
            <v>D10</v>
          </cell>
          <cell r="G198" t="str">
            <v>CNS</v>
          </cell>
          <cell r="H198" t="str">
            <v>DRW</v>
          </cell>
          <cell r="I198">
            <v>1021</v>
          </cell>
          <cell r="J198">
            <v>-17</v>
          </cell>
          <cell r="K198">
            <v>0.10069444444444443</v>
          </cell>
          <cell r="L198">
            <v>9.0277777777777787E-3</v>
          </cell>
          <cell r="M198">
            <v>0.10972222222222221</v>
          </cell>
          <cell r="N198">
            <v>20150</v>
          </cell>
          <cell r="O198">
            <v>31200</v>
          </cell>
          <cell r="P198">
            <v>43200</v>
          </cell>
          <cell r="Q198" t="str">
            <v>KTR/157</v>
          </cell>
          <cell r="S198" t="str">
            <v>A</v>
          </cell>
        </row>
        <row r="199">
          <cell r="A199" t="str">
            <v>DHA-CGKD10</v>
          </cell>
          <cell r="B199" t="str">
            <v>WINTER</v>
          </cell>
          <cell r="C199" t="str">
            <v>Periode :      OCT ' 2000  -  MAR ' 2001</v>
          </cell>
          <cell r="D199" t="str">
            <v>PK-GIF  (123,929 KGS)</v>
          </cell>
          <cell r="E199" t="str">
            <v xml:space="preserve">    CF6-50C / LRC</v>
          </cell>
          <cell r="F199" t="str">
            <v>D10</v>
          </cell>
          <cell r="G199" t="str">
            <v>DHA</v>
          </cell>
          <cell r="H199" t="str">
            <v>CGK</v>
          </cell>
          <cell r="I199">
            <v>3936</v>
          </cell>
          <cell r="J199">
            <v>14</v>
          </cell>
          <cell r="K199">
            <v>0.34027777777777773</v>
          </cell>
          <cell r="L199">
            <v>1.1111111111111112E-2</v>
          </cell>
          <cell r="M199">
            <v>0.35138888888888886</v>
          </cell>
          <cell r="N199">
            <v>70500</v>
          </cell>
          <cell r="O199">
            <v>89250</v>
          </cell>
          <cell r="P199">
            <v>26000</v>
          </cell>
          <cell r="Q199" t="str">
            <v>SUB/389</v>
          </cell>
          <cell r="S199">
            <v>1</v>
          </cell>
          <cell r="T199" t="str">
            <v xml:space="preserve">   1. DHA RTOW = 238,700 KGS; RW = 16RPOSJ; OAT = 40°C</v>
          </cell>
        </row>
        <row r="200">
          <cell r="A200" t="str">
            <v>DHA-JEDD10</v>
          </cell>
          <cell r="B200" t="str">
            <v>WINTER</v>
          </cell>
          <cell r="C200" t="str">
            <v>Periode :      OCT ' 2000  -  MAR ' 2001</v>
          </cell>
          <cell r="D200" t="str">
            <v>PK-GIF  (123,929 KGS)</v>
          </cell>
          <cell r="E200" t="str">
            <v xml:space="preserve">    CF6-50C / LRC</v>
          </cell>
          <cell r="F200" t="str">
            <v>D10</v>
          </cell>
          <cell r="G200" t="str">
            <v>DHA</v>
          </cell>
          <cell r="H200" t="str">
            <v>JED</v>
          </cell>
          <cell r="I200">
            <v>721</v>
          </cell>
          <cell r="J200">
            <v>-62</v>
          </cell>
          <cell r="K200">
            <v>8.0555555555555561E-2</v>
          </cell>
          <cell r="L200">
            <v>1.1111111111111112E-2</v>
          </cell>
          <cell r="M200">
            <v>9.1666666666666674E-2</v>
          </cell>
          <cell r="N200">
            <v>16500</v>
          </cell>
          <cell r="O200">
            <v>33150</v>
          </cell>
          <cell r="P200">
            <v>43200</v>
          </cell>
          <cell r="Q200" t="str">
            <v>RUH/486</v>
          </cell>
          <cell r="S200" t="str">
            <v>A</v>
          </cell>
        </row>
        <row r="201">
          <cell r="A201" t="str">
            <v>DHA-RUHD10</v>
          </cell>
          <cell r="B201" t="str">
            <v>WINTER</v>
          </cell>
          <cell r="C201" t="str">
            <v>Periode :      OCT ' 2000  -  MAR ' 2001</v>
          </cell>
          <cell r="D201" t="str">
            <v>PK-GIF  (123,929 KGS)</v>
          </cell>
          <cell r="E201" t="str">
            <v xml:space="preserve">    CF6-50C / LRC</v>
          </cell>
          <cell r="F201" t="str">
            <v>D10</v>
          </cell>
          <cell r="G201" t="str">
            <v>DHA</v>
          </cell>
          <cell r="H201" t="str">
            <v>RUH</v>
          </cell>
          <cell r="I201">
            <v>272</v>
          </cell>
          <cell r="J201">
            <v>-52</v>
          </cell>
          <cell r="K201">
            <v>3.4722222222222224E-2</v>
          </cell>
          <cell r="L201">
            <v>1.1805555555555555E-2</v>
          </cell>
          <cell r="M201">
            <v>4.6527777777777779E-2</v>
          </cell>
          <cell r="N201">
            <v>7750</v>
          </cell>
          <cell r="O201">
            <v>18650</v>
          </cell>
          <cell r="P201">
            <v>43200</v>
          </cell>
          <cell r="Q201" t="str">
            <v>DHA/277</v>
          </cell>
          <cell r="S201" t="str">
            <v>A</v>
          </cell>
        </row>
        <row r="202">
          <cell r="A202" t="str">
            <v>DPS-ADLD10</v>
          </cell>
          <cell r="B202" t="str">
            <v>WINTER</v>
          </cell>
          <cell r="C202" t="str">
            <v>Periode :      OCT ' 2000  -  MAR ' 2001</v>
          </cell>
          <cell r="D202" t="str">
            <v>PK-GIF  (123,929 KGS)</v>
          </cell>
          <cell r="E202" t="str">
            <v xml:space="preserve">    CF6-50C / LRC</v>
          </cell>
          <cell r="F202" t="str">
            <v>D10</v>
          </cell>
          <cell r="G202" t="str">
            <v>DPS</v>
          </cell>
          <cell r="H202" t="str">
            <v>ADL</v>
          </cell>
          <cell r="I202">
            <v>2054</v>
          </cell>
          <cell r="J202">
            <v>24</v>
          </cell>
          <cell r="K202">
            <v>0.17847222222222223</v>
          </cell>
          <cell r="L202">
            <v>1.1805555555555555E-2</v>
          </cell>
          <cell r="M202">
            <v>0.19027777777777777</v>
          </cell>
          <cell r="N202">
            <v>37300</v>
          </cell>
          <cell r="O202">
            <v>52000</v>
          </cell>
          <cell r="P202">
            <v>43200</v>
          </cell>
          <cell r="Q202" t="str">
            <v>MEL/395</v>
          </cell>
          <cell r="S202" t="str">
            <v>A</v>
          </cell>
        </row>
        <row r="203">
          <cell r="A203" t="str">
            <v>DPS-BNED10</v>
          </cell>
          <cell r="B203" t="str">
            <v>WINTER</v>
          </cell>
          <cell r="C203" t="str">
            <v>Periode :      OCT ' 2000  -  MAR ' 2001</v>
          </cell>
          <cell r="D203" t="str">
            <v>PK-GIF  (123,929 KGS)</v>
          </cell>
          <cell r="E203" t="str">
            <v xml:space="preserve">    CF6-50C / LRC</v>
          </cell>
          <cell r="F203" t="str">
            <v>D10</v>
          </cell>
          <cell r="G203" t="str">
            <v>DPS</v>
          </cell>
          <cell r="H203" t="str">
            <v>BNE</v>
          </cell>
          <cell r="I203">
            <v>2451</v>
          </cell>
          <cell r="J203">
            <v>25</v>
          </cell>
          <cell r="K203">
            <v>0.21041666666666667</v>
          </cell>
          <cell r="L203">
            <v>1.3888888888888888E-2</v>
          </cell>
          <cell r="M203">
            <v>0.22430555555555556</v>
          </cell>
          <cell r="N203">
            <v>45250</v>
          </cell>
          <cell r="O203">
            <v>63200</v>
          </cell>
          <cell r="P203">
            <v>43200</v>
          </cell>
          <cell r="Q203" t="str">
            <v>SYD/420</v>
          </cell>
          <cell r="S203" t="str">
            <v>A</v>
          </cell>
        </row>
        <row r="204">
          <cell r="A204" t="str">
            <v>CGK-SIND10</v>
          </cell>
          <cell r="B204" t="str">
            <v>WINTER</v>
          </cell>
          <cell r="C204" t="str">
            <v>Periode :      APR  -  SEP ' 2001</v>
          </cell>
          <cell r="D204" t="str">
            <v>PK-GIF  (123,929 KGS)</v>
          </cell>
          <cell r="E204" t="str">
            <v xml:space="preserve">    CF6-50C / LRC</v>
          </cell>
          <cell r="F204" t="str">
            <v>D10</v>
          </cell>
          <cell r="G204" t="str">
            <v>CGK</v>
          </cell>
          <cell r="H204" t="str">
            <v>SIN</v>
          </cell>
          <cell r="I204">
            <v>545</v>
          </cell>
          <cell r="J204">
            <v>4</v>
          </cell>
          <cell r="K204">
            <v>5.6250000000000001E-2</v>
          </cell>
          <cell r="L204">
            <v>1.0416666666666666E-2</v>
          </cell>
          <cell r="M204">
            <v>6.6666666666666666E-2</v>
          </cell>
          <cell r="N204">
            <v>11750</v>
          </cell>
          <cell r="O204">
            <v>23650</v>
          </cell>
          <cell r="P204">
            <v>43200</v>
          </cell>
          <cell r="Q204" t="str">
            <v>KUL/219</v>
          </cell>
          <cell r="S204" t="str">
            <v>A</v>
          </cell>
        </row>
        <row r="205">
          <cell r="A205" t="str">
            <v>DPS-DRWD10</v>
          </cell>
          <cell r="B205" t="str">
            <v>WINTER</v>
          </cell>
          <cell r="C205" t="str">
            <v>Periode :      OCT ' 2000  -  MAR ' 2001</v>
          </cell>
          <cell r="D205" t="str">
            <v>PK-GIF  (123,929 KGS)</v>
          </cell>
          <cell r="E205" t="str">
            <v xml:space="preserve">    CF6-50C / LRC</v>
          </cell>
          <cell r="F205" t="str">
            <v>D10</v>
          </cell>
          <cell r="G205" t="str">
            <v>DPS</v>
          </cell>
          <cell r="H205" t="str">
            <v>DRW</v>
          </cell>
          <cell r="I205">
            <v>977</v>
          </cell>
          <cell r="J205">
            <v>-3</v>
          </cell>
          <cell r="K205">
            <v>9.4444444444444442E-2</v>
          </cell>
          <cell r="L205">
            <v>8.3333333333333332E-3</v>
          </cell>
          <cell r="M205">
            <v>0.10277777777777777</v>
          </cell>
          <cell r="N205">
            <v>19450</v>
          </cell>
          <cell r="O205">
            <v>30400</v>
          </cell>
          <cell r="P205">
            <v>43200</v>
          </cell>
          <cell r="Q205" t="str">
            <v>KTR/157</v>
          </cell>
          <cell r="S205" t="str">
            <v>A</v>
          </cell>
        </row>
        <row r="206">
          <cell r="A206" t="str">
            <v>DPS-HKGD10</v>
          </cell>
          <cell r="B206" t="str">
            <v>WINTER</v>
          </cell>
          <cell r="C206" t="str">
            <v>Periode :      OCT ' 2000  -  MAR ' 2001</v>
          </cell>
          <cell r="D206" t="str">
            <v>PK-GIF  (123,929 KGS)</v>
          </cell>
          <cell r="E206" t="str">
            <v xml:space="preserve">    CF6-50C / LRC</v>
          </cell>
          <cell r="F206" t="str">
            <v>D10</v>
          </cell>
          <cell r="G206" t="str">
            <v>DPS</v>
          </cell>
          <cell r="H206" t="str">
            <v>HKG</v>
          </cell>
          <cell r="I206">
            <v>1942</v>
          </cell>
          <cell r="J206">
            <v>-4</v>
          </cell>
          <cell r="K206">
            <v>0.17847222222222223</v>
          </cell>
          <cell r="L206">
            <v>1.3194444444444444E-2</v>
          </cell>
          <cell r="M206">
            <v>0.19166666666666668</v>
          </cell>
          <cell r="N206">
            <v>36700</v>
          </cell>
          <cell r="O206">
            <v>48250</v>
          </cell>
          <cell r="P206">
            <v>43200</v>
          </cell>
          <cell r="Q206" t="str">
            <v>CAN/119</v>
          </cell>
          <cell r="S206" t="str">
            <v>A</v>
          </cell>
        </row>
        <row r="207">
          <cell r="A207" t="str">
            <v>DPS-MELD10</v>
          </cell>
          <cell r="B207" t="str">
            <v>WINTER</v>
          </cell>
          <cell r="C207" t="str">
            <v>Periode :      OCT ' 2000  -  MAR ' 2001</v>
          </cell>
          <cell r="D207" t="str">
            <v>PK-GIF  (123,929 KGS)</v>
          </cell>
          <cell r="E207" t="str">
            <v xml:space="preserve">    CF6-50C / LRC</v>
          </cell>
          <cell r="F207" t="str">
            <v>D10</v>
          </cell>
          <cell r="G207" t="str">
            <v>DPS</v>
          </cell>
          <cell r="H207" t="str">
            <v>MEL</v>
          </cell>
          <cell r="I207">
            <v>2417</v>
          </cell>
          <cell r="J207">
            <v>27</v>
          </cell>
          <cell r="K207">
            <v>0.2076388888888889</v>
          </cell>
          <cell r="L207">
            <v>1.8749999999999999E-2</v>
          </cell>
          <cell r="M207">
            <v>0.22638888888888889</v>
          </cell>
          <cell r="N207">
            <v>44150</v>
          </cell>
          <cell r="O207">
            <v>61250</v>
          </cell>
          <cell r="P207">
            <v>43200</v>
          </cell>
          <cell r="Q207" t="str">
            <v>SYD/386</v>
          </cell>
          <cell r="S207" t="str">
            <v>A</v>
          </cell>
        </row>
        <row r="208">
          <cell r="A208" t="str">
            <v>DPS-PERD10</v>
          </cell>
          <cell r="B208" t="str">
            <v>WINTER</v>
          </cell>
          <cell r="C208" t="str">
            <v>Periode :      OCT ' 2000  -  MAR ' 2001</v>
          </cell>
          <cell r="D208" t="str">
            <v>PK-GIF  (123,929 KGS)</v>
          </cell>
          <cell r="E208" t="str">
            <v xml:space="preserve">    CF6-50C / LRC</v>
          </cell>
          <cell r="F208" t="str">
            <v>D10</v>
          </cell>
          <cell r="G208" t="str">
            <v>DPS</v>
          </cell>
          <cell r="H208" t="str">
            <v>PER</v>
          </cell>
          <cell r="I208">
            <v>1411</v>
          </cell>
          <cell r="J208">
            <v>6</v>
          </cell>
          <cell r="K208">
            <v>0.12986111111111112</v>
          </cell>
          <cell r="L208">
            <v>1.0416666666666666E-2</v>
          </cell>
          <cell r="M208">
            <v>0.14027777777777778</v>
          </cell>
          <cell r="N208">
            <v>27450</v>
          </cell>
          <cell r="O208">
            <v>47500</v>
          </cell>
          <cell r="P208">
            <v>42900</v>
          </cell>
          <cell r="Q208" t="str">
            <v>KGI/290</v>
          </cell>
          <cell r="S208" t="str">
            <v>A</v>
          </cell>
        </row>
        <row r="209">
          <cell r="A209" t="str">
            <v>DPS-SELD10</v>
          </cell>
          <cell r="B209" t="str">
            <v>WINTER</v>
          </cell>
          <cell r="C209" t="str">
            <v>Periode :      OCT ' 2000  -  MAR ' 2001</v>
          </cell>
          <cell r="D209" t="str">
            <v>PK-GIF  (123,929 KGS)</v>
          </cell>
          <cell r="E209" t="str">
            <v xml:space="preserve">    CF6-50C / LRC</v>
          </cell>
          <cell r="F209" t="str">
            <v>D10</v>
          </cell>
          <cell r="G209" t="str">
            <v>DPS</v>
          </cell>
          <cell r="H209" t="str">
            <v>SEL</v>
          </cell>
          <cell r="I209">
            <v>2977</v>
          </cell>
          <cell r="J209">
            <v>14</v>
          </cell>
          <cell r="K209">
            <v>0.2590277777777778</v>
          </cell>
          <cell r="L209">
            <v>1.0416666666666666E-2</v>
          </cell>
          <cell r="M209">
            <v>0.26944444444444449</v>
          </cell>
          <cell r="N209">
            <v>56100</v>
          </cell>
          <cell r="O209">
            <v>70800</v>
          </cell>
          <cell r="P209">
            <v>43200</v>
          </cell>
          <cell r="Q209" t="str">
            <v>PUS/208</v>
          </cell>
          <cell r="S209" t="str">
            <v>A</v>
          </cell>
        </row>
        <row r="210">
          <cell r="A210" t="str">
            <v>DPS-SIND10</v>
          </cell>
          <cell r="B210" t="str">
            <v>WINTER</v>
          </cell>
          <cell r="C210" t="str">
            <v>Periode :      OCT ' 2000  -  MAR ' 2001</v>
          </cell>
          <cell r="D210" t="str">
            <v>PK-GIF  (123,929 KGS)</v>
          </cell>
          <cell r="E210" t="str">
            <v xml:space="preserve">    CF6-50C / LRC</v>
          </cell>
          <cell r="F210" t="str">
            <v>D10</v>
          </cell>
          <cell r="G210" t="str">
            <v>DPS</v>
          </cell>
          <cell r="H210" t="str">
            <v>SIN</v>
          </cell>
          <cell r="I210">
            <v>952</v>
          </cell>
          <cell r="J210">
            <v>8</v>
          </cell>
          <cell r="K210">
            <v>9.0972222222222218E-2</v>
          </cell>
          <cell r="L210">
            <v>1.3888888888888888E-2</v>
          </cell>
          <cell r="M210">
            <v>0.1048611111111111</v>
          </cell>
          <cell r="N210">
            <v>18350</v>
          </cell>
          <cell r="O210">
            <v>30250</v>
          </cell>
          <cell r="P210">
            <v>43200</v>
          </cell>
          <cell r="Q210" t="str">
            <v>KUL/219</v>
          </cell>
          <cell r="S210" t="str">
            <v>A</v>
          </cell>
        </row>
        <row r="211">
          <cell r="A211" t="str">
            <v>DPS-SYDD10</v>
          </cell>
          <cell r="B211" t="str">
            <v>WINTER</v>
          </cell>
          <cell r="C211" t="str">
            <v>Periode :      OCT ' 2000  -  MAR ' 2001</v>
          </cell>
          <cell r="D211" t="str">
            <v>PK-GIF  (123,929 KGS)</v>
          </cell>
          <cell r="E211" t="str">
            <v xml:space="preserve">    CF6-50C / LRC</v>
          </cell>
          <cell r="F211" t="str">
            <v>D10</v>
          </cell>
          <cell r="G211" t="str">
            <v>DPS</v>
          </cell>
          <cell r="H211" t="str">
            <v>SYD</v>
          </cell>
          <cell r="I211">
            <v>2574</v>
          </cell>
          <cell r="J211">
            <v>27</v>
          </cell>
          <cell r="K211">
            <v>0.22013888888888888</v>
          </cell>
          <cell r="L211">
            <v>1.2500000000000001E-2</v>
          </cell>
          <cell r="M211">
            <v>0.2326388888888889</v>
          </cell>
          <cell r="N211">
            <v>47350</v>
          </cell>
          <cell r="O211">
            <v>65200</v>
          </cell>
          <cell r="P211">
            <v>43200</v>
          </cell>
          <cell r="Q211" t="str">
            <v>MEL391</v>
          </cell>
          <cell r="S211" t="str">
            <v>A</v>
          </cell>
        </row>
        <row r="212">
          <cell r="A212" t="str">
            <v>DPS-TPED10</v>
          </cell>
          <cell r="B212" t="str">
            <v>WINTER</v>
          </cell>
          <cell r="C212" t="str">
            <v>Periode :      OCT ' 2000  -  MAR ' 2001</v>
          </cell>
          <cell r="D212" t="str">
            <v>PK-GIF  (123,929 KGS)</v>
          </cell>
          <cell r="E212" t="str">
            <v xml:space="preserve">    CF6-50C / LRC</v>
          </cell>
          <cell r="F212" t="str">
            <v>D10</v>
          </cell>
          <cell r="G212" t="str">
            <v>DPS</v>
          </cell>
          <cell r="H212" t="str">
            <v>TPE</v>
          </cell>
          <cell r="I212">
            <v>2180</v>
          </cell>
          <cell r="J212">
            <v>6</v>
          </cell>
          <cell r="K212">
            <v>0.19375000000000001</v>
          </cell>
          <cell r="L212">
            <v>9.0277777777777787E-3</v>
          </cell>
          <cell r="M212">
            <v>0.20277777777777778</v>
          </cell>
          <cell r="N212">
            <v>40650</v>
          </cell>
          <cell r="O212">
            <v>54050</v>
          </cell>
          <cell r="P212">
            <v>43200</v>
          </cell>
          <cell r="Q212" t="str">
            <v>KHH181</v>
          </cell>
          <cell r="S212" t="str">
            <v>A</v>
          </cell>
        </row>
        <row r="213">
          <cell r="A213" t="str">
            <v>DRW-CNSD10</v>
          </cell>
          <cell r="B213" t="str">
            <v>WINTER</v>
          </cell>
          <cell r="C213" t="str">
            <v>Periode :      OCT ' 2000  -  MAR ' 2001</v>
          </cell>
          <cell r="D213" t="str">
            <v>PK-GIF  (123,929 KGS)</v>
          </cell>
          <cell r="E213" t="str">
            <v xml:space="preserve">    CF6-50C / LRC</v>
          </cell>
          <cell r="F213" t="str">
            <v>D10</v>
          </cell>
          <cell r="G213" t="str">
            <v>DRW</v>
          </cell>
          <cell r="H213" t="str">
            <v>CNS</v>
          </cell>
          <cell r="I213">
            <v>925</v>
          </cell>
          <cell r="J213">
            <v>16</v>
          </cell>
          <cell r="K213">
            <v>8.7499999999999994E-2</v>
          </cell>
          <cell r="L213">
            <v>9.7222222222222224E-3</v>
          </cell>
          <cell r="M213">
            <v>9.722222222222221E-2</v>
          </cell>
          <cell r="N213">
            <v>18000</v>
          </cell>
          <cell r="O213">
            <v>29250</v>
          </cell>
          <cell r="P213">
            <v>43200</v>
          </cell>
          <cell r="Q213" t="str">
            <v>TSV/165</v>
          </cell>
          <cell r="S213" t="str">
            <v>A</v>
          </cell>
        </row>
        <row r="214">
          <cell r="A214" t="str">
            <v>DRW-DPSD10</v>
          </cell>
          <cell r="B214" t="str">
            <v>WINTER</v>
          </cell>
          <cell r="C214" t="str">
            <v>Periode :      OCT ' 2000  -  MAR ' 2001</v>
          </cell>
          <cell r="D214" t="str">
            <v>PK-GIF  (123,929 KGS)</v>
          </cell>
          <cell r="E214" t="str">
            <v xml:space="preserve">    CF6-50C / LRC</v>
          </cell>
          <cell r="F214" t="str">
            <v>D10</v>
          </cell>
          <cell r="G214" t="str">
            <v>DRW</v>
          </cell>
          <cell r="H214" t="str">
            <v>DPS</v>
          </cell>
          <cell r="I214">
            <v>972</v>
          </cell>
          <cell r="J214">
            <v>12</v>
          </cell>
          <cell r="K214">
            <v>9.1666666666666674E-2</v>
          </cell>
          <cell r="L214">
            <v>9.7222222222222224E-3</v>
          </cell>
          <cell r="M214">
            <v>0.10138888888888889</v>
          </cell>
          <cell r="N214">
            <v>18550</v>
          </cell>
          <cell r="O214">
            <v>30000</v>
          </cell>
          <cell r="P214">
            <v>43200</v>
          </cell>
          <cell r="Q214" t="str">
            <v>SUB/197</v>
          </cell>
          <cell r="S214" t="str">
            <v>A</v>
          </cell>
        </row>
        <row r="215">
          <cell r="A215" t="str">
            <v>HKG-CGKD10</v>
          </cell>
          <cell r="B215" t="str">
            <v>WINTER</v>
          </cell>
          <cell r="C215" t="str">
            <v>Periode :      OCT ' 2000  -  MAR ' 2001</v>
          </cell>
          <cell r="D215" t="str">
            <v>PK-GIF  (123,929 KGS)</v>
          </cell>
          <cell r="E215" t="str">
            <v xml:space="preserve">    CF6-50C / LRC</v>
          </cell>
          <cell r="F215" t="str">
            <v>D10</v>
          </cell>
          <cell r="G215" t="str">
            <v>HKG</v>
          </cell>
          <cell r="H215" t="str">
            <v>CGK</v>
          </cell>
          <cell r="I215">
            <v>1849</v>
          </cell>
          <cell r="J215">
            <v>-3</v>
          </cell>
          <cell r="K215">
            <v>0.17013888888888887</v>
          </cell>
          <cell r="L215">
            <v>1.4583333333333332E-2</v>
          </cell>
          <cell r="M215">
            <v>0.1847222222222222</v>
          </cell>
          <cell r="N215">
            <v>35750</v>
          </cell>
          <cell r="O215">
            <v>52450</v>
          </cell>
          <cell r="P215">
            <v>43200</v>
          </cell>
          <cell r="Q215" t="str">
            <v>SUB/389</v>
          </cell>
          <cell r="S215" t="str">
            <v>A</v>
          </cell>
        </row>
        <row r="216">
          <cell r="A216" t="str">
            <v>HKG-DPSD10</v>
          </cell>
          <cell r="B216" t="str">
            <v>WINTER</v>
          </cell>
          <cell r="C216" t="str">
            <v>Periode :      OCT ' 2000  -  MAR ' 2001</v>
          </cell>
          <cell r="D216" t="str">
            <v>PK-GIF  (123,929 KGS)</v>
          </cell>
          <cell r="E216" t="str">
            <v xml:space="preserve">    CF6-50C / LRC</v>
          </cell>
          <cell r="F216" t="str">
            <v>D10</v>
          </cell>
          <cell r="G216" t="str">
            <v>HKG</v>
          </cell>
          <cell r="H216" t="str">
            <v>DPS</v>
          </cell>
          <cell r="I216">
            <v>1967</v>
          </cell>
          <cell r="J216">
            <v>-1</v>
          </cell>
          <cell r="K216">
            <v>0.17916666666666667</v>
          </cell>
          <cell r="L216">
            <v>1.5277777777777777E-2</v>
          </cell>
          <cell r="M216">
            <v>0.19444444444444445</v>
          </cell>
          <cell r="N216">
            <v>36950</v>
          </cell>
          <cell r="O216">
            <v>49900</v>
          </cell>
          <cell r="P216">
            <v>43200</v>
          </cell>
          <cell r="Q216" t="str">
            <v>SUB/197</v>
          </cell>
          <cell r="S216" t="str">
            <v>A</v>
          </cell>
        </row>
        <row r="217">
          <cell r="A217" t="str">
            <v>HKG-PEKD10</v>
          </cell>
          <cell r="B217" t="str">
            <v>WINTER</v>
          </cell>
          <cell r="C217" t="str">
            <v>Periode :      OCT ' 2000  -  MAR ' 2001</v>
          </cell>
          <cell r="D217" t="str">
            <v>PK-GIF  (123,929 KGS)</v>
          </cell>
          <cell r="E217" t="str">
            <v xml:space="preserve">    CF6-50C / LRC</v>
          </cell>
          <cell r="F217" t="str">
            <v>D10</v>
          </cell>
          <cell r="G217" t="str">
            <v>HKG</v>
          </cell>
          <cell r="H217" t="str">
            <v>PEK</v>
          </cell>
          <cell r="I217">
            <v>1145</v>
          </cell>
          <cell r="J217">
            <v>2</v>
          </cell>
          <cell r="K217">
            <v>0.10972222222222222</v>
          </cell>
          <cell r="L217">
            <v>1.3888888888888888E-2</v>
          </cell>
          <cell r="M217">
            <v>0.12361111111111112</v>
          </cell>
          <cell r="N217">
            <v>21950</v>
          </cell>
          <cell r="O217">
            <v>31450</v>
          </cell>
          <cell r="P217">
            <v>43200</v>
          </cell>
          <cell r="Q217" t="str">
            <v>TSN/105</v>
          </cell>
          <cell r="S217" t="str">
            <v>A</v>
          </cell>
        </row>
        <row r="218">
          <cell r="A218" t="str">
            <v>HKG-SIND10</v>
          </cell>
          <cell r="B218" t="str">
            <v>WINTER</v>
          </cell>
          <cell r="C218" t="str">
            <v>Periode :      OCT ' 2000  -  MAR ' 2001</v>
          </cell>
          <cell r="D218" t="str">
            <v>PK-GIF  (123,929 KGS)</v>
          </cell>
          <cell r="E218" t="str">
            <v xml:space="preserve">    CF6-50C / LRC</v>
          </cell>
          <cell r="F218" t="str">
            <v>D10</v>
          </cell>
          <cell r="G218" t="str">
            <v>HKG</v>
          </cell>
          <cell r="H218" t="str">
            <v>SIN</v>
          </cell>
          <cell r="I218">
            <v>1474</v>
          </cell>
          <cell r="J218">
            <v>0</v>
          </cell>
          <cell r="K218">
            <v>0.13750000000000001</v>
          </cell>
          <cell r="L218">
            <v>1.5277777777777777E-2</v>
          </cell>
          <cell r="M218">
            <v>0.15277777777777779</v>
          </cell>
          <cell r="N218">
            <v>27700</v>
          </cell>
          <cell r="O218">
            <v>39600</v>
          </cell>
          <cell r="P218">
            <v>43200</v>
          </cell>
          <cell r="Q218" t="str">
            <v>KUL/219</v>
          </cell>
          <cell r="S218" t="str">
            <v>A</v>
          </cell>
        </row>
        <row r="219">
          <cell r="A219" t="str">
            <v>HNL-BIKD10</v>
          </cell>
          <cell r="B219" t="str">
            <v>WINTER</v>
          </cell>
          <cell r="C219" t="str">
            <v>Periode :      OCT ' 2000  -  MAR ' 2001</v>
          </cell>
          <cell r="D219" t="str">
            <v>PK-GIF  (123,929 KGS)</v>
          </cell>
          <cell r="E219" t="str">
            <v xml:space="preserve">    CF6-50C / LRC</v>
          </cell>
          <cell r="F219" t="str">
            <v>D10</v>
          </cell>
          <cell r="G219" t="str">
            <v>HNL</v>
          </cell>
          <cell r="H219" t="str">
            <v>BIK</v>
          </cell>
          <cell r="I219">
            <v>4214</v>
          </cell>
          <cell r="J219">
            <v>-3</v>
          </cell>
          <cell r="K219">
            <v>0.38263888888888892</v>
          </cell>
          <cell r="L219">
            <v>1.1805555555555555E-2</v>
          </cell>
          <cell r="M219">
            <v>0.39444444444444449</v>
          </cell>
          <cell r="N219">
            <v>84600</v>
          </cell>
          <cell r="O219">
            <v>108050</v>
          </cell>
          <cell r="P219">
            <v>20200</v>
          </cell>
          <cell r="Q219" t="str">
            <v>2HRS/LRC</v>
          </cell>
          <cell r="S219" t="str">
            <v>C</v>
          </cell>
        </row>
        <row r="220">
          <cell r="A220" t="str">
            <v>JED-CGKD10</v>
          </cell>
          <cell r="B220" t="str">
            <v>WINTER</v>
          </cell>
          <cell r="C220" t="str">
            <v>Periode :      OCT ' 2000  -  MAR ' 2001</v>
          </cell>
          <cell r="D220" t="str">
            <v>PK-GIF  (123,929 KGS)</v>
          </cell>
          <cell r="E220" t="str">
            <v xml:space="preserve">    CF6-50C / LRC</v>
          </cell>
          <cell r="F220" t="str">
            <v>D10</v>
          </cell>
          <cell r="G220" t="str">
            <v>JED</v>
          </cell>
          <cell r="H220" t="str">
            <v>CGK</v>
          </cell>
          <cell r="I220">
            <v>4537</v>
          </cell>
          <cell r="J220">
            <v>20</v>
          </cell>
          <cell r="K220">
            <v>0.38611111111111113</v>
          </cell>
          <cell r="L220">
            <v>1.1111111111111112E-2</v>
          </cell>
          <cell r="M220">
            <v>0.39722222222222225</v>
          </cell>
          <cell r="N220">
            <v>79150</v>
          </cell>
          <cell r="O220">
            <v>98350</v>
          </cell>
          <cell r="P220">
            <v>18900</v>
          </cell>
          <cell r="Q220" t="str">
            <v>SUB/389</v>
          </cell>
          <cell r="S220">
            <v>2</v>
          </cell>
          <cell r="T220" t="str">
            <v xml:space="preserve">   2. JED RTOW = 240,700 KGS; RW = 16R/34L; OAT = 40°C</v>
          </cell>
        </row>
        <row r="221">
          <cell r="A221" t="str">
            <v>JED-DHAD10</v>
          </cell>
          <cell r="B221" t="str">
            <v>WINTER</v>
          </cell>
          <cell r="C221" t="str">
            <v>Periode :      OCT ' 2000  -  MAR ' 2001</v>
          </cell>
          <cell r="D221" t="str">
            <v>PK-GIF  (123,929 KGS)</v>
          </cell>
          <cell r="E221" t="str">
            <v xml:space="preserve">    CF6-50C / LRC</v>
          </cell>
          <cell r="F221" t="str">
            <v>D10</v>
          </cell>
          <cell r="G221" t="str">
            <v>JED</v>
          </cell>
          <cell r="H221" t="str">
            <v>DHA</v>
          </cell>
          <cell r="I221">
            <v>750</v>
          </cell>
          <cell r="J221">
            <v>58</v>
          </cell>
          <cell r="K221">
            <v>6.8750000000000006E-2</v>
          </cell>
          <cell r="L221">
            <v>9.7222222222222224E-3</v>
          </cell>
          <cell r="M221">
            <v>7.8472222222222221E-2</v>
          </cell>
          <cell r="N221">
            <v>14250</v>
          </cell>
          <cell r="O221">
            <v>27650</v>
          </cell>
          <cell r="P221">
            <v>43200</v>
          </cell>
          <cell r="Q221" t="str">
            <v>AUH/280</v>
          </cell>
          <cell r="S221" t="str">
            <v>A</v>
          </cell>
        </row>
        <row r="222">
          <cell r="A222" t="str">
            <v>JED-RUHD10</v>
          </cell>
          <cell r="B222" t="str">
            <v>WINTER</v>
          </cell>
          <cell r="C222" t="str">
            <v>Periode :      OCT ' 2000  -  MAR ' 2001</v>
          </cell>
          <cell r="D222" t="str">
            <v>PK-GIF  (123,929 KGS)</v>
          </cell>
          <cell r="E222" t="str">
            <v xml:space="preserve">    CF6-50C / LRC</v>
          </cell>
          <cell r="F222" t="str">
            <v>D10</v>
          </cell>
          <cell r="G222" t="str">
            <v>JED</v>
          </cell>
          <cell r="H222" t="str">
            <v>RUH</v>
          </cell>
          <cell r="I222">
            <v>531</v>
          </cell>
          <cell r="J222">
            <v>61</v>
          </cell>
          <cell r="K222">
            <v>5.0694444444444452E-2</v>
          </cell>
          <cell r="L222">
            <v>9.7222222222222224E-3</v>
          </cell>
          <cell r="M222">
            <v>6.0416666666666674E-2</v>
          </cell>
          <cell r="N222">
            <v>10800</v>
          </cell>
          <cell r="O222">
            <v>21650</v>
          </cell>
          <cell r="P222">
            <v>43200</v>
          </cell>
          <cell r="Q222" t="str">
            <v>DHA/277</v>
          </cell>
          <cell r="S222" t="str">
            <v>A</v>
          </cell>
        </row>
        <row r="223">
          <cell r="A223" t="str">
            <v>KUL-CGKD10</v>
          </cell>
          <cell r="B223" t="str">
            <v>WINTER</v>
          </cell>
          <cell r="C223" t="str">
            <v>Periode :      OCT ' 2000  -  MAR ' 2001</v>
          </cell>
          <cell r="D223" t="str">
            <v>PK-GIF  (123,929 KGS)</v>
          </cell>
          <cell r="E223" t="str">
            <v xml:space="preserve">    CF6-50C / LRC</v>
          </cell>
          <cell r="F223" t="str">
            <v>D10</v>
          </cell>
          <cell r="G223" t="str">
            <v>KUL</v>
          </cell>
          <cell r="H223" t="str">
            <v>CGK</v>
          </cell>
          <cell r="I223">
            <v>672</v>
          </cell>
          <cell r="J223">
            <v>-5</v>
          </cell>
          <cell r="K223">
            <v>6.805555555555555E-2</v>
          </cell>
          <cell r="L223">
            <v>1.1805555555555555E-2</v>
          </cell>
          <cell r="M223">
            <v>7.9861111111111105E-2</v>
          </cell>
          <cell r="N223">
            <v>14450</v>
          </cell>
          <cell r="O223">
            <v>29850</v>
          </cell>
          <cell r="P223">
            <v>43200</v>
          </cell>
          <cell r="Q223" t="str">
            <v>SUB/389</v>
          </cell>
          <cell r="S223" t="str">
            <v>A</v>
          </cell>
        </row>
        <row r="224">
          <cell r="A224" t="str">
            <v>LAX-HNLD10</v>
          </cell>
          <cell r="B224" t="str">
            <v>WINTER</v>
          </cell>
          <cell r="C224" t="str">
            <v>Periode :      OCT ' 2000  -  MAR ' 2001</v>
          </cell>
          <cell r="D224" t="str">
            <v>PK-GIF  (123,929 KGS)</v>
          </cell>
          <cell r="E224" t="str">
            <v xml:space="preserve">    CF6-50C / LRC</v>
          </cell>
          <cell r="F224" t="str">
            <v>D10</v>
          </cell>
          <cell r="G224" t="str">
            <v>LAX</v>
          </cell>
          <cell r="H224" t="str">
            <v>HNL</v>
          </cell>
          <cell r="I224">
            <v>2266</v>
          </cell>
          <cell r="J224">
            <v>-29</v>
          </cell>
          <cell r="K224">
            <v>0.22222222222222221</v>
          </cell>
          <cell r="L224">
            <v>1.4583333333333332E-2</v>
          </cell>
          <cell r="M224">
            <v>0.23680555555555555</v>
          </cell>
          <cell r="N224">
            <v>47850</v>
          </cell>
          <cell r="O224">
            <v>62200</v>
          </cell>
          <cell r="P224">
            <v>43200</v>
          </cell>
          <cell r="Q224" t="str">
            <v>ITO/219</v>
          </cell>
          <cell r="S224" t="str">
            <v>A</v>
          </cell>
        </row>
        <row r="225">
          <cell r="B225" t="str">
            <v>WINTER</v>
          </cell>
          <cell r="C225" t="str">
            <v>Periode :      OCT ' 2000  -  MAR ' 2001</v>
          </cell>
          <cell r="D225" t="str">
            <v>PK-GIF  (123,929 KGS)</v>
          </cell>
          <cell r="E225" t="str">
            <v xml:space="preserve">    CF6-50C / LRC</v>
          </cell>
          <cell r="F225" t="str">
            <v>D10</v>
          </cell>
          <cell r="T225" t="str">
            <v xml:space="preserve">    NOTE : Route reserve fuel 10%</v>
          </cell>
        </row>
        <row r="226">
          <cell r="A226" t="str">
            <v>MDC-MNLD10</v>
          </cell>
          <cell r="B226" t="str">
            <v>WINTER</v>
          </cell>
          <cell r="C226" t="str">
            <v>Periode :      OCT ' 2000  -  MAR ' 2001</v>
          </cell>
          <cell r="D226" t="str">
            <v>PK-GIF  (123,929 KGS)</v>
          </cell>
          <cell r="E226" t="str">
            <v xml:space="preserve">    CF6-50C / LRC</v>
          </cell>
          <cell r="F226" t="str">
            <v>D10</v>
          </cell>
          <cell r="G226" t="str">
            <v>MDC</v>
          </cell>
          <cell r="H226" t="str">
            <v>MNL</v>
          </cell>
          <cell r="I226">
            <v>845</v>
          </cell>
          <cell r="J226">
            <v>5</v>
          </cell>
          <cell r="K226">
            <v>8.1944444444444445E-2</v>
          </cell>
          <cell r="L226">
            <v>9.7222222222222224E-3</v>
          </cell>
          <cell r="M226">
            <v>9.1666666666666674E-2</v>
          </cell>
          <cell r="N226">
            <v>16950</v>
          </cell>
          <cell r="O226">
            <v>33900</v>
          </cell>
          <cell r="P226">
            <v>43200</v>
          </cell>
          <cell r="Q226" t="str">
            <v>LAO/230</v>
          </cell>
          <cell r="S226" t="str">
            <v>A</v>
          </cell>
        </row>
        <row r="227">
          <cell r="A227" t="str">
            <v>RUH-CGKD10</v>
          </cell>
          <cell r="B227" t="str">
            <v>WINTER</v>
          </cell>
          <cell r="C227" t="str">
            <v>Periode :      OCT ' 2000  -  MAR ' 2001</v>
          </cell>
          <cell r="D227" t="str">
            <v>PK-GIF  (123,929 KGS)</v>
          </cell>
          <cell r="E227" t="str">
            <v xml:space="preserve">    CF6-50C / LRC</v>
          </cell>
          <cell r="F227" t="str">
            <v>D10</v>
          </cell>
          <cell r="G227" t="str">
            <v>RUH</v>
          </cell>
          <cell r="H227" t="str">
            <v>CGK</v>
          </cell>
          <cell r="I227">
            <v>4159</v>
          </cell>
          <cell r="J227">
            <v>17</v>
          </cell>
          <cell r="K227">
            <v>0.35694444444444445</v>
          </cell>
          <cell r="L227">
            <v>1.3194444444444444E-2</v>
          </cell>
          <cell r="M227">
            <v>0.37013888888888891</v>
          </cell>
          <cell r="N227">
            <v>70150</v>
          </cell>
          <cell r="O227">
            <v>88750</v>
          </cell>
          <cell r="P227">
            <v>16700</v>
          </cell>
          <cell r="Q227" t="str">
            <v>SUB/389</v>
          </cell>
          <cell r="S227">
            <v>3</v>
          </cell>
          <cell r="T227" t="str">
            <v xml:space="preserve">   3. RUH RTOW = 228,900 KGS; RW = 15L; OAT = 40°C</v>
          </cell>
        </row>
        <row r="228">
          <cell r="A228" t="str">
            <v>RUH-DHAD10</v>
          </cell>
          <cell r="B228" t="str">
            <v>WINTER</v>
          </cell>
          <cell r="C228" t="str">
            <v>Periode :      OCT ' 2000  -  MAR ' 2001</v>
          </cell>
          <cell r="D228" t="str">
            <v>PK-GIF  (123,929 KGS)</v>
          </cell>
          <cell r="E228" t="str">
            <v xml:space="preserve">    CF6-50C / LRC</v>
          </cell>
          <cell r="F228" t="str">
            <v>D10</v>
          </cell>
          <cell r="G228" t="str">
            <v>RUH</v>
          </cell>
          <cell r="H228" t="str">
            <v>DHA</v>
          </cell>
          <cell r="I228">
            <v>246</v>
          </cell>
          <cell r="J228">
            <v>43</v>
          </cell>
          <cell r="K228">
            <v>2.9166666666666664E-2</v>
          </cell>
          <cell r="L228">
            <v>9.7222222222222224E-3</v>
          </cell>
          <cell r="M228">
            <v>3.888888888888889E-2</v>
          </cell>
          <cell r="N228">
            <v>6250</v>
          </cell>
          <cell r="O228">
            <v>19700</v>
          </cell>
          <cell r="P228">
            <v>43200</v>
          </cell>
          <cell r="Q228" t="str">
            <v>AUH/280</v>
          </cell>
          <cell r="S228" t="str">
            <v>A</v>
          </cell>
        </row>
        <row r="229">
          <cell r="A229" t="str">
            <v>MEL-ADLD10</v>
          </cell>
          <cell r="B229" t="str">
            <v>WINTER</v>
          </cell>
          <cell r="C229" t="str">
            <v>Periode :      OCT ' 2000  -  MAR ' 2001</v>
          </cell>
          <cell r="D229" t="str">
            <v>PK-GIF  (123,929 KGS)</v>
          </cell>
          <cell r="E229" t="str">
            <v xml:space="preserve">    CF6-50C / LRC</v>
          </cell>
          <cell r="F229" t="str">
            <v>D10</v>
          </cell>
          <cell r="G229" t="str">
            <v>MEL</v>
          </cell>
          <cell r="H229" t="str">
            <v>ADL</v>
          </cell>
          <cell r="I229">
            <v>369</v>
          </cell>
          <cell r="J229">
            <v>-40</v>
          </cell>
          <cell r="K229">
            <v>4.3749999999999997E-2</v>
          </cell>
          <cell r="L229">
            <v>1.1111111111111112E-2</v>
          </cell>
          <cell r="M229">
            <v>5.486111111111111E-2</v>
          </cell>
          <cell r="N229">
            <v>9250</v>
          </cell>
          <cell r="O229">
            <v>22650</v>
          </cell>
          <cell r="P229">
            <v>43200</v>
          </cell>
          <cell r="Q229" t="str">
            <v>MEL/395</v>
          </cell>
          <cell r="S229" t="str">
            <v>A</v>
          </cell>
        </row>
        <row r="230">
          <cell r="A230" t="str">
            <v>MEL-DPSD10</v>
          </cell>
          <cell r="B230" t="str">
            <v>WINTER</v>
          </cell>
          <cell r="C230" t="str">
            <v>Periode :      OCT ' 2000  -  MAR ' 2001</v>
          </cell>
          <cell r="D230" t="str">
            <v>PK-GIF  (123,929 KGS)</v>
          </cell>
          <cell r="E230" t="str">
            <v xml:space="preserve">    CF6-50C / LRC</v>
          </cell>
          <cell r="F230" t="str">
            <v>D10</v>
          </cell>
          <cell r="G230" t="str">
            <v>MEL</v>
          </cell>
          <cell r="H230" t="str">
            <v>DPS</v>
          </cell>
          <cell r="I230">
            <v>2391</v>
          </cell>
          <cell r="J230">
            <v>-23</v>
          </cell>
          <cell r="K230">
            <v>0.22500000000000001</v>
          </cell>
          <cell r="L230">
            <v>1.1111111111111112E-2</v>
          </cell>
          <cell r="M230">
            <v>0.2361111111111111</v>
          </cell>
          <cell r="N230">
            <v>47000</v>
          </cell>
          <cell r="O230">
            <v>60700</v>
          </cell>
          <cell r="P230">
            <v>43200</v>
          </cell>
          <cell r="Q230" t="str">
            <v>SUB/197</v>
          </cell>
          <cell r="S230" t="str">
            <v>A</v>
          </cell>
        </row>
        <row r="231">
          <cell r="A231" t="str">
            <v>MEL-SYDD10</v>
          </cell>
          <cell r="B231" t="str">
            <v>WINTER</v>
          </cell>
          <cell r="C231" t="str">
            <v>Periode :      OCT ' 2000  -  MAR ' 2001</v>
          </cell>
          <cell r="D231" t="str">
            <v>PK-GIF  (123,929 KGS)</v>
          </cell>
          <cell r="E231" t="str">
            <v xml:space="preserve">    CF6-50C / LRC</v>
          </cell>
          <cell r="F231" t="str">
            <v>D10</v>
          </cell>
          <cell r="G231" t="str">
            <v>MEL</v>
          </cell>
          <cell r="H231" t="str">
            <v>SYD</v>
          </cell>
          <cell r="I231">
            <v>425</v>
          </cell>
          <cell r="J231">
            <v>34</v>
          </cell>
          <cell r="K231">
            <v>4.4444444444444446E-2</v>
          </cell>
          <cell r="L231">
            <v>1.2500000000000001E-2</v>
          </cell>
          <cell r="M231">
            <v>5.694444444444445E-2</v>
          </cell>
          <cell r="N231">
            <v>9550</v>
          </cell>
          <cell r="O231">
            <v>25050</v>
          </cell>
          <cell r="P231">
            <v>43200</v>
          </cell>
          <cell r="Q231" t="str">
            <v>MEL391</v>
          </cell>
          <cell r="S231" t="str">
            <v>A</v>
          </cell>
        </row>
        <row r="232">
          <cell r="A232" t="str">
            <v>MNL-CGKD10</v>
          </cell>
          <cell r="B232" t="str">
            <v>WINTER</v>
          </cell>
          <cell r="C232" t="str">
            <v>Periode :      OCT ' 2000  -  MAR ' 2001</v>
          </cell>
          <cell r="D232" t="str">
            <v>PK-GIF  (123,929 KGS)</v>
          </cell>
          <cell r="E232" t="str">
            <v xml:space="preserve">    CF6-50C / LRC</v>
          </cell>
          <cell r="F232" t="str">
            <v>D10</v>
          </cell>
          <cell r="G232" t="str">
            <v>MNL</v>
          </cell>
          <cell r="H232" t="str">
            <v>CGK</v>
          </cell>
          <cell r="I232">
            <v>1548</v>
          </cell>
          <cell r="J232">
            <v>8</v>
          </cell>
          <cell r="K232">
            <v>0.14097222222222222</v>
          </cell>
          <cell r="L232">
            <v>1.0416666666666666E-2</v>
          </cell>
          <cell r="M232">
            <v>0.15138888888888888</v>
          </cell>
          <cell r="N232">
            <v>29150</v>
          </cell>
          <cell r="O232">
            <v>45150</v>
          </cell>
          <cell r="P232">
            <v>43200</v>
          </cell>
          <cell r="Q232" t="str">
            <v>SUB/389</v>
          </cell>
          <cell r="S232" t="str">
            <v>A</v>
          </cell>
        </row>
        <row r="233">
          <cell r="A233" t="str">
            <v>MNL-MDCD10</v>
          </cell>
          <cell r="B233" t="str">
            <v>WINTER</v>
          </cell>
          <cell r="C233" t="str">
            <v>Periode :      OCT ' 2000  -  MAR ' 2001</v>
          </cell>
          <cell r="D233" t="str">
            <v>PK-GIF  (123,929 KGS)</v>
          </cell>
          <cell r="E233" t="str">
            <v xml:space="preserve">    CF6-50C / LRC</v>
          </cell>
          <cell r="F233" t="str">
            <v>D10</v>
          </cell>
          <cell r="G233" t="str">
            <v>MNL</v>
          </cell>
          <cell r="H233" t="str">
            <v>MDC</v>
          </cell>
          <cell r="I233">
            <v>845</v>
          </cell>
          <cell r="J233">
            <v>-8</v>
          </cell>
          <cell r="K233">
            <v>8.4027777777777771E-2</v>
          </cell>
          <cell r="L233">
            <v>1.1111111111111112E-2</v>
          </cell>
          <cell r="M233">
            <v>9.5138888888888884E-2</v>
          </cell>
          <cell r="N233">
            <v>17750</v>
          </cell>
          <cell r="O233">
            <v>35400</v>
          </cell>
          <cell r="P233">
            <v>43200</v>
          </cell>
          <cell r="Q233" t="str">
            <v>BPN/516</v>
          </cell>
          <cell r="S233" t="str">
            <v>A</v>
          </cell>
        </row>
        <row r="234">
          <cell r="A234" t="str">
            <v>PEK-HKGD10</v>
          </cell>
          <cell r="B234" t="str">
            <v>WINTER</v>
          </cell>
          <cell r="C234" t="str">
            <v>Periode :      OCT ' 2000  -  MAR ' 2001</v>
          </cell>
          <cell r="D234" t="str">
            <v>PK-GIF  (123,929 KGS)</v>
          </cell>
          <cell r="E234" t="str">
            <v xml:space="preserve">    CF6-50C / LRC</v>
          </cell>
          <cell r="F234" t="str">
            <v>D10</v>
          </cell>
          <cell r="G234" t="str">
            <v>PEK</v>
          </cell>
          <cell r="H234" t="str">
            <v>HKG</v>
          </cell>
          <cell r="I234">
            <v>1140</v>
          </cell>
          <cell r="J234">
            <v>-15</v>
          </cell>
          <cell r="K234">
            <v>0.1125</v>
          </cell>
          <cell r="L234">
            <v>1.1111111111111112E-2</v>
          </cell>
          <cell r="M234">
            <v>0.12361111111111112</v>
          </cell>
          <cell r="N234">
            <v>22500</v>
          </cell>
          <cell r="O234">
            <v>32800</v>
          </cell>
          <cell r="P234">
            <v>43200</v>
          </cell>
          <cell r="Q234" t="str">
            <v>CAN/119</v>
          </cell>
          <cell r="S234" t="str">
            <v>A</v>
          </cell>
        </row>
        <row r="235">
          <cell r="A235" t="str">
            <v>PER-DPSD10</v>
          </cell>
          <cell r="B235" t="str">
            <v>WINTER</v>
          </cell>
          <cell r="C235" t="str">
            <v>Periode :      OCT ' 2000  -  MAR ' 2001</v>
          </cell>
          <cell r="D235" t="str">
            <v>PK-GIF  (123,929 KGS)</v>
          </cell>
          <cell r="E235" t="str">
            <v xml:space="preserve">    CF6-50C / LRC</v>
          </cell>
          <cell r="F235" t="str">
            <v>D10</v>
          </cell>
          <cell r="G235" t="str">
            <v>PER</v>
          </cell>
          <cell r="H235" t="str">
            <v>DPS</v>
          </cell>
          <cell r="I235">
            <v>1409</v>
          </cell>
          <cell r="J235">
            <v>-8</v>
          </cell>
          <cell r="K235">
            <v>0.13333333333333333</v>
          </cell>
          <cell r="L235">
            <v>1.1805555555555555E-2</v>
          </cell>
          <cell r="M235">
            <v>0.14513888888888887</v>
          </cell>
          <cell r="N235">
            <v>26900</v>
          </cell>
          <cell r="O235">
            <v>38900</v>
          </cell>
          <cell r="P235">
            <v>43200</v>
          </cell>
          <cell r="Q235" t="str">
            <v>SUB/197</v>
          </cell>
          <cell r="S235" t="str">
            <v>A</v>
          </cell>
        </row>
        <row r="236">
          <cell r="A236" t="str">
            <v>RUH-JEDD10</v>
          </cell>
          <cell r="B236" t="str">
            <v>WINTER</v>
          </cell>
          <cell r="C236" t="str">
            <v>Periode :      OCT ' 2000  -  MAR ' 2001</v>
          </cell>
          <cell r="D236" t="str">
            <v>PK-GIF  (123,929 KGS)</v>
          </cell>
          <cell r="E236" t="str">
            <v xml:space="preserve">    CF6-50C / LRC</v>
          </cell>
          <cell r="F236" t="str">
            <v>D10</v>
          </cell>
          <cell r="G236" t="str">
            <v>RUH</v>
          </cell>
          <cell r="H236" t="str">
            <v>JED</v>
          </cell>
          <cell r="I236">
            <v>508</v>
          </cell>
          <cell r="J236">
            <v>-66</v>
          </cell>
          <cell r="K236">
            <v>5.8333333333333327E-2</v>
          </cell>
          <cell r="L236">
            <v>1.3194444444444444E-2</v>
          </cell>
          <cell r="M236">
            <v>7.1527777777777773E-2</v>
          </cell>
          <cell r="N236">
            <v>11900</v>
          </cell>
          <cell r="O236">
            <v>28550</v>
          </cell>
          <cell r="P236">
            <v>43200</v>
          </cell>
          <cell r="Q236" t="str">
            <v>RUH/486</v>
          </cell>
          <cell r="S236" t="str">
            <v>A</v>
          </cell>
        </row>
        <row r="237">
          <cell r="A237" t="str">
            <v>SEL-CGKD10</v>
          </cell>
          <cell r="B237" t="str">
            <v>WINTER</v>
          </cell>
          <cell r="C237" t="str">
            <v>Periode :      OCT ' 2000  -  MAR ' 2001</v>
          </cell>
          <cell r="D237" t="str">
            <v>PK-GIF  (123,929 KGS)</v>
          </cell>
          <cell r="E237" t="str">
            <v xml:space="preserve">    CF6-50C / LRC</v>
          </cell>
          <cell r="F237" t="str">
            <v>D10</v>
          </cell>
          <cell r="G237" t="str">
            <v>SEL</v>
          </cell>
          <cell r="H237" t="str">
            <v>CGK</v>
          </cell>
          <cell r="I237">
            <v>3019</v>
          </cell>
          <cell r="J237">
            <v>-3</v>
          </cell>
          <cell r="K237">
            <v>0.27500000000000002</v>
          </cell>
          <cell r="L237">
            <v>1.4583333333333332E-2</v>
          </cell>
          <cell r="M237">
            <v>0.28958333333333336</v>
          </cell>
          <cell r="N237">
            <v>60350</v>
          </cell>
          <cell r="O237">
            <v>79000</v>
          </cell>
          <cell r="P237">
            <v>43200</v>
          </cell>
          <cell r="Q237" t="str">
            <v>SUB/389</v>
          </cell>
          <cell r="S237" t="str">
            <v>A</v>
          </cell>
        </row>
        <row r="238">
          <cell r="A238" t="str">
            <v>SEL-DPSD10</v>
          </cell>
          <cell r="B238" t="str">
            <v>WINTER</v>
          </cell>
          <cell r="C238" t="str">
            <v>Periode :      OCT ' 2000  -  MAR ' 2001</v>
          </cell>
          <cell r="D238" t="str">
            <v>PK-GIF  (123,929 KGS)</v>
          </cell>
          <cell r="E238" t="str">
            <v xml:space="preserve">    CF6-50C / LRC</v>
          </cell>
          <cell r="F238" t="str">
            <v>D10</v>
          </cell>
          <cell r="G238" t="str">
            <v>SEL</v>
          </cell>
          <cell r="H238" t="str">
            <v>DPS</v>
          </cell>
          <cell r="I238">
            <v>2985</v>
          </cell>
          <cell r="J238">
            <v>-6</v>
          </cell>
          <cell r="K238">
            <v>0.27361111111111108</v>
          </cell>
          <cell r="L238">
            <v>1.4583333333333332E-2</v>
          </cell>
          <cell r="M238">
            <v>0.28819444444444442</v>
          </cell>
          <cell r="N238">
            <v>58800</v>
          </cell>
          <cell r="O238">
            <v>73500</v>
          </cell>
          <cell r="P238">
            <v>43200</v>
          </cell>
          <cell r="Q238" t="str">
            <v>SUB/197</v>
          </cell>
          <cell r="S238" t="str">
            <v>A</v>
          </cell>
        </row>
        <row r="239">
          <cell r="A239" t="str">
            <v>SIN-CGKD10</v>
          </cell>
          <cell r="B239" t="str">
            <v>WINTER</v>
          </cell>
          <cell r="C239" t="str">
            <v>Periode :      OCT ' 2000  -  MAR ' 2001</v>
          </cell>
          <cell r="D239" t="str">
            <v>PK-GIF  (123,929 KGS)</v>
          </cell>
          <cell r="E239" t="str">
            <v xml:space="preserve">    CF6-50C / LRC</v>
          </cell>
          <cell r="F239" t="str">
            <v>D10</v>
          </cell>
          <cell r="G239" t="str">
            <v>SIN</v>
          </cell>
          <cell r="H239" t="str">
            <v>CGK</v>
          </cell>
          <cell r="I239">
            <v>522</v>
          </cell>
          <cell r="J239">
            <v>-4</v>
          </cell>
          <cell r="K239">
            <v>5.486111111111111E-2</v>
          </cell>
          <cell r="L239">
            <v>1.2500000000000001E-2</v>
          </cell>
          <cell r="M239">
            <v>6.7361111111111108E-2</v>
          </cell>
          <cell r="N239">
            <v>11850</v>
          </cell>
          <cell r="O239">
            <v>27250</v>
          </cell>
          <cell r="P239">
            <v>43200</v>
          </cell>
          <cell r="Q239" t="str">
            <v>SUB/389</v>
          </cell>
          <cell r="S239" t="str">
            <v>A</v>
          </cell>
        </row>
        <row r="240">
          <cell r="A240" t="str">
            <v>SIN-HKGD10</v>
          </cell>
          <cell r="B240" t="str">
            <v>WINTER</v>
          </cell>
          <cell r="C240" t="str">
            <v>Periode :      OCT ' 2000  -  MAR ' 2001</v>
          </cell>
          <cell r="D240" t="str">
            <v>PK-GIF  (123,929 KGS)</v>
          </cell>
          <cell r="E240" t="str">
            <v xml:space="preserve">    CF6-50C / LRC</v>
          </cell>
          <cell r="F240" t="str">
            <v>D10</v>
          </cell>
          <cell r="G240" t="str">
            <v>SIN</v>
          </cell>
          <cell r="H240" t="str">
            <v>HKG</v>
          </cell>
          <cell r="I240">
            <v>1479</v>
          </cell>
          <cell r="J240">
            <v>4</v>
          </cell>
          <cell r="K240">
            <v>0.13680555555555554</v>
          </cell>
          <cell r="L240">
            <v>1.4583333333333332E-2</v>
          </cell>
          <cell r="M240">
            <v>0.15138888888888888</v>
          </cell>
          <cell r="N240">
            <v>27800</v>
          </cell>
          <cell r="O240">
            <v>38700</v>
          </cell>
          <cell r="P240">
            <v>43200</v>
          </cell>
          <cell r="Q240" t="str">
            <v>CAN/119</v>
          </cell>
          <cell r="S240" t="str">
            <v>A</v>
          </cell>
        </row>
        <row r="241">
          <cell r="A241" t="str">
            <v>SIN-DPSD10</v>
          </cell>
          <cell r="B241" t="str">
            <v>WINTER</v>
          </cell>
          <cell r="C241" t="str">
            <v>Periode :      OCT ' 2000  -  MAR ' 2001</v>
          </cell>
          <cell r="D241" t="str">
            <v>PK-GIF  (123,929 KGS)</v>
          </cell>
          <cell r="E241" t="str">
            <v xml:space="preserve">    CF6-50C / LRC</v>
          </cell>
          <cell r="F241" t="str">
            <v>D10</v>
          </cell>
          <cell r="G241" t="str">
            <v>SIN</v>
          </cell>
          <cell r="H241" t="str">
            <v>DPS</v>
          </cell>
          <cell r="I241">
            <v>958</v>
          </cell>
          <cell r="J241">
            <v>-6</v>
          </cell>
          <cell r="K241">
            <v>9.3055555555555558E-2</v>
          </cell>
          <cell r="L241">
            <v>1.2500000000000001E-2</v>
          </cell>
          <cell r="M241">
            <v>0.10555555555555556</v>
          </cell>
          <cell r="N241">
            <v>19150</v>
          </cell>
          <cell r="O241">
            <v>30650</v>
          </cell>
          <cell r="P241">
            <v>43200</v>
          </cell>
          <cell r="Q241" t="str">
            <v>SUB/197</v>
          </cell>
          <cell r="S241" t="str">
            <v>A</v>
          </cell>
        </row>
        <row r="242">
          <cell r="A242" t="str">
            <v>SYD-DPSD10</v>
          </cell>
          <cell r="B242" t="str">
            <v>WINTER</v>
          </cell>
          <cell r="C242" t="str">
            <v>Periode :      OCT ' 2000  -  MAR ' 2001</v>
          </cell>
          <cell r="D242" t="str">
            <v>PK-GIF  (123,929 KGS)</v>
          </cell>
          <cell r="E242" t="str">
            <v xml:space="preserve">    CF6-50C / LRC</v>
          </cell>
          <cell r="F242" t="str">
            <v>D10</v>
          </cell>
          <cell r="G242" t="str">
            <v>SYD</v>
          </cell>
          <cell r="H242" t="str">
            <v>DPS</v>
          </cell>
          <cell r="I242">
            <v>2526</v>
          </cell>
          <cell r="J242">
            <v>-26</v>
          </cell>
          <cell r="K242">
            <v>0.2388888888888889</v>
          </cell>
          <cell r="L242">
            <v>1.4583333333333332E-2</v>
          </cell>
          <cell r="M242">
            <v>0.25347222222222221</v>
          </cell>
          <cell r="N242">
            <v>50300</v>
          </cell>
          <cell r="O242">
            <v>64250</v>
          </cell>
          <cell r="P242">
            <v>43200</v>
          </cell>
          <cell r="Q242" t="str">
            <v>SUB/197</v>
          </cell>
          <cell r="S242" t="str">
            <v>A</v>
          </cell>
        </row>
        <row r="243">
          <cell r="A243" t="str">
            <v>SYD-MELD10</v>
          </cell>
          <cell r="B243" t="str">
            <v>WINTER</v>
          </cell>
          <cell r="C243" t="str">
            <v>Periode :      OCT ' 2000  -  MAR ' 2001</v>
          </cell>
          <cell r="D243" t="str">
            <v>PK-GIF  (123,929 KGS)</v>
          </cell>
          <cell r="E243" t="str">
            <v xml:space="preserve">    CF6-50C / LRC</v>
          </cell>
          <cell r="F243" t="str">
            <v>D10</v>
          </cell>
          <cell r="G243" t="str">
            <v>SYD</v>
          </cell>
          <cell r="H243" t="str">
            <v>MEL</v>
          </cell>
          <cell r="I243">
            <v>408</v>
          </cell>
          <cell r="J243">
            <v>-35</v>
          </cell>
          <cell r="K243">
            <v>4.7222222222222221E-2</v>
          </cell>
          <cell r="L243">
            <v>1.5972222222222224E-2</v>
          </cell>
          <cell r="M243">
            <v>6.3194444444444442E-2</v>
          </cell>
          <cell r="N243">
            <v>10100</v>
          </cell>
          <cell r="O243">
            <v>25100</v>
          </cell>
          <cell r="P243">
            <v>43200</v>
          </cell>
          <cell r="Q243" t="str">
            <v>SYD/386</v>
          </cell>
          <cell r="S243" t="str">
            <v>A</v>
          </cell>
        </row>
        <row r="244">
          <cell r="A244" t="str">
            <v>TPE-DPSD10</v>
          </cell>
          <cell r="B244" t="str">
            <v>WINTER</v>
          </cell>
          <cell r="C244" t="str">
            <v>Periode :      OCT ' 2000  -  MAR ' 2001</v>
          </cell>
          <cell r="D244" t="str">
            <v>PK-GIF  (123,929 KGS)</v>
          </cell>
          <cell r="E244" t="str">
            <v xml:space="preserve">    CF6-50C / LRC</v>
          </cell>
          <cell r="F244" t="str">
            <v>D10</v>
          </cell>
          <cell r="G244" t="str">
            <v>TPE</v>
          </cell>
          <cell r="H244" t="str">
            <v>DPS</v>
          </cell>
          <cell r="I244">
            <v>2166</v>
          </cell>
          <cell r="J244">
            <v>-1</v>
          </cell>
          <cell r="K244">
            <v>0.19722222222222222</v>
          </cell>
          <cell r="L244">
            <v>9.0277777777777787E-3</v>
          </cell>
          <cell r="M244">
            <v>0.20624999999999999</v>
          </cell>
          <cell r="N244">
            <v>41150</v>
          </cell>
          <cell r="O244">
            <v>54450</v>
          </cell>
          <cell r="P244">
            <v>43200</v>
          </cell>
          <cell r="Q244" t="str">
            <v>SUB/197</v>
          </cell>
          <cell r="S244" t="str">
            <v>A</v>
          </cell>
        </row>
        <row r="245">
          <cell r="A245" t="str">
            <v>-D10</v>
          </cell>
          <cell r="B245" t="str">
            <v>WINTER</v>
          </cell>
          <cell r="C245" t="str">
            <v>Periode :      OCT ' 2000  -  MAR ' 2001</v>
          </cell>
          <cell r="D245" t="str">
            <v>PK-GIF  (123,929 KGS)</v>
          </cell>
          <cell r="E245" t="str">
            <v xml:space="preserve">    CF6-50C / LRC</v>
          </cell>
          <cell r="F245" t="str">
            <v>D10</v>
          </cell>
        </row>
        <row r="246">
          <cell r="A246" t="str">
            <v>DPS-CGKD10</v>
          </cell>
          <cell r="B246" t="str">
            <v>WINTER</v>
          </cell>
          <cell r="C246" t="str">
            <v>Periode :      OCT ' 2000  -  MAR ' 2001</v>
          </cell>
          <cell r="D246" t="str">
            <v>PK-GIF  (123,929 KGS)</v>
          </cell>
          <cell r="E246" t="str">
            <v xml:space="preserve">    CF6-50C / LRC</v>
          </cell>
          <cell r="F246" t="str">
            <v>D10</v>
          </cell>
          <cell r="G246" t="str">
            <v>DPS</v>
          </cell>
          <cell r="H246" t="str">
            <v>CGK</v>
          </cell>
          <cell r="I246">
            <v>583</v>
          </cell>
          <cell r="J246">
            <v>-10</v>
          </cell>
          <cell r="K246">
            <v>6.1111111111111116E-2</v>
          </cell>
          <cell r="L246">
            <v>9.7222222222222224E-3</v>
          </cell>
          <cell r="M246">
            <v>7.0833333333333331E-2</v>
          </cell>
          <cell r="N246">
            <v>12750</v>
          </cell>
          <cell r="O246">
            <v>24250</v>
          </cell>
          <cell r="P246">
            <v>43200</v>
          </cell>
          <cell r="Q246" t="str">
            <v>SUB/197</v>
          </cell>
          <cell r="S246" t="str">
            <v>A</v>
          </cell>
        </row>
        <row r="247">
          <cell r="A247" t="str">
            <v>BPN-CGKD10</v>
          </cell>
          <cell r="B247" t="str">
            <v>WINTER</v>
          </cell>
          <cell r="C247" t="str">
            <v>Periode :      OCT ' 2000  -  MAR ' 2001</v>
          </cell>
          <cell r="D247" t="str">
            <v>PK-GIF  (123,929 KGS)</v>
          </cell>
          <cell r="E247" t="str">
            <v xml:space="preserve">    CF6-50C / LRC</v>
          </cell>
          <cell r="F247" t="str">
            <v>D10</v>
          </cell>
          <cell r="G247" t="str">
            <v>BPN</v>
          </cell>
          <cell r="H247" t="str">
            <v>CGK</v>
          </cell>
          <cell r="I247">
            <v>709</v>
          </cell>
          <cell r="J247">
            <v>13</v>
          </cell>
          <cell r="K247">
            <v>6.9444444444444434E-2</v>
          </cell>
          <cell r="L247">
            <v>1.0416666666666666E-2</v>
          </cell>
          <cell r="M247">
            <v>7.9861111111111105E-2</v>
          </cell>
          <cell r="N247">
            <v>14450</v>
          </cell>
          <cell r="O247">
            <v>29800</v>
          </cell>
          <cell r="P247">
            <v>43200</v>
          </cell>
          <cell r="Q247" t="str">
            <v>SUB/388</v>
          </cell>
          <cell r="S247" t="str">
            <v>A</v>
          </cell>
        </row>
        <row r="248">
          <cell r="A248" t="str">
            <v>BTH-CGKD10</v>
          </cell>
          <cell r="B248" t="str">
            <v>WINTER</v>
          </cell>
          <cell r="C248" t="str">
            <v>Periode :      OCT ' 2000  -  MAR ' 2001</v>
          </cell>
          <cell r="D248" t="str">
            <v>PK-GIF  (123,929 KGS)</v>
          </cell>
          <cell r="E248" t="str">
            <v xml:space="preserve">    CF6-50C / LRC</v>
          </cell>
          <cell r="F248" t="str">
            <v>D10</v>
          </cell>
          <cell r="G248" t="str">
            <v>BTH</v>
          </cell>
          <cell r="H248" t="str">
            <v>CGK</v>
          </cell>
          <cell r="I248">
            <v>497</v>
          </cell>
          <cell r="J248">
            <v>-6</v>
          </cell>
          <cell r="K248">
            <v>5.2777777777777778E-2</v>
          </cell>
          <cell r="L248">
            <v>1.1111111111111112E-2</v>
          </cell>
          <cell r="M248">
            <v>6.3888888888888884E-2</v>
          </cell>
          <cell r="N248">
            <v>11450</v>
          </cell>
          <cell r="O248">
            <v>26800</v>
          </cell>
          <cell r="P248">
            <v>43200</v>
          </cell>
          <cell r="Q248" t="str">
            <v>SUB/389</v>
          </cell>
          <cell r="S248" t="str">
            <v>A</v>
          </cell>
        </row>
        <row r="249">
          <cell r="A249" t="str">
            <v>CGK-BPND10</v>
          </cell>
          <cell r="B249" t="str">
            <v>WINTER</v>
          </cell>
          <cell r="C249" t="str">
            <v>Periode :      OCT ' 2000  -  MAR ' 2001</v>
          </cell>
          <cell r="D249" t="str">
            <v>PK-GIF  (123,929 KGS)</v>
          </cell>
          <cell r="E249" t="str">
            <v xml:space="preserve">    CF6-50C / LRC</v>
          </cell>
          <cell r="F249" t="str">
            <v>D10</v>
          </cell>
          <cell r="G249" t="str">
            <v>CGK</v>
          </cell>
          <cell r="H249" t="str">
            <v>BPN</v>
          </cell>
          <cell r="I249">
            <v>728</v>
          </cell>
          <cell r="J249">
            <v>-12</v>
          </cell>
          <cell r="K249">
            <v>7.4305555555555555E-2</v>
          </cell>
          <cell r="L249">
            <v>1.3194444444444444E-2</v>
          </cell>
          <cell r="M249">
            <v>8.7499999999999994E-2</v>
          </cell>
          <cell r="N249">
            <v>15450</v>
          </cell>
          <cell r="O249">
            <v>29000</v>
          </cell>
          <cell r="P249">
            <v>43200</v>
          </cell>
          <cell r="Q249" t="str">
            <v>UPG/294</v>
          </cell>
          <cell r="S249" t="str">
            <v>A</v>
          </cell>
        </row>
        <row r="250">
          <cell r="A250" t="str">
            <v>CGK-BTHD10</v>
          </cell>
          <cell r="B250" t="str">
            <v>WINTER</v>
          </cell>
          <cell r="C250" t="str">
            <v>Periode :      OCT ' 2000  -  MAR ' 2001</v>
          </cell>
          <cell r="D250" t="str">
            <v>PK-GIF  (123,929 KGS)</v>
          </cell>
          <cell r="E250" t="str">
            <v xml:space="preserve">    CF6-50C / LRC</v>
          </cell>
          <cell r="F250" t="str">
            <v>D10</v>
          </cell>
          <cell r="G250" t="str">
            <v>CGK</v>
          </cell>
          <cell r="H250" t="str">
            <v>BTH</v>
          </cell>
          <cell r="I250">
            <v>497</v>
          </cell>
          <cell r="J250">
            <v>-6</v>
          </cell>
          <cell r="K250">
            <v>5.347222222222222E-2</v>
          </cell>
          <cell r="L250">
            <v>9.7222222222222224E-3</v>
          </cell>
          <cell r="M250">
            <v>6.3194444444444442E-2</v>
          </cell>
          <cell r="N250">
            <v>11250</v>
          </cell>
          <cell r="O250">
            <v>22350</v>
          </cell>
          <cell r="P250">
            <v>43200</v>
          </cell>
          <cell r="Q250" t="str">
            <v>KUL/274</v>
          </cell>
          <cell r="S250" t="str">
            <v>A</v>
          </cell>
        </row>
        <row r="251">
          <cell r="A251" t="str">
            <v>CGK-DPSD10</v>
          </cell>
          <cell r="B251" t="str">
            <v>WINTER</v>
          </cell>
          <cell r="C251" t="str">
            <v>Periode :      OCT ' 2000  -  MAR ' 2001</v>
          </cell>
          <cell r="D251" t="str">
            <v>PK-GIF  (123,929 KGS)</v>
          </cell>
          <cell r="E251" t="str">
            <v xml:space="preserve">    CF6-50C / LRC</v>
          </cell>
          <cell r="F251" t="str">
            <v>D10</v>
          </cell>
          <cell r="G251" t="str">
            <v>CGK</v>
          </cell>
          <cell r="H251" t="str">
            <v>DPS</v>
          </cell>
          <cell r="I251">
            <v>583</v>
          </cell>
          <cell r="J251">
            <v>-10</v>
          </cell>
          <cell r="K251">
            <v>6.1111111111111116E-2</v>
          </cell>
          <cell r="L251">
            <v>9.7222222222222224E-3</v>
          </cell>
          <cell r="M251">
            <v>7.0833333333333331E-2</v>
          </cell>
          <cell r="N251">
            <v>12750</v>
          </cell>
          <cell r="O251">
            <v>24250</v>
          </cell>
          <cell r="P251">
            <v>43200</v>
          </cell>
          <cell r="Q251" t="str">
            <v>SUB/197</v>
          </cell>
          <cell r="S251" t="str">
            <v>A</v>
          </cell>
        </row>
        <row r="252">
          <cell r="A252" t="str">
            <v>CGK-MDCD10</v>
          </cell>
          <cell r="B252" t="str">
            <v>WINTER</v>
          </cell>
          <cell r="C252" t="str">
            <v>Periode :      OCT ' 2000  -  MAR ' 2001</v>
          </cell>
          <cell r="D252" t="str">
            <v>PK-GIF  (123,929 KGS)</v>
          </cell>
          <cell r="E252" t="str">
            <v xml:space="preserve">    CF6-50C / LRC</v>
          </cell>
          <cell r="F252" t="str">
            <v>D10</v>
          </cell>
          <cell r="G252" t="str">
            <v>CGK</v>
          </cell>
          <cell r="H252" t="str">
            <v>MDC</v>
          </cell>
          <cell r="I252">
            <v>1243</v>
          </cell>
          <cell r="J252">
            <v>-13</v>
          </cell>
          <cell r="K252">
            <v>0.11944444444444445</v>
          </cell>
          <cell r="L252">
            <v>1.0416666666666666E-2</v>
          </cell>
          <cell r="M252">
            <v>0.12986111111111112</v>
          </cell>
          <cell r="N252">
            <v>24950</v>
          </cell>
          <cell r="O252">
            <v>42500</v>
          </cell>
          <cell r="P252">
            <v>43200</v>
          </cell>
          <cell r="Q252" t="str">
            <v>BPN/516</v>
          </cell>
          <cell r="S252" t="str">
            <v>A</v>
          </cell>
        </row>
        <row r="253">
          <cell r="A253" t="str">
            <v>CGK-SUBD10</v>
          </cell>
          <cell r="B253" t="str">
            <v>WINTER</v>
          </cell>
          <cell r="C253" t="str">
            <v>Periode :      OCT ' 2000  -  MAR ' 2001</v>
          </cell>
          <cell r="D253" t="str">
            <v>PK-GIF  (123,929 KGS)</v>
          </cell>
          <cell r="E253" t="str">
            <v xml:space="preserve">    CF6-50C / LRC</v>
          </cell>
          <cell r="F253" t="str">
            <v>D10</v>
          </cell>
          <cell r="G253" t="str">
            <v>CGK</v>
          </cell>
          <cell r="H253" t="str">
            <v>SUB</v>
          </cell>
          <cell r="I253">
            <v>398</v>
          </cell>
          <cell r="J253">
            <v>-10</v>
          </cell>
          <cell r="K253">
            <v>4.4444444444444446E-2</v>
          </cell>
          <cell r="L253">
            <v>9.7222222222222224E-3</v>
          </cell>
          <cell r="M253">
            <v>5.4166666666666669E-2</v>
          </cell>
          <cell r="N253">
            <v>9650</v>
          </cell>
          <cell r="O253">
            <v>21100</v>
          </cell>
          <cell r="P253">
            <v>43200</v>
          </cell>
          <cell r="Q253" t="str">
            <v>DPS/189</v>
          </cell>
          <cell r="S253" t="str">
            <v>A</v>
          </cell>
        </row>
        <row r="254">
          <cell r="A254" t="str">
            <v>CGK-UPGD10</v>
          </cell>
          <cell r="B254" t="str">
            <v>WINTER</v>
          </cell>
          <cell r="C254" t="str">
            <v>Periode :      OCT ' 2000  -  MAR ' 2001</v>
          </cell>
          <cell r="D254" t="str">
            <v>PK-GIF  (123,929 KGS)</v>
          </cell>
          <cell r="E254" t="str">
            <v xml:space="preserve">    CF6-50C / LRC</v>
          </cell>
          <cell r="F254" t="str">
            <v>D10</v>
          </cell>
          <cell r="G254" t="str">
            <v>CGK</v>
          </cell>
          <cell r="H254" t="str">
            <v>UPG</v>
          </cell>
          <cell r="I254">
            <v>824</v>
          </cell>
          <cell r="J254">
            <v>-10</v>
          </cell>
          <cell r="K254">
            <v>8.1944444444444445E-2</v>
          </cell>
          <cell r="L254">
            <v>1.0416666666666666E-2</v>
          </cell>
          <cell r="M254">
            <v>9.2361111111111116E-2</v>
          </cell>
          <cell r="N254">
            <v>17150</v>
          </cell>
          <cell r="O254">
            <v>31900</v>
          </cell>
          <cell r="P254">
            <v>43200</v>
          </cell>
          <cell r="Q254" t="str">
            <v>DPS/356</v>
          </cell>
          <cell r="S254" t="str">
            <v>A</v>
          </cell>
        </row>
        <row r="255">
          <cell r="A255" t="str">
            <v>DPS-BIKD10</v>
          </cell>
          <cell r="B255" t="str">
            <v>WINTER</v>
          </cell>
          <cell r="C255" t="str">
            <v>Periode :      OCT ' 2000  -  MAR ' 2001</v>
          </cell>
          <cell r="D255" t="str">
            <v>PK-GIF  (123,929 KGS)</v>
          </cell>
          <cell r="E255" t="str">
            <v xml:space="preserve">    CF6-50C / LRC</v>
          </cell>
          <cell r="F255" t="str">
            <v>D10</v>
          </cell>
          <cell r="G255" t="str">
            <v>DPS</v>
          </cell>
          <cell r="H255" t="str">
            <v>BIK</v>
          </cell>
          <cell r="I255">
            <v>1355</v>
          </cell>
          <cell r="J255">
            <v>-12</v>
          </cell>
          <cell r="K255">
            <v>0.12916666666666668</v>
          </cell>
          <cell r="L255">
            <v>7.6388888888888886E-3</v>
          </cell>
          <cell r="M255">
            <v>0.13680555555555557</v>
          </cell>
          <cell r="N255">
            <v>26900</v>
          </cell>
          <cell r="O255">
            <v>43000</v>
          </cell>
          <cell r="P255">
            <v>43200</v>
          </cell>
          <cell r="Q255" t="str">
            <v>2HRS/LRC</v>
          </cell>
          <cell r="S255" t="str">
            <v>A</v>
          </cell>
        </row>
        <row r="256">
          <cell r="A256" t="str">
            <v>MDC-CGKD10</v>
          </cell>
          <cell r="B256" t="str">
            <v>WINTER</v>
          </cell>
          <cell r="C256" t="str">
            <v>Periode :      OCT ' 2000  -  MAR ' 2001</v>
          </cell>
          <cell r="D256" t="str">
            <v>PK-GIF  (123,929 KGS)</v>
          </cell>
          <cell r="E256" t="str">
            <v xml:space="preserve">    CF6-50C / LRC</v>
          </cell>
          <cell r="F256" t="str">
            <v>D10</v>
          </cell>
          <cell r="G256" t="str">
            <v>MDC</v>
          </cell>
          <cell r="H256" t="str">
            <v>CGK</v>
          </cell>
          <cell r="I256">
            <v>1228</v>
          </cell>
          <cell r="J256">
            <v>16</v>
          </cell>
          <cell r="K256">
            <v>0.1125</v>
          </cell>
          <cell r="L256">
            <v>9.0277777777777787E-3</v>
          </cell>
          <cell r="M256">
            <v>0.12152777777777778</v>
          </cell>
          <cell r="N256">
            <v>22950</v>
          </cell>
          <cell r="O256">
            <v>38350</v>
          </cell>
          <cell r="P256">
            <v>43200</v>
          </cell>
          <cell r="Q256" t="str">
            <v>SUB/389</v>
          </cell>
          <cell r="S256" t="str">
            <v>A</v>
          </cell>
        </row>
        <row r="257">
          <cell r="A257" t="str">
            <v>MDC-UPGD10</v>
          </cell>
          <cell r="B257" t="str">
            <v>WINTER</v>
          </cell>
          <cell r="C257" t="str">
            <v>Periode :      OCT ' 2000  -  MAR ' 2001</v>
          </cell>
          <cell r="D257" t="str">
            <v>PK-GIF  (123,929 KGS)</v>
          </cell>
          <cell r="E257" t="str">
            <v xml:space="preserve">    CF6-50C / LRC</v>
          </cell>
          <cell r="F257" t="str">
            <v>D10</v>
          </cell>
          <cell r="G257" t="str">
            <v>MDC</v>
          </cell>
          <cell r="H257" t="str">
            <v>UPG</v>
          </cell>
          <cell r="I257">
            <v>530</v>
          </cell>
          <cell r="J257">
            <v>10</v>
          </cell>
          <cell r="K257">
            <v>5.486111111111111E-2</v>
          </cell>
          <cell r="L257">
            <v>9.0277777777777787E-3</v>
          </cell>
          <cell r="M257">
            <v>6.3888888888888884E-2</v>
          </cell>
          <cell r="N257">
            <v>11550</v>
          </cell>
          <cell r="O257">
            <v>26300</v>
          </cell>
          <cell r="P257">
            <v>43200</v>
          </cell>
          <cell r="Q257" t="str">
            <v>DPS/356</v>
          </cell>
          <cell r="S257" t="str">
            <v>A</v>
          </cell>
        </row>
        <row r="258">
          <cell r="A258" t="str">
            <v>SUB-CGKD10</v>
          </cell>
          <cell r="B258" t="str">
            <v>WINTER</v>
          </cell>
          <cell r="C258" t="str">
            <v>Periode :      OCT ' 2000  -  MAR ' 2001</v>
          </cell>
          <cell r="D258" t="str">
            <v>PK-GIF  (123,929 KGS)</v>
          </cell>
          <cell r="E258" t="str">
            <v xml:space="preserve">    CF6-50C / LRC</v>
          </cell>
          <cell r="F258" t="str">
            <v>D10</v>
          </cell>
          <cell r="G258" t="str">
            <v>SUB</v>
          </cell>
          <cell r="H258" t="str">
            <v>CGK</v>
          </cell>
          <cell r="I258">
            <v>409</v>
          </cell>
          <cell r="J258">
            <v>10</v>
          </cell>
          <cell r="K258">
            <v>4.4444444444444446E-2</v>
          </cell>
          <cell r="L258">
            <v>6.2500000000000003E-3</v>
          </cell>
          <cell r="M258">
            <v>5.0694444444444445E-2</v>
          </cell>
          <cell r="N258">
            <v>9650</v>
          </cell>
          <cell r="O258">
            <v>25050</v>
          </cell>
          <cell r="P258">
            <v>43200</v>
          </cell>
          <cell r="Q258" t="str">
            <v>SUB/389</v>
          </cell>
          <cell r="S258" t="str">
            <v>A</v>
          </cell>
        </row>
        <row r="259">
          <cell r="A259" t="str">
            <v>UPG-CGKD10</v>
          </cell>
          <cell r="B259" t="str">
            <v>WINTER</v>
          </cell>
          <cell r="C259" t="str">
            <v>Periode :      OCT ' 2000  -  MAR ' 2001</v>
          </cell>
          <cell r="D259" t="str">
            <v>PK-GIF  (123,929 KGS)</v>
          </cell>
          <cell r="E259" t="str">
            <v xml:space="preserve">    CF6-50C / LRC</v>
          </cell>
          <cell r="F259" t="str">
            <v>D10</v>
          </cell>
          <cell r="G259" t="str">
            <v>UPG</v>
          </cell>
          <cell r="H259" t="str">
            <v>CGK</v>
          </cell>
          <cell r="I259">
            <v>802</v>
          </cell>
          <cell r="J259">
            <v>11</v>
          </cell>
          <cell r="K259">
            <v>7.7777777777777779E-2</v>
          </cell>
          <cell r="L259">
            <v>1.1111111111111112E-2</v>
          </cell>
          <cell r="M259">
            <v>8.8888888888888892E-2</v>
          </cell>
          <cell r="N259">
            <v>16050</v>
          </cell>
          <cell r="O259">
            <v>31450</v>
          </cell>
          <cell r="P259">
            <v>43200</v>
          </cell>
          <cell r="Q259" t="str">
            <v>SUB/389</v>
          </cell>
          <cell r="S259" t="str">
            <v>A</v>
          </cell>
        </row>
        <row r="260">
          <cell r="A260" t="str">
            <v>UPG-MDCD10</v>
          </cell>
          <cell r="B260" t="str">
            <v>WINTER</v>
          </cell>
          <cell r="C260" t="str">
            <v>Periode :      OCT ' 2000  -  MAR ' 2001</v>
          </cell>
          <cell r="D260" t="str">
            <v>PK-GIF  (123,929 KGS)</v>
          </cell>
          <cell r="E260" t="str">
            <v xml:space="preserve">    CF6-50C / LRC</v>
          </cell>
          <cell r="F260" t="str">
            <v>D10</v>
          </cell>
          <cell r="G260" t="str">
            <v>UPG</v>
          </cell>
          <cell r="H260" t="str">
            <v>MDC</v>
          </cell>
          <cell r="I260">
            <v>534</v>
          </cell>
          <cell r="J260">
            <v>-10</v>
          </cell>
          <cell r="K260">
            <v>5.6944444444444443E-2</v>
          </cell>
          <cell r="L260">
            <v>1.0416666666666666E-2</v>
          </cell>
          <cell r="M260">
            <v>6.7361111111111108E-2</v>
          </cell>
          <cell r="N260">
            <v>12250</v>
          </cell>
          <cell r="O260">
            <v>29800</v>
          </cell>
          <cell r="P260">
            <v>43200</v>
          </cell>
          <cell r="Q260" t="str">
            <v>BPN/516</v>
          </cell>
          <cell r="S260" t="str">
            <v>A</v>
          </cell>
        </row>
        <row r="261">
          <cell r="A261" t="str">
            <v>-</v>
          </cell>
        </row>
        <row r="262">
          <cell r="A262" t="str">
            <v>BKK-CGK734</v>
          </cell>
          <cell r="B262" t="str">
            <v>S&amp;W</v>
          </cell>
          <cell r="C262" t="str">
            <v xml:space="preserve">     Periode   :     J A N  -  D E C ' 2001</v>
          </cell>
          <cell r="D262" t="str">
            <v>PK-GWN  (35,488 KGS)</v>
          </cell>
          <cell r="E262" t="str">
            <v xml:space="preserve">      CFM56-3B2</v>
          </cell>
          <cell r="F262">
            <v>734</v>
          </cell>
          <cell r="G262" t="str">
            <v>BKK</v>
          </cell>
          <cell r="H262" t="str">
            <v>CGK</v>
          </cell>
          <cell r="I262">
            <v>1294</v>
          </cell>
          <cell r="J262">
            <v>-4</v>
          </cell>
          <cell r="K262">
            <v>0.13055555555555556</v>
          </cell>
          <cell r="L262">
            <v>1.0416666666666666E-2</v>
          </cell>
          <cell r="M262">
            <v>0.14097222222222222</v>
          </cell>
          <cell r="N262">
            <v>8450</v>
          </cell>
          <cell r="O262">
            <v>13050</v>
          </cell>
          <cell r="P262">
            <v>13900</v>
          </cell>
          <cell r="Q262" t="str">
            <v>PLM/248</v>
          </cell>
          <cell r="S262">
            <v>1</v>
          </cell>
          <cell r="T262" t="str">
            <v xml:space="preserve">   1. BKK RTOW = 62,200 KGS; RW = 03L; OAT = 33°C</v>
          </cell>
        </row>
        <row r="263">
          <cell r="A263" t="str">
            <v>CGK-BKK734</v>
          </cell>
          <cell r="B263" t="str">
            <v>S&amp;W</v>
          </cell>
          <cell r="C263" t="str">
            <v xml:space="preserve">     Periode   :     J A N  -  D E C ' 2001</v>
          </cell>
          <cell r="D263" t="str">
            <v>PK-GWN  (35,488 KGS)</v>
          </cell>
          <cell r="E263" t="str">
            <v xml:space="preserve">      CFM56-3B2</v>
          </cell>
          <cell r="F263">
            <v>734</v>
          </cell>
          <cell r="G263" t="str">
            <v>CGK</v>
          </cell>
          <cell r="H263" t="str">
            <v>BKK</v>
          </cell>
          <cell r="I263">
            <v>1295</v>
          </cell>
          <cell r="J263">
            <v>3</v>
          </cell>
          <cell r="K263">
            <v>0.1277777777777778</v>
          </cell>
          <cell r="L263">
            <v>1.0416666666666666E-2</v>
          </cell>
          <cell r="M263">
            <v>0.13819444444444445</v>
          </cell>
          <cell r="N263">
            <v>8450</v>
          </cell>
          <cell r="O263">
            <v>13750</v>
          </cell>
          <cell r="P263">
            <v>13100</v>
          </cell>
          <cell r="Q263" t="str">
            <v>CNX/323</v>
          </cell>
          <cell r="S263">
            <v>2</v>
          </cell>
          <cell r="T263" t="str">
            <v xml:space="preserve">   2. CGK RTOW = 62,100 KGS; RW = 07L/07R; OAT = 33°C</v>
          </cell>
        </row>
        <row r="264">
          <cell r="A264" t="str">
            <v>CGK-MNL734</v>
          </cell>
          <cell r="B264" t="str">
            <v>S&amp;W</v>
          </cell>
          <cell r="C264" t="str">
            <v xml:space="preserve">     Periode   :     J A N  -  D E C ' 2001</v>
          </cell>
          <cell r="D264" t="str">
            <v>PK-GWN  (35,488 KGS)</v>
          </cell>
          <cell r="E264" t="str">
            <v xml:space="preserve">      CFM56-3B2</v>
          </cell>
          <cell r="F264">
            <v>734</v>
          </cell>
          <cell r="G264" t="str">
            <v>CGK</v>
          </cell>
          <cell r="H264" t="str">
            <v>MNL</v>
          </cell>
          <cell r="I264">
            <v>1553</v>
          </cell>
          <cell r="J264">
            <v>-8</v>
          </cell>
          <cell r="K264">
            <v>0.15625</v>
          </cell>
          <cell r="L264">
            <v>1.1111111111111112E-2</v>
          </cell>
          <cell r="M264">
            <v>0.1673611111111111</v>
          </cell>
          <cell r="N264">
            <v>9900</v>
          </cell>
          <cell r="O264">
            <v>14400</v>
          </cell>
          <cell r="P264">
            <v>12400</v>
          </cell>
          <cell r="Q264" t="str">
            <v>LAO/230</v>
          </cell>
          <cell r="S264">
            <v>2</v>
          </cell>
        </row>
        <row r="265">
          <cell r="A265" t="str">
            <v>DPS-PER734</v>
          </cell>
          <cell r="B265" t="str">
            <v>S&amp;W</v>
          </cell>
          <cell r="C265" t="str">
            <v xml:space="preserve">     Periode   :     J A N  -  D E C ' 2001</v>
          </cell>
          <cell r="D265" t="str">
            <v>PK-GWN  (35,488 KGS)</v>
          </cell>
          <cell r="E265" t="str">
            <v xml:space="preserve">      CFM56-3B2</v>
          </cell>
          <cell r="F265">
            <v>734</v>
          </cell>
          <cell r="G265" t="str">
            <v>DPS</v>
          </cell>
          <cell r="H265" t="str">
            <v>PER</v>
          </cell>
          <cell r="I265">
            <v>1411</v>
          </cell>
          <cell r="J265">
            <v>3</v>
          </cell>
          <cell r="K265">
            <v>0.14097222222222222</v>
          </cell>
          <cell r="L265">
            <v>1.0416666666666666E-2</v>
          </cell>
          <cell r="M265">
            <v>0.15138888888888888</v>
          </cell>
          <cell r="N265">
            <v>8950</v>
          </cell>
          <cell r="O265">
            <v>13800</v>
          </cell>
          <cell r="P265">
            <v>13100</v>
          </cell>
          <cell r="Q265" t="str">
            <v>KGI/290</v>
          </cell>
          <cell r="S265">
            <v>3</v>
          </cell>
          <cell r="T265" t="str">
            <v xml:space="preserve">   3. DPS RTOW = 62,200 KGS; RW = 09/27; OAT = 33°C</v>
          </cell>
        </row>
        <row r="266">
          <cell r="A266" t="str">
            <v>MNL-CGK734</v>
          </cell>
          <cell r="B266" t="str">
            <v>S&amp;W</v>
          </cell>
          <cell r="C266" t="str">
            <v xml:space="preserve">     Periode   :     J A N  -  D E C ' 2001</v>
          </cell>
          <cell r="D266" t="str">
            <v>PK-GWN  (35,488 KGS)</v>
          </cell>
          <cell r="E266" t="str">
            <v xml:space="preserve">      CFM56-3B2</v>
          </cell>
          <cell r="F266">
            <v>734</v>
          </cell>
          <cell r="G266" t="str">
            <v>MNL</v>
          </cell>
          <cell r="H266" t="str">
            <v>CGK</v>
          </cell>
          <cell r="I266">
            <v>1564</v>
          </cell>
          <cell r="J266">
            <v>6</v>
          </cell>
          <cell r="K266">
            <v>0.15208333333333332</v>
          </cell>
          <cell r="L266">
            <v>1.0416666666666666E-2</v>
          </cell>
          <cell r="M266">
            <v>0.16249999999999998</v>
          </cell>
          <cell r="N266">
            <v>9800</v>
          </cell>
          <cell r="O266">
            <v>14350</v>
          </cell>
          <cell r="P266">
            <v>12400</v>
          </cell>
          <cell r="Q266" t="str">
            <v>PLM/248</v>
          </cell>
          <cell r="S266">
            <v>4</v>
          </cell>
          <cell r="T266" t="str">
            <v xml:space="preserve">   4. MNL RTOW = 62,000 KGS; RW = 06/24; OAT = 33°C</v>
          </cell>
        </row>
        <row r="267">
          <cell r="A267" t="str">
            <v>PER-DPS734</v>
          </cell>
          <cell r="B267" t="str">
            <v>S&amp;W</v>
          </cell>
          <cell r="C267" t="str">
            <v xml:space="preserve">     Periode   :     J A N  -  D E C ' 2001</v>
          </cell>
          <cell r="D267" t="str">
            <v>PK-GWN  (35,488 KGS)</v>
          </cell>
          <cell r="E267" t="str">
            <v xml:space="preserve">      CFM56-3B2</v>
          </cell>
          <cell r="F267">
            <v>734</v>
          </cell>
          <cell r="G267" t="str">
            <v>PER</v>
          </cell>
          <cell r="H267" t="str">
            <v>DPS</v>
          </cell>
          <cell r="I267">
            <v>1409</v>
          </cell>
          <cell r="J267">
            <v>-8</v>
          </cell>
          <cell r="K267">
            <v>0.14374999999999999</v>
          </cell>
          <cell r="L267">
            <v>1.1111111111111112E-2</v>
          </cell>
          <cell r="M267">
            <v>0.15486111111111109</v>
          </cell>
          <cell r="N267">
            <v>9150</v>
          </cell>
          <cell r="O267">
            <v>13200</v>
          </cell>
          <cell r="P267">
            <v>13500</v>
          </cell>
          <cell r="Q267" t="str">
            <v>SUB/197</v>
          </cell>
          <cell r="S267">
            <v>5</v>
          </cell>
          <cell r="T267" t="str">
            <v xml:space="preserve">   5. PER RTOW = 62,000 KGS; RW = 03/21; OAT = 33°C</v>
          </cell>
        </row>
        <row r="268">
          <cell r="A268" t="str">
            <v>-734</v>
          </cell>
          <cell r="B268" t="str">
            <v>S&amp;W</v>
          </cell>
          <cell r="C268" t="str">
            <v xml:space="preserve">     Periode   :     J A N  -  D E C ' 2001</v>
          </cell>
          <cell r="D268" t="str">
            <v>PK-GWN  (35,488 KGS)</v>
          </cell>
          <cell r="E268" t="str">
            <v xml:space="preserve">      CFM56-3B2</v>
          </cell>
          <cell r="F268">
            <v>734</v>
          </cell>
        </row>
        <row r="269">
          <cell r="A269" t="str">
            <v>-734</v>
          </cell>
          <cell r="B269" t="str">
            <v>S&amp;W</v>
          </cell>
          <cell r="C269" t="str">
            <v xml:space="preserve">     Periode   :     J A N  -  D E C ' 2001</v>
          </cell>
          <cell r="D269" t="str">
            <v>PK-GWN  (35,488 KGS)</v>
          </cell>
          <cell r="E269" t="str">
            <v xml:space="preserve">      CFM56-3B2</v>
          </cell>
          <cell r="F269">
            <v>734</v>
          </cell>
        </row>
        <row r="270">
          <cell r="A270" t="str">
            <v>-734</v>
          </cell>
          <cell r="B270" t="str">
            <v>S&amp;W</v>
          </cell>
          <cell r="C270" t="str">
            <v xml:space="preserve">     Periode   :     J A N  -  D E C ' 2001</v>
          </cell>
          <cell r="D270" t="str">
            <v>PK-GWN  (35,488 KGS)</v>
          </cell>
          <cell r="E270" t="str">
            <v xml:space="preserve">      CFM56-3B2</v>
          </cell>
          <cell r="F270">
            <v>734</v>
          </cell>
        </row>
        <row r="271">
          <cell r="A271" t="str">
            <v>-734</v>
          </cell>
          <cell r="B271" t="str">
            <v>S&amp;W</v>
          </cell>
          <cell r="C271" t="str">
            <v xml:space="preserve">     Periode   :     J A N  -  D E C ' 2001</v>
          </cell>
          <cell r="D271" t="str">
            <v>PK-GWN  (35,488 KGS)</v>
          </cell>
          <cell r="E271" t="str">
            <v xml:space="preserve">      CFM56-3B2</v>
          </cell>
          <cell r="F271">
            <v>734</v>
          </cell>
        </row>
        <row r="272">
          <cell r="A272" t="str">
            <v>-734</v>
          </cell>
          <cell r="B272" t="str">
            <v>S&amp;W</v>
          </cell>
          <cell r="C272" t="str">
            <v xml:space="preserve">     Periode   :     J A N  -  D E C ' 2001</v>
          </cell>
          <cell r="D272" t="str">
            <v>PK-GWN  (35,488 KGS)</v>
          </cell>
          <cell r="E272" t="str">
            <v xml:space="preserve">      CFM56-3B2</v>
          </cell>
          <cell r="F272">
            <v>734</v>
          </cell>
        </row>
        <row r="273">
          <cell r="A273" t="str">
            <v>-734</v>
          </cell>
          <cell r="B273" t="str">
            <v>S&amp;W</v>
          </cell>
          <cell r="C273" t="str">
            <v xml:space="preserve">     Periode   :     J A N  -  D E C ' 2001</v>
          </cell>
          <cell r="D273" t="str">
            <v>PK-GWN  (35,488 KGS)</v>
          </cell>
          <cell r="E273" t="str">
            <v xml:space="preserve">      CFM56-3B2</v>
          </cell>
          <cell r="F273">
            <v>734</v>
          </cell>
        </row>
        <row r="274">
          <cell r="A274" t="str">
            <v>-734</v>
          </cell>
          <cell r="B274" t="str">
            <v>S&amp;W</v>
          </cell>
          <cell r="C274" t="str">
            <v xml:space="preserve">     Periode   :     J A N  -  D E C ' 2001</v>
          </cell>
          <cell r="D274" t="str">
            <v>PK-GWN  (35,488 KGS)</v>
          </cell>
          <cell r="E274" t="str">
            <v xml:space="preserve">      CFM56-3B2</v>
          </cell>
          <cell r="F274">
            <v>734</v>
          </cell>
        </row>
        <row r="275">
          <cell r="A275" t="str">
            <v>-734</v>
          </cell>
          <cell r="B275" t="str">
            <v>S&amp;W</v>
          </cell>
          <cell r="C275" t="str">
            <v xml:space="preserve">     Periode   :     J A N  -  D E C ' 2001</v>
          </cell>
          <cell r="D275" t="str">
            <v>PK-GWN  (35,488 KGS)</v>
          </cell>
          <cell r="E275" t="str">
            <v xml:space="preserve">      CFM56-3B2</v>
          </cell>
          <cell r="F275">
            <v>734</v>
          </cell>
        </row>
        <row r="276">
          <cell r="A276" t="str">
            <v>-734</v>
          </cell>
          <cell r="B276" t="str">
            <v>S&amp;W</v>
          </cell>
          <cell r="C276" t="str">
            <v xml:space="preserve">     Periode   :     J A N  -  D E C ' 2001</v>
          </cell>
          <cell r="D276" t="str">
            <v>PK-GWN  (35,488 KGS)</v>
          </cell>
          <cell r="E276" t="str">
            <v xml:space="preserve">      CFM56-3B2</v>
          </cell>
          <cell r="F276">
            <v>734</v>
          </cell>
        </row>
        <row r="277">
          <cell r="A277" t="str">
            <v>-734</v>
          </cell>
          <cell r="B277" t="str">
            <v>S&amp;W</v>
          </cell>
          <cell r="C277" t="str">
            <v xml:space="preserve">     Periode   :     J A N  -  D E C ' 2001</v>
          </cell>
          <cell r="D277" t="str">
            <v>PK-GWN  (35,488 KGS)</v>
          </cell>
          <cell r="E277" t="str">
            <v xml:space="preserve">      CFM56-3B2</v>
          </cell>
          <cell r="F277">
            <v>734</v>
          </cell>
        </row>
        <row r="278">
          <cell r="A278" t="str">
            <v>-734</v>
          </cell>
          <cell r="B278" t="str">
            <v>S&amp;W</v>
          </cell>
          <cell r="C278" t="str">
            <v xml:space="preserve">     Periode   :     J A N  -  D E C ' 2001</v>
          </cell>
          <cell r="D278" t="str">
            <v>PK-GWN  (35,488 KGS)</v>
          </cell>
          <cell r="E278" t="str">
            <v xml:space="preserve">      CFM56-3B2</v>
          </cell>
          <cell r="F278">
            <v>734</v>
          </cell>
        </row>
        <row r="279">
          <cell r="A279" t="str">
            <v>-734</v>
          </cell>
          <cell r="B279" t="str">
            <v>S&amp;W</v>
          </cell>
          <cell r="C279" t="str">
            <v xml:space="preserve">     Periode   :     J A N  -  D E C ' 2001</v>
          </cell>
          <cell r="D279" t="str">
            <v>PK-GWN  (35,488 KGS)</v>
          </cell>
          <cell r="E279" t="str">
            <v xml:space="preserve">      CFM56-3B2</v>
          </cell>
          <cell r="F279">
            <v>734</v>
          </cell>
        </row>
        <row r="280">
          <cell r="A280" t="str">
            <v>DRW-DPS734</v>
          </cell>
          <cell r="B280" t="str">
            <v>S&amp;W</v>
          </cell>
          <cell r="C280" t="str">
            <v xml:space="preserve">     Periode   :     J A N  -  D E C ' 2001</v>
          </cell>
          <cell r="D280" t="str">
            <v>PK-GWN  (35,488 KGS)</v>
          </cell>
          <cell r="E280" t="str">
            <v xml:space="preserve">      CFM56-3B2</v>
          </cell>
          <cell r="F280">
            <v>734</v>
          </cell>
          <cell r="G280" t="str">
            <v>DRW</v>
          </cell>
          <cell r="H280" t="str">
            <v>DPS</v>
          </cell>
          <cell r="I280">
            <v>972</v>
          </cell>
          <cell r="J280">
            <v>4</v>
          </cell>
          <cell r="M280">
            <v>0.10625</v>
          </cell>
          <cell r="N280">
            <v>6550</v>
          </cell>
          <cell r="O280">
            <v>10650</v>
          </cell>
          <cell r="P280">
            <v>15450</v>
          </cell>
          <cell r="Q280" t="str">
            <v>SUB/197</v>
          </cell>
          <cell r="S280" t="str">
            <v>B</v>
          </cell>
        </row>
        <row r="281">
          <cell r="A281" t="str">
            <v>DPS-CNS734</v>
          </cell>
          <cell r="B281" t="str">
            <v>S&amp;W</v>
          </cell>
          <cell r="C281" t="str">
            <v xml:space="preserve">     Periode   :     J A N  -  D E C ' 2001</v>
          </cell>
          <cell r="D281" t="str">
            <v>PK-GWN  (35,488 KGS)</v>
          </cell>
          <cell r="E281" t="str">
            <v xml:space="preserve">      CFM56-3B2</v>
          </cell>
          <cell r="F281">
            <v>734</v>
          </cell>
          <cell r="G281" t="str">
            <v>DPS</v>
          </cell>
          <cell r="H281" t="str">
            <v>CNS</v>
          </cell>
          <cell r="I281">
            <v>1889</v>
          </cell>
          <cell r="J281">
            <v>5</v>
          </cell>
          <cell r="M281">
            <v>0.19444444444444445</v>
          </cell>
          <cell r="N281">
            <v>11450</v>
          </cell>
          <cell r="O281">
            <v>14900</v>
          </cell>
          <cell r="P281">
            <v>12000</v>
          </cell>
          <cell r="Q281" t="str">
            <v>TSV/168</v>
          </cell>
          <cell r="S281">
            <v>2</v>
          </cell>
        </row>
        <row r="282">
          <cell r="A282" t="str">
            <v>CNS-DPS734</v>
          </cell>
          <cell r="B282" t="str">
            <v>S&amp;W</v>
          </cell>
          <cell r="C282" t="str">
            <v xml:space="preserve">     Periode   :     J A N  -  D E C ' 2001</v>
          </cell>
          <cell r="D282" t="str">
            <v>PK-GWN  (35,488 KGS)</v>
          </cell>
          <cell r="E282" t="str">
            <v xml:space="preserve">      CFM56-3B2</v>
          </cell>
          <cell r="F282">
            <v>734</v>
          </cell>
          <cell r="G282" t="str">
            <v>CNS</v>
          </cell>
          <cell r="H282" t="str">
            <v>DPS</v>
          </cell>
          <cell r="I282">
            <v>1880</v>
          </cell>
          <cell r="J282">
            <v>-7</v>
          </cell>
          <cell r="M282">
            <v>0.19791666666666666</v>
          </cell>
          <cell r="N282">
            <v>11050</v>
          </cell>
          <cell r="O282">
            <v>14550</v>
          </cell>
          <cell r="P282">
            <v>8700</v>
          </cell>
          <cell r="Q282" t="str">
            <v>SUB/197</v>
          </cell>
          <cell r="S282">
            <v>1</v>
          </cell>
          <cell r="T282" t="str">
            <v xml:space="preserve">   NOTE : Route reserve fuel 10%</v>
          </cell>
        </row>
        <row r="283">
          <cell r="A283" t="str">
            <v>BKK-CGK734</v>
          </cell>
          <cell r="B283" t="str">
            <v>S&amp;W</v>
          </cell>
          <cell r="C283" t="str">
            <v xml:space="preserve">     Periode   :     J A N  -  D E C ' 2001</v>
          </cell>
          <cell r="D283" t="str">
            <v>PK-GWN  (35,488 KGS)</v>
          </cell>
          <cell r="E283" t="str">
            <v xml:space="preserve">      CFM56-3B2</v>
          </cell>
          <cell r="F283">
            <v>734</v>
          </cell>
          <cell r="G283" t="str">
            <v>BKK</v>
          </cell>
          <cell r="H283" t="str">
            <v>CGK</v>
          </cell>
          <cell r="I283">
            <v>1294</v>
          </cell>
          <cell r="J283">
            <v>-4</v>
          </cell>
          <cell r="K283">
            <v>0.13055555555555556</v>
          </cell>
          <cell r="L283">
            <v>1.0416666666666666E-2</v>
          </cell>
          <cell r="M283">
            <v>0.14097222222222222</v>
          </cell>
          <cell r="N283">
            <v>8450</v>
          </cell>
          <cell r="O283">
            <v>13200</v>
          </cell>
          <cell r="P283">
            <v>13700</v>
          </cell>
          <cell r="Q283" t="str">
            <v>PLM/248</v>
          </cell>
          <cell r="S283">
            <v>1</v>
          </cell>
          <cell r="T283" t="str">
            <v xml:space="preserve">   1. BKK RTOW = 62,200 KGS; RW = 03L; OAT = 33°C</v>
          </cell>
        </row>
        <row r="284">
          <cell r="A284" t="str">
            <v>CGK-BKK734</v>
          </cell>
          <cell r="B284" t="str">
            <v>S&amp;W</v>
          </cell>
          <cell r="C284" t="str">
            <v xml:space="preserve">     Periode   :     J A N  -  D E C ' 2001</v>
          </cell>
          <cell r="D284" t="str">
            <v>PK-GWN  (35,488 KGS)</v>
          </cell>
          <cell r="E284" t="str">
            <v xml:space="preserve">      CFM56-3B2</v>
          </cell>
          <cell r="F284">
            <v>734</v>
          </cell>
          <cell r="G284" t="str">
            <v>CGK</v>
          </cell>
          <cell r="H284" t="str">
            <v>BKK</v>
          </cell>
          <cell r="I284">
            <v>1295</v>
          </cell>
          <cell r="J284">
            <v>3</v>
          </cell>
          <cell r="K284">
            <v>0.1277777777777778</v>
          </cell>
          <cell r="L284">
            <v>1.0416666666666666E-2</v>
          </cell>
          <cell r="M284">
            <v>0.13819444444444445</v>
          </cell>
          <cell r="N284">
            <v>8450</v>
          </cell>
          <cell r="O284">
            <v>13900</v>
          </cell>
          <cell r="P284">
            <v>12900</v>
          </cell>
          <cell r="Q284" t="str">
            <v>CNX/323</v>
          </cell>
          <cell r="S284">
            <v>2</v>
          </cell>
          <cell r="T284" t="str">
            <v xml:space="preserve">   2. CGK RTOW = 62,100 KGS; RW = 07L/07R; OAT = 33°C</v>
          </cell>
        </row>
        <row r="285">
          <cell r="A285" t="str">
            <v>CGK-MNL734</v>
          </cell>
          <cell r="B285" t="str">
            <v>S&amp;W</v>
          </cell>
          <cell r="C285" t="str">
            <v xml:space="preserve">     Periode   :     J A N  -  D E C ' 2001</v>
          </cell>
          <cell r="D285" t="str">
            <v>PK-GWN  (35,488 KGS)</v>
          </cell>
          <cell r="E285" t="str">
            <v xml:space="preserve">      CFM56-3B2</v>
          </cell>
          <cell r="F285">
            <v>734</v>
          </cell>
          <cell r="G285" t="str">
            <v>CGK</v>
          </cell>
          <cell r="H285" t="str">
            <v>MNL</v>
          </cell>
          <cell r="I285">
            <v>1553</v>
          </cell>
          <cell r="J285">
            <v>-8</v>
          </cell>
          <cell r="K285">
            <v>0.15625</v>
          </cell>
          <cell r="L285">
            <v>1.1111111111111112E-2</v>
          </cell>
          <cell r="M285">
            <v>0.1673611111111111</v>
          </cell>
          <cell r="N285">
            <v>9900</v>
          </cell>
          <cell r="O285">
            <v>14700</v>
          </cell>
          <cell r="P285">
            <v>12100</v>
          </cell>
          <cell r="Q285" t="str">
            <v>LAO/230</v>
          </cell>
          <cell r="S285">
            <v>2</v>
          </cell>
        </row>
        <row r="286">
          <cell r="A286" t="str">
            <v>CGK-KUL734</v>
          </cell>
          <cell r="B286" t="str">
            <v>S&amp;W</v>
          </cell>
          <cell r="C286" t="str">
            <v xml:space="preserve">     Periode   :     J A N  -  D E C ' 2001</v>
          </cell>
          <cell r="D286" t="str">
            <v>PK-GWN  (35,488 KGS)</v>
          </cell>
          <cell r="E286" t="str">
            <v xml:space="preserve">      CFM56-3B2</v>
          </cell>
          <cell r="F286">
            <v>734</v>
          </cell>
          <cell r="G286" t="str">
            <v>CGK</v>
          </cell>
          <cell r="H286" t="str">
            <v>KUL</v>
          </cell>
          <cell r="I286">
            <v>669</v>
          </cell>
          <cell r="J286">
            <v>4</v>
          </cell>
          <cell r="K286">
            <v>6.8750000000000006E-2</v>
          </cell>
          <cell r="L286">
            <v>1.1111111111111112E-2</v>
          </cell>
          <cell r="M286">
            <v>7.9861111111111119E-2</v>
          </cell>
          <cell r="N286">
            <v>4700</v>
          </cell>
          <cell r="O286">
            <v>9200</v>
          </cell>
          <cell r="P286">
            <v>15100</v>
          </cell>
          <cell r="Q286" t="str">
            <v>SIN/202</v>
          </cell>
          <cell r="S286" t="str">
            <v>B</v>
          </cell>
        </row>
        <row r="287">
          <cell r="A287" t="str">
            <v>CGK-SIN734</v>
          </cell>
          <cell r="B287" t="str">
            <v>S&amp;W</v>
          </cell>
          <cell r="C287" t="str">
            <v xml:space="preserve">     Periode   :     J A N  -  D E C ' 2001</v>
          </cell>
          <cell r="D287" t="str">
            <v>PK-GWN  (35,488 KGS)</v>
          </cell>
          <cell r="E287" t="str">
            <v xml:space="preserve">      CFM56-3B2</v>
          </cell>
          <cell r="F287">
            <v>734</v>
          </cell>
          <cell r="G287" t="str">
            <v>CGK</v>
          </cell>
          <cell r="H287" t="str">
            <v>SIN</v>
          </cell>
          <cell r="I287">
            <v>545</v>
          </cell>
          <cell r="J287">
            <v>3</v>
          </cell>
          <cell r="K287">
            <v>5.7638888888888885E-2</v>
          </cell>
          <cell r="L287">
            <v>1.0416666666666666E-2</v>
          </cell>
          <cell r="M287">
            <v>6.805555555555555E-2</v>
          </cell>
          <cell r="N287">
            <v>4000</v>
          </cell>
          <cell r="O287">
            <v>8450</v>
          </cell>
          <cell r="P287">
            <v>15100</v>
          </cell>
          <cell r="Q287" t="str">
            <v>KUL/234</v>
          </cell>
          <cell r="S287" t="str">
            <v>B</v>
          </cell>
        </row>
        <row r="288">
          <cell r="A288" t="str">
            <v>CNS-DRW734</v>
          </cell>
          <cell r="B288" t="str">
            <v>S&amp;W</v>
          </cell>
          <cell r="C288" t="str">
            <v xml:space="preserve">     Periode   :     J A N  -  D E C ' 2001</v>
          </cell>
          <cell r="D288" t="str">
            <v>PK-GWN  (35,488 KGS)</v>
          </cell>
          <cell r="E288" t="str">
            <v xml:space="preserve">      CFM56-3B2</v>
          </cell>
          <cell r="F288">
            <v>734</v>
          </cell>
          <cell r="G288" t="str">
            <v>CNS</v>
          </cell>
          <cell r="H288" t="str">
            <v>DRW</v>
          </cell>
          <cell r="I288">
            <v>1021</v>
          </cell>
          <cell r="J288">
            <v>-22</v>
          </cell>
          <cell r="K288">
            <v>0.10833333333333334</v>
          </cell>
          <cell r="L288">
            <v>9.0277777777777787E-3</v>
          </cell>
          <cell r="M288">
            <v>0.11736111111111111</v>
          </cell>
          <cell r="N288">
            <v>6800</v>
          </cell>
          <cell r="O288">
            <v>10150</v>
          </cell>
          <cell r="P288">
            <v>13100</v>
          </cell>
          <cell r="Q288" t="str">
            <v>KTR/157</v>
          </cell>
          <cell r="S288">
            <v>3</v>
          </cell>
          <cell r="T288" t="str">
            <v xml:space="preserve">   3. CNS RTOW = 58,515 KGS; RW = 15; OAT = 33°C</v>
          </cell>
        </row>
        <row r="289">
          <cell r="A289" t="str">
            <v>DPS-PER734</v>
          </cell>
          <cell r="B289" t="str">
            <v>S&amp;W</v>
          </cell>
          <cell r="C289" t="str">
            <v xml:space="preserve">     Periode   :     J A N  -  D E C ' 2001</v>
          </cell>
          <cell r="D289" t="str">
            <v>PK-GWN  (35,488 KGS)</v>
          </cell>
          <cell r="E289" t="str">
            <v xml:space="preserve">      CFM56-3B2</v>
          </cell>
          <cell r="F289">
            <v>734</v>
          </cell>
          <cell r="G289" t="str">
            <v>DPS</v>
          </cell>
          <cell r="H289" t="str">
            <v>PER</v>
          </cell>
          <cell r="I289">
            <v>1411</v>
          </cell>
          <cell r="J289">
            <v>3</v>
          </cell>
          <cell r="K289">
            <v>0.14097222222222222</v>
          </cell>
          <cell r="L289">
            <v>1.0416666666666666E-2</v>
          </cell>
          <cell r="M289">
            <v>0.15138888888888888</v>
          </cell>
          <cell r="N289">
            <v>8950</v>
          </cell>
          <cell r="O289">
            <v>13950</v>
          </cell>
          <cell r="P289">
            <v>12700</v>
          </cell>
          <cell r="Q289" t="str">
            <v>KGI/290</v>
          </cell>
          <cell r="S289">
            <v>4</v>
          </cell>
          <cell r="T289" t="str">
            <v xml:space="preserve">   4. MNL RTOW = 62,000 KGS; RW = 06/24; OAT = 33°C</v>
          </cell>
        </row>
        <row r="290">
          <cell r="A290" t="str">
            <v>DIL-DRW734</v>
          </cell>
          <cell r="B290" t="str">
            <v>S&amp;W</v>
          </cell>
          <cell r="C290" t="str">
            <v xml:space="preserve">     Periode   :     J A N  -  D E C ' 2001</v>
          </cell>
          <cell r="D290" t="str">
            <v>PK-GWN  (35,488 KGS)</v>
          </cell>
          <cell r="E290" t="str">
            <v xml:space="preserve">      CFM56-3B2</v>
          </cell>
          <cell r="F290">
            <v>734</v>
          </cell>
          <cell r="G290" t="str">
            <v>DIL</v>
          </cell>
          <cell r="H290" t="str">
            <v>DRW</v>
          </cell>
          <cell r="I290">
            <v>622</v>
          </cell>
          <cell r="J290">
            <v>-4</v>
          </cell>
          <cell r="K290">
            <v>6.6666666666666666E-2</v>
          </cell>
          <cell r="L290">
            <v>8.3333333333333332E-3</v>
          </cell>
          <cell r="M290">
            <v>7.4999999999999997E-2</v>
          </cell>
          <cell r="N290">
            <v>4200</v>
          </cell>
          <cell r="O290">
            <v>8100</v>
          </cell>
          <cell r="P290">
            <v>10900</v>
          </cell>
          <cell r="Q290" t="str">
            <v>KTR/157</v>
          </cell>
          <cell r="S290">
            <v>5</v>
          </cell>
          <cell r="T290" t="str">
            <v xml:space="preserve">   5. DIL RTOW = 54,300 KGS; RW = 08/26; OAT = 33°C</v>
          </cell>
        </row>
        <row r="291">
          <cell r="A291" t="str">
            <v>DPS-DRW734</v>
          </cell>
          <cell r="B291" t="str">
            <v>S&amp;W</v>
          </cell>
          <cell r="C291" t="str">
            <v xml:space="preserve">     Periode   :     J A N  -  D E C ' 2001</v>
          </cell>
          <cell r="D291" t="str">
            <v>PK-GWN  (35,488 KGS)</v>
          </cell>
          <cell r="E291" t="str">
            <v xml:space="preserve">      CFM56-3B2</v>
          </cell>
          <cell r="F291">
            <v>734</v>
          </cell>
          <cell r="G291" t="str">
            <v>DPS</v>
          </cell>
          <cell r="H291" t="str">
            <v>DRW</v>
          </cell>
          <cell r="I291">
            <v>977</v>
          </cell>
          <cell r="J291">
            <v>-9</v>
          </cell>
          <cell r="K291">
            <v>0.1013888888888889</v>
          </cell>
          <cell r="L291">
            <v>9.0277777777777787E-3</v>
          </cell>
          <cell r="M291">
            <v>0.11041666666666668</v>
          </cell>
          <cell r="N291">
            <v>6650</v>
          </cell>
          <cell r="O291">
            <v>10700</v>
          </cell>
          <cell r="P291">
            <v>15600</v>
          </cell>
          <cell r="Q291" t="str">
            <v>KTR/157</v>
          </cell>
          <cell r="S291" t="str">
            <v>B</v>
          </cell>
        </row>
        <row r="292">
          <cell r="A292" t="str">
            <v>DRW-CNS734</v>
          </cell>
          <cell r="B292" t="str">
            <v>S&amp;W</v>
          </cell>
          <cell r="C292" t="str">
            <v xml:space="preserve">     Periode   :     J A N  -  D E C ' 2001</v>
          </cell>
          <cell r="D292" t="str">
            <v>PK-GWN  (35,488 KGS)</v>
          </cell>
          <cell r="E292" t="str">
            <v xml:space="preserve">      CFM56-3B2</v>
          </cell>
          <cell r="F292">
            <v>734</v>
          </cell>
          <cell r="G292" t="str">
            <v>DRW</v>
          </cell>
          <cell r="H292" t="str">
            <v>CNS</v>
          </cell>
          <cell r="I292">
            <v>925</v>
          </cell>
          <cell r="J292">
            <v>21</v>
          </cell>
          <cell r="K292">
            <v>9.1666666666666674E-2</v>
          </cell>
          <cell r="L292">
            <v>9.7222222222222224E-3</v>
          </cell>
          <cell r="M292">
            <v>0.10138888888888889</v>
          </cell>
          <cell r="N292">
            <v>6000</v>
          </cell>
          <cell r="O292">
            <v>10150</v>
          </cell>
          <cell r="P292">
            <v>15400</v>
          </cell>
          <cell r="Q292" t="str">
            <v>TSV/168</v>
          </cell>
          <cell r="S292" t="str">
            <v>B</v>
          </cell>
        </row>
        <row r="293">
          <cell r="A293" t="str">
            <v>DPS-SIN734</v>
          </cell>
          <cell r="B293" t="str">
            <v>S&amp;W</v>
          </cell>
          <cell r="C293" t="str">
            <v xml:space="preserve">     Periode   :     J A N  -  D E C ' 2001</v>
          </cell>
          <cell r="D293" t="str">
            <v>PK-GWN  (35,488 KGS)</v>
          </cell>
          <cell r="E293" t="str">
            <v xml:space="preserve">      CFM56-3B2</v>
          </cell>
          <cell r="F293">
            <v>734</v>
          </cell>
          <cell r="G293" t="str">
            <v>DPS</v>
          </cell>
          <cell r="H293" t="str">
            <v>SIN</v>
          </cell>
          <cell r="I293">
            <v>952</v>
          </cell>
          <cell r="J293">
            <v>6</v>
          </cell>
          <cell r="K293">
            <v>9.5138888888888884E-2</v>
          </cell>
          <cell r="L293">
            <v>9.7222222222222224E-3</v>
          </cell>
          <cell r="M293">
            <v>0.1048611111111111</v>
          </cell>
          <cell r="N293">
            <v>6400</v>
          </cell>
          <cell r="O293">
            <v>10750</v>
          </cell>
          <cell r="P293">
            <v>15300</v>
          </cell>
          <cell r="Q293" t="str">
            <v>KUL/234</v>
          </cell>
          <cell r="S293" t="str">
            <v>B</v>
          </cell>
        </row>
        <row r="294">
          <cell r="A294" t="str">
            <v>KUL-CGK734</v>
          </cell>
          <cell r="B294" t="str">
            <v>S&amp;W</v>
          </cell>
          <cell r="C294" t="str">
            <v xml:space="preserve">     Periode   :     J A N  -  D E C ' 2001</v>
          </cell>
          <cell r="D294" t="str">
            <v>PK-GWN  (35,488 KGS)</v>
          </cell>
          <cell r="E294" t="str">
            <v xml:space="preserve">      CFM56-3B2</v>
          </cell>
          <cell r="F294">
            <v>734</v>
          </cell>
          <cell r="G294" t="str">
            <v>KUL</v>
          </cell>
          <cell r="H294" t="str">
            <v>CGK</v>
          </cell>
          <cell r="I294">
            <v>686</v>
          </cell>
          <cell r="J294">
            <v>-7</v>
          </cell>
          <cell r="K294">
            <v>7.2916666666666671E-2</v>
          </cell>
          <cell r="L294">
            <v>9.0277777777777787E-3</v>
          </cell>
          <cell r="M294">
            <v>8.1944444444444445E-2</v>
          </cell>
          <cell r="N294">
            <v>4850</v>
          </cell>
          <cell r="O294">
            <v>9550</v>
          </cell>
          <cell r="P294">
            <v>14900</v>
          </cell>
          <cell r="Q294" t="str">
            <v>PLM/248</v>
          </cell>
          <cell r="S294" t="str">
            <v>B</v>
          </cell>
        </row>
        <row r="295">
          <cell r="A295" t="str">
            <v>KUL-SUB734</v>
          </cell>
          <cell r="B295" t="str">
            <v>S&amp;W</v>
          </cell>
          <cell r="C295" t="str">
            <v xml:space="preserve">     Periode   :     J A N  -  D E C ' 2001</v>
          </cell>
          <cell r="D295" t="str">
            <v>PK-GWN  (35,488 KGS)</v>
          </cell>
          <cell r="E295" t="str">
            <v xml:space="preserve">      CFM56-3B2</v>
          </cell>
          <cell r="F295">
            <v>734</v>
          </cell>
          <cell r="G295" t="str">
            <v>KUL</v>
          </cell>
          <cell r="H295" t="str">
            <v>SUB</v>
          </cell>
          <cell r="I295">
            <v>1014</v>
          </cell>
          <cell r="J295">
            <v>-8</v>
          </cell>
          <cell r="K295">
            <v>0.10555555555555556</v>
          </cell>
          <cell r="L295">
            <v>9.0277777777777787E-3</v>
          </cell>
          <cell r="M295">
            <v>0.11458333333333333</v>
          </cell>
          <cell r="N295">
            <v>6950</v>
          </cell>
          <cell r="O295">
            <v>11150</v>
          </cell>
          <cell r="P295">
            <v>15400</v>
          </cell>
          <cell r="Q295" t="str">
            <v>DPS/197</v>
          </cell>
          <cell r="S295" t="str">
            <v>B</v>
          </cell>
        </row>
        <row r="296">
          <cell r="A296" t="str">
            <v>MNL-CGK734</v>
          </cell>
          <cell r="B296" t="str">
            <v>S&amp;W</v>
          </cell>
          <cell r="C296" t="str">
            <v xml:space="preserve">     Periode   :     J A N  -  D E C ' 2001</v>
          </cell>
          <cell r="D296" t="str">
            <v>PK-GWN  (35,488 KGS)</v>
          </cell>
          <cell r="E296" t="str">
            <v xml:space="preserve">      CFM56-3B2</v>
          </cell>
          <cell r="F296">
            <v>734</v>
          </cell>
          <cell r="G296" t="str">
            <v>MNL</v>
          </cell>
          <cell r="H296" t="str">
            <v>CGK</v>
          </cell>
          <cell r="I296">
            <v>1564</v>
          </cell>
          <cell r="J296">
            <v>6</v>
          </cell>
          <cell r="K296">
            <v>0.15208333333333332</v>
          </cell>
          <cell r="L296">
            <v>1.0416666666666666E-2</v>
          </cell>
          <cell r="M296">
            <v>0.16249999999999998</v>
          </cell>
          <cell r="N296">
            <v>9800</v>
          </cell>
          <cell r="O296">
            <v>14650</v>
          </cell>
          <cell r="P296">
            <v>12200</v>
          </cell>
          <cell r="Q296" t="str">
            <v>PLM/248</v>
          </cell>
          <cell r="S296">
            <v>6</v>
          </cell>
          <cell r="T296" t="str">
            <v xml:space="preserve">   6. PER RTOW = 62,000 KGS; RW = 03/21; OAT = 33°C</v>
          </cell>
        </row>
        <row r="297">
          <cell r="A297" t="str">
            <v>MDC-MNL734</v>
          </cell>
          <cell r="B297" t="str">
            <v>S&amp;W</v>
          </cell>
          <cell r="C297" t="str">
            <v xml:space="preserve">     Periode   :     J A N  -  D E C ' 2001</v>
          </cell>
          <cell r="D297" t="str">
            <v>PK-GWN  (35,488 KGS)</v>
          </cell>
          <cell r="E297" t="str">
            <v xml:space="preserve">      CFM56-3B2</v>
          </cell>
          <cell r="F297">
            <v>734</v>
          </cell>
          <cell r="G297" t="str">
            <v>MDC</v>
          </cell>
          <cell r="H297" t="str">
            <v>MNL</v>
          </cell>
          <cell r="I297">
            <v>845</v>
          </cell>
          <cell r="J297">
            <v>7</v>
          </cell>
          <cell r="K297">
            <v>8.4722222222222213E-2</v>
          </cell>
          <cell r="L297">
            <v>8.3333333333333332E-3</v>
          </cell>
          <cell r="M297">
            <v>9.3055555555555544E-2</v>
          </cell>
          <cell r="N297">
            <v>5750</v>
          </cell>
          <cell r="O297">
            <v>10400</v>
          </cell>
          <cell r="P297">
            <v>14900</v>
          </cell>
          <cell r="Q297" t="str">
            <v>LAO/230</v>
          </cell>
          <cell r="S297">
            <v>7</v>
          </cell>
          <cell r="T297" t="str">
            <v xml:space="preserve">  7. MDC RTOW = 61,600 KGS; RW = 18; OAT = 33°C</v>
          </cell>
        </row>
        <row r="298">
          <cell r="A298" t="str">
            <v>MES-PEN734</v>
          </cell>
          <cell r="B298" t="str">
            <v>S&amp;W</v>
          </cell>
          <cell r="C298" t="str">
            <v xml:space="preserve">     Periode   :     J A N  -  D E C ' 2001</v>
          </cell>
          <cell r="D298" t="str">
            <v>PK-GWN  (35,488 KGS)</v>
          </cell>
          <cell r="E298" t="str">
            <v xml:space="preserve">      CFM56-3B2</v>
          </cell>
          <cell r="F298">
            <v>734</v>
          </cell>
          <cell r="G298" t="str">
            <v>MES</v>
          </cell>
          <cell r="H298" t="str">
            <v>PEN</v>
          </cell>
          <cell r="I298">
            <v>161</v>
          </cell>
          <cell r="J298">
            <v>-8</v>
          </cell>
          <cell r="K298">
            <v>2.2916666666666669E-2</v>
          </cell>
          <cell r="L298">
            <v>6.2500000000000003E-3</v>
          </cell>
          <cell r="M298">
            <v>2.9166666666666667E-2</v>
          </cell>
          <cell r="N298">
            <v>1750</v>
          </cell>
          <cell r="O298">
            <v>6100</v>
          </cell>
          <cell r="P298">
            <v>15200</v>
          </cell>
          <cell r="Q298" t="str">
            <v>KUL/153</v>
          </cell>
          <cell r="S298" t="str">
            <v>B</v>
          </cell>
        </row>
        <row r="299">
          <cell r="A299" t="str">
            <v>MES-SIN734</v>
          </cell>
          <cell r="B299" t="str">
            <v>S&amp;W</v>
          </cell>
          <cell r="C299" t="str">
            <v xml:space="preserve">     Periode   :     J A N  -  D E C ' 2001</v>
          </cell>
          <cell r="D299" t="str">
            <v>PK-GWN  (35,488 KGS)</v>
          </cell>
          <cell r="E299" t="str">
            <v xml:space="preserve">      CFM56-3B2</v>
          </cell>
          <cell r="F299">
            <v>734</v>
          </cell>
          <cell r="G299" t="str">
            <v>MES</v>
          </cell>
          <cell r="H299" t="str">
            <v>SIN</v>
          </cell>
          <cell r="I299">
            <v>393</v>
          </cell>
          <cell r="J299">
            <v>-15</v>
          </cell>
          <cell r="K299">
            <v>4.5833333333333337E-2</v>
          </cell>
          <cell r="L299">
            <v>8.3333333333333332E-3</v>
          </cell>
          <cell r="M299">
            <v>5.4166666666666669E-2</v>
          </cell>
          <cell r="N299">
            <v>3150</v>
          </cell>
          <cell r="O299">
            <v>7600</v>
          </cell>
          <cell r="P299">
            <v>15100</v>
          </cell>
          <cell r="Q299" t="str">
            <v>KUL/234</v>
          </cell>
          <cell r="S299" t="str">
            <v>B</v>
          </cell>
        </row>
        <row r="300">
          <cell r="A300" t="str">
            <v>MNL-CGK734</v>
          </cell>
          <cell r="B300" t="str">
            <v>S&amp;W</v>
          </cell>
          <cell r="C300" t="str">
            <v xml:space="preserve">     Periode   :     J A N  -  D E C ' 2001</v>
          </cell>
          <cell r="D300" t="str">
            <v>PK-GWN  (35,488 KGS)</v>
          </cell>
          <cell r="E300" t="str">
            <v xml:space="preserve">      CFM56-3B2</v>
          </cell>
          <cell r="F300">
            <v>734</v>
          </cell>
          <cell r="G300" t="str">
            <v>MNL</v>
          </cell>
          <cell r="H300" t="str">
            <v>CGK</v>
          </cell>
          <cell r="I300">
            <v>1564</v>
          </cell>
          <cell r="J300">
            <v>6</v>
          </cell>
          <cell r="K300">
            <v>0.15208333333333332</v>
          </cell>
          <cell r="L300">
            <v>1.0416666666666666E-2</v>
          </cell>
          <cell r="M300">
            <v>0.16249999999999998</v>
          </cell>
          <cell r="N300">
            <v>9800</v>
          </cell>
          <cell r="O300">
            <v>14650</v>
          </cell>
          <cell r="P300">
            <v>12200</v>
          </cell>
          <cell r="Q300" t="str">
            <v>PLM/248</v>
          </cell>
          <cell r="S300">
            <v>5</v>
          </cell>
          <cell r="T300" t="str">
            <v xml:space="preserve">   5. MNL RTOW = 62,000 KGS; RW = 06/24; OAT = 33°C</v>
          </cell>
        </row>
        <row r="301">
          <cell r="A301" t="str">
            <v>MNL-MDC734</v>
          </cell>
          <cell r="B301" t="str">
            <v>S&amp;W</v>
          </cell>
          <cell r="C301" t="str">
            <v xml:space="preserve">     Periode   :     J A N  -  D E C ' 2001</v>
          </cell>
          <cell r="D301" t="str">
            <v>PK-GWN  (35,488 KGS)</v>
          </cell>
          <cell r="E301" t="str">
            <v xml:space="preserve">      CFM56-3B2</v>
          </cell>
          <cell r="F301">
            <v>734</v>
          </cell>
          <cell r="G301" t="str">
            <v>MNL</v>
          </cell>
          <cell r="H301" t="str">
            <v>MDC</v>
          </cell>
          <cell r="I301">
            <v>850</v>
          </cell>
          <cell r="J301">
            <v>-8</v>
          </cell>
          <cell r="K301">
            <v>8.8888888888888892E-2</v>
          </cell>
          <cell r="L301">
            <v>8.3333333333333332E-3</v>
          </cell>
          <cell r="M301">
            <v>9.7222222222222224E-2</v>
          </cell>
          <cell r="N301">
            <v>5850</v>
          </cell>
          <cell r="O301">
            <v>12650</v>
          </cell>
          <cell r="P301">
            <v>12800</v>
          </cell>
          <cell r="Q301" t="str">
            <v>BPN/533</v>
          </cell>
          <cell r="S301">
            <v>5</v>
          </cell>
        </row>
        <row r="302">
          <cell r="A302" t="str">
            <v>-734</v>
          </cell>
          <cell r="B302" t="str">
            <v>S&amp;W</v>
          </cell>
          <cell r="C302" t="str">
            <v xml:space="preserve">     Periode   :     J A N  -  D E C ' 2001</v>
          </cell>
          <cell r="D302" t="str">
            <v>PK-GWN  (35,488 KGS)</v>
          </cell>
          <cell r="E302" t="str">
            <v xml:space="preserve">      CFM56-3B2</v>
          </cell>
          <cell r="F302">
            <v>734</v>
          </cell>
        </row>
        <row r="303">
          <cell r="A303" t="str">
            <v>-734</v>
          </cell>
          <cell r="B303" t="str">
            <v>S&amp;W</v>
          </cell>
          <cell r="C303" t="str">
            <v xml:space="preserve">     Periode   :     J A N  -  D E C ' 2001</v>
          </cell>
          <cell r="D303" t="str">
            <v>PK-GWN  (35,488 KGS)</v>
          </cell>
          <cell r="E303" t="str">
            <v xml:space="preserve">      CFM56-3B2</v>
          </cell>
          <cell r="F303">
            <v>734</v>
          </cell>
          <cell r="T303" t="str">
            <v xml:space="preserve">   NOTE : Route reserve fuel 10%</v>
          </cell>
        </row>
        <row r="304">
          <cell r="A304" t="str">
            <v>PER-DPS734</v>
          </cell>
          <cell r="B304" t="str">
            <v>S&amp;W</v>
          </cell>
          <cell r="C304" t="str">
            <v xml:space="preserve">     Periode   :     J A N  -  D E C ' 2001</v>
          </cell>
          <cell r="D304" t="str">
            <v>PK-GWN  (35,488 KGS)</v>
          </cell>
          <cell r="E304" t="str">
            <v xml:space="preserve">      CFM56-3B2</v>
          </cell>
          <cell r="F304">
            <v>734</v>
          </cell>
          <cell r="G304" t="str">
            <v>PER</v>
          </cell>
          <cell r="H304" t="str">
            <v>DPS</v>
          </cell>
          <cell r="I304">
            <v>1409</v>
          </cell>
          <cell r="J304">
            <v>-8</v>
          </cell>
          <cell r="K304">
            <v>0.14374999999999999</v>
          </cell>
          <cell r="L304">
            <v>1.1111111111111112E-2</v>
          </cell>
          <cell r="M304">
            <v>0.15486111111111109</v>
          </cell>
          <cell r="N304">
            <v>9150</v>
          </cell>
          <cell r="O304">
            <v>13400</v>
          </cell>
          <cell r="P304">
            <v>13300</v>
          </cell>
          <cell r="Q304" t="str">
            <v>SUB/197</v>
          </cell>
          <cell r="S304">
            <v>6</v>
          </cell>
          <cell r="T304" t="str">
            <v xml:space="preserve">  6. PER RTOW = 62,000 KGS; RW = 03/21; OAT = 33°C</v>
          </cell>
        </row>
        <row r="305">
          <cell r="A305" t="str">
            <v>PEN-MES734</v>
          </cell>
          <cell r="B305" t="str">
            <v>S&amp;W</v>
          </cell>
          <cell r="C305" t="str">
            <v xml:space="preserve">     Periode   :     J A N  -  D E C ' 2001</v>
          </cell>
          <cell r="D305" t="str">
            <v>PK-GWN  (35,488 KGS)</v>
          </cell>
          <cell r="E305" t="str">
            <v xml:space="preserve">      CFM56-3B2</v>
          </cell>
          <cell r="F305">
            <v>734</v>
          </cell>
          <cell r="G305" t="str">
            <v>PEN</v>
          </cell>
          <cell r="H305" t="str">
            <v>MES</v>
          </cell>
          <cell r="I305">
            <v>162</v>
          </cell>
          <cell r="J305">
            <v>7</v>
          </cell>
          <cell r="K305">
            <v>2.2222222222222223E-2</v>
          </cell>
          <cell r="L305">
            <v>1.1805555555555555E-2</v>
          </cell>
          <cell r="M305">
            <v>3.4027777777777782E-2</v>
          </cell>
          <cell r="N305">
            <v>1750</v>
          </cell>
          <cell r="O305">
            <v>6700</v>
          </cell>
          <cell r="P305">
            <v>14600</v>
          </cell>
          <cell r="Q305" t="str">
            <v>KUL/195</v>
          </cell>
          <cell r="S305" t="str">
            <v>B</v>
          </cell>
        </row>
        <row r="306">
          <cell r="A306" t="str">
            <v>SIN-CGK734</v>
          </cell>
          <cell r="B306" t="str">
            <v>S&amp;W</v>
          </cell>
          <cell r="C306" t="str">
            <v xml:space="preserve">     Periode   :     J A N  -  D E C ' 2001</v>
          </cell>
          <cell r="D306" t="str">
            <v>PK-GWN  (35,488 KGS)</v>
          </cell>
          <cell r="E306" t="str">
            <v xml:space="preserve">      CFM56-3B2</v>
          </cell>
          <cell r="F306">
            <v>734</v>
          </cell>
          <cell r="G306" t="str">
            <v>SIN</v>
          </cell>
          <cell r="H306" t="str">
            <v>CGK</v>
          </cell>
          <cell r="I306">
            <v>522</v>
          </cell>
          <cell r="J306">
            <v>-5</v>
          </cell>
          <cell r="K306">
            <v>5.6944444444444443E-2</v>
          </cell>
          <cell r="L306">
            <v>1.0416666666666666E-2</v>
          </cell>
          <cell r="M306">
            <v>6.7361111111111108E-2</v>
          </cell>
          <cell r="N306">
            <v>3850</v>
          </cell>
          <cell r="O306">
            <v>8500</v>
          </cell>
          <cell r="P306">
            <v>14900</v>
          </cell>
          <cell r="Q306" t="str">
            <v>PLM/248</v>
          </cell>
          <cell r="S306" t="str">
            <v>B</v>
          </cell>
        </row>
        <row r="307">
          <cell r="A307" t="str">
            <v>SIN-DPS734</v>
          </cell>
          <cell r="B307" t="str">
            <v>S&amp;W</v>
          </cell>
          <cell r="C307" t="str">
            <v xml:space="preserve">     Periode   :     J A N  -  D E C ' 2001</v>
          </cell>
          <cell r="D307" t="str">
            <v>PK-GWN  (35,488 KGS)</v>
          </cell>
          <cell r="E307" t="str">
            <v xml:space="preserve">      CFM56-3B2</v>
          </cell>
          <cell r="F307">
            <v>734</v>
          </cell>
          <cell r="G307" t="str">
            <v>SIN</v>
          </cell>
          <cell r="H307" t="str">
            <v>DPS</v>
          </cell>
          <cell r="I307">
            <v>958</v>
          </cell>
          <cell r="J307">
            <v>-8</v>
          </cell>
          <cell r="K307">
            <v>0.1</v>
          </cell>
          <cell r="L307">
            <v>1.0416666666666666E-2</v>
          </cell>
          <cell r="M307">
            <v>0.11041666666666668</v>
          </cell>
          <cell r="N307">
            <v>6550</v>
          </cell>
          <cell r="O307">
            <v>10750</v>
          </cell>
          <cell r="P307">
            <v>15400</v>
          </cell>
          <cell r="Q307" t="str">
            <v>SUB/197</v>
          </cell>
          <cell r="S307" t="str">
            <v>B</v>
          </cell>
        </row>
        <row r="308">
          <cell r="A308" t="str">
            <v>SIN-MES734</v>
          </cell>
          <cell r="B308" t="str">
            <v>S&amp;W</v>
          </cell>
          <cell r="C308" t="str">
            <v xml:space="preserve">     Periode   :     J A N  -  D E C ' 2001</v>
          </cell>
          <cell r="D308" t="str">
            <v>PK-GWN  (35,488 KGS)</v>
          </cell>
          <cell r="E308" t="str">
            <v xml:space="preserve">      CFM56-3B2</v>
          </cell>
          <cell r="F308">
            <v>734</v>
          </cell>
          <cell r="G308" t="str">
            <v>SIN</v>
          </cell>
          <cell r="H308" t="str">
            <v>MES</v>
          </cell>
          <cell r="I308">
            <v>381</v>
          </cell>
          <cell r="J308">
            <v>13</v>
          </cell>
          <cell r="K308">
            <v>4.2361111111111106E-2</v>
          </cell>
          <cell r="L308">
            <v>1.2500000000000001E-2</v>
          </cell>
          <cell r="M308">
            <v>5.486111111111111E-2</v>
          </cell>
          <cell r="N308">
            <v>3000</v>
          </cell>
          <cell r="O308">
            <v>7850</v>
          </cell>
          <cell r="P308">
            <v>14700</v>
          </cell>
          <cell r="Q308" t="str">
            <v>KUL/195</v>
          </cell>
          <cell r="S308" t="str">
            <v>B</v>
          </cell>
        </row>
        <row r="309">
          <cell r="A309" t="str">
            <v>SIN-SUB734</v>
          </cell>
          <cell r="B309" t="str">
            <v>S&amp;W</v>
          </cell>
          <cell r="C309" t="str">
            <v xml:space="preserve">     Periode   :     J A N  -  D E C ' 2001</v>
          </cell>
          <cell r="D309" t="str">
            <v>PK-GWN  (35,488 KGS)</v>
          </cell>
          <cell r="E309" t="str">
            <v xml:space="preserve">      CFM56-3B2</v>
          </cell>
          <cell r="F309">
            <v>734</v>
          </cell>
          <cell r="G309" t="str">
            <v>SIN</v>
          </cell>
          <cell r="H309" t="str">
            <v>SUB</v>
          </cell>
          <cell r="I309">
            <v>839</v>
          </cell>
          <cell r="J309">
            <v>-7</v>
          </cell>
          <cell r="K309">
            <v>8.819444444444445E-2</v>
          </cell>
          <cell r="L309">
            <v>9.7222222222222224E-3</v>
          </cell>
          <cell r="M309">
            <v>9.791666666666668E-2</v>
          </cell>
          <cell r="N309">
            <v>5850</v>
          </cell>
          <cell r="O309">
            <v>10050</v>
          </cell>
          <cell r="P309">
            <v>15400</v>
          </cell>
          <cell r="Q309" t="str">
            <v>DPS/197</v>
          </cell>
          <cell r="S309" t="str">
            <v>B</v>
          </cell>
        </row>
        <row r="310">
          <cell r="A310" t="str">
            <v>SUB-KUL734</v>
          </cell>
          <cell r="B310" t="str">
            <v>S&amp;W</v>
          </cell>
          <cell r="C310" t="str">
            <v xml:space="preserve">     Periode   :     J A N  -  D E C ' 2001</v>
          </cell>
          <cell r="D310" t="str">
            <v>PK-GWN  (35,488 KGS)</v>
          </cell>
          <cell r="E310" t="str">
            <v xml:space="preserve">      CFM56-3B2</v>
          </cell>
          <cell r="F310">
            <v>734</v>
          </cell>
          <cell r="G310" t="str">
            <v>SUB</v>
          </cell>
          <cell r="H310" t="str">
            <v>KUL</v>
          </cell>
          <cell r="I310">
            <v>978</v>
          </cell>
          <cell r="J310">
            <v>8</v>
          </cell>
          <cell r="K310">
            <v>9.6527777777777768E-2</v>
          </cell>
          <cell r="L310">
            <v>8.3333333333333332E-3</v>
          </cell>
          <cell r="M310">
            <v>0.1048611111111111</v>
          </cell>
          <cell r="N310">
            <v>6550</v>
          </cell>
          <cell r="O310">
            <v>11050</v>
          </cell>
          <cell r="P310">
            <v>15100</v>
          </cell>
          <cell r="Q310" t="str">
            <v>MES/210</v>
          </cell>
          <cell r="S310" t="str">
            <v>B</v>
          </cell>
        </row>
        <row r="311">
          <cell r="A311" t="str">
            <v>SUB-SIN734</v>
          </cell>
          <cell r="B311" t="str">
            <v>S&amp;W</v>
          </cell>
          <cell r="C311" t="str">
            <v xml:space="preserve">     Periode   :     J A N  -  D E C ' 2001</v>
          </cell>
          <cell r="D311" t="str">
            <v>PK-GWN  (35,488 KGS)</v>
          </cell>
          <cell r="E311" t="str">
            <v xml:space="preserve">      CFM56-3B2</v>
          </cell>
          <cell r="F311">
            <v>734</v>
          </cell>
          <cell r="G311" t="str">
            <v>SUB</v>
          </cell>
          <cell r="H311" t="str">
            <v>SIN</v>
          </cell>
          <cell r="I311">
            <v>835</v>
          </cell>
          <cell r="J311">
            <v>7</v>
          </cell>
          <cell r="K311">
            <v>8.4027777777777771E-2</v>
          </cell>
          <cell r="L311">
            <v>1.0416666666666666E-2</v>
          </cell>
          <cell r="M311">
            <v>9.4444444444444442E-2</v>
          </cell>
          <cell r="N311">
            <v>5700</v>
          </cell>
          <cell r="O311">
            <v>10150</v>
          </cell>
          <cell r="P311">
            <v>15100</v>
          </cell>
          <cell r="Q311" t="str">
            <v>KUL/234</v>
          </cell>
          <cell r="S311" t="str">
            <v>B</v>
          </cell>
        </row>
        <row r="312">
          <cell r="A312" t="str">
            <v>-734</v>
          </cell>
          <cell r="B312" t="str">
            <v>S&amp;W</v>
          </cell>
          <cell r="C312" t="str">
            <v xml:space="preserve">     Periode   :     J A N  -  D E C ' 2001</v>
          </cell>
          <cell r="D312" t="str">
            <v>PK-GWN  (35,488 KGS)</v>
          </cell>
          <cell r="E312" t="str">
            <v xml:space="preserve">      CFM56-3B2</v>
          </cell>
          <cell r="F312">
            <v>734</v>
          </cell>
        </row>
        <row r="313">
          <cell r="A313" t="str">
            <v>-734</v>
          </cell>
          <cell r="B313" t="str">
            <v>S&amp;W</v>
          </cell>
          <cell r="C313" t="str">
            <v xml:space="preserve">     Periode   :     J A N  -  D E C ' 2001</v>
          </cell>
          <cell r="D313" t="str">
            <v>PK-GWN  (35,488 KGS)</v>
          </cell>
          <cell r="E313" t="str">
            <v xml:space="preserve">      CFM56-3B2</v>
          </cell>
          <cell r="F313">
            <v>734</v>
          </cell>
        </row>
        <row r="314">
          <cell r="A314" t="str">
            <v>-734</v>
          </cell>
          <cell r="B314" t="str">
            <v>S&amp;W</v>
          </cell>
          <cell r="C314" t="str">
            <v xml:space="preserve">     Periode   :     J A N  -  D E C ' 2001</v>
          </cell>
          <cell r="D314" t="str">
            <v>PK-GWN  (35,488 KGS)</v>
          </cell>
          <cell r="E314" t="str">
            <v xml:space="preserve">      CFM56-3B2</v>
          </cell>
          <cell r="F314">
            <v>734</v>
          </cell>
        </row>
        <row r="315">
          <cell r="A315" t="str">
            <v>-734</v>
          </cell>
          <cell r="B315" t="str">
            <v>S&amp;W</v>
          </cell>
          <cell r="C315" t="str">
            <v xml:space="preserve">     Periode   :     J A N  -  D E C ' 2001</v>
          </cell>
          <cell r="D315" t="str">
            <v>PK-GWN  (35,488 KGS)</v>
          </cell>
          <cell r="E315" t="str">
            <v xml:space="preserve">      CFM56-3B2</v>
          </cell>
          <cell r="F315">
            <v>734</v>
          </cell>
        </row>
        <row r="316">
          <cell r="A316" t="str">
            <v>-734</v>
          </cell>
          <cell r="B316" t="str">
            <v>S&amp;W</v>
          </cell>
          <cell r="C316" t="str">
            <v xml:space="preserve">     Periode   :     J A N  -  D E C ' 2001</v>
          </cell>
          <cell r="D316" t="str">
            <v>PK-GWN  (35,488 KGS)</v>
          </cell>
          <cell r="E316" t="str">
            <v xml:space="preserve">      CFM56-3B2</v>
          </cell>
          <cell r="F316">
            <v>734</v>
          </cell>
        </row>
        <row r="317">
          <cell r="A317" t="str">
            <v>-734</v>
          </cell>
          <cell r="B317" t="str">
            <v>S&amp;W</v>
          </cell>
          <cell r="C317" t="str">
            <v xml:space="preserve">     Periode   :     J A N  -  D E C ' 2001</v>
          </cell>
          <cell r="D317" t="str">
            <v>PK-GWN  (35,488 KGS)</v>
          </cell>
          <cell r="E317" t="str">
            <v xml:space="preserve">      CFM56-3B2</v>
          </cell>
          <cell r="F317">
            <v>734</v>
          </cell>
        </row>
        <row r="318">
          <cell r="A318" t="str">
            <v>-734</v>
          </cell>
          <cell r="B318" t="str">
            <v>S&amp;W</v>
          </cell>
          <cell r="C318" t="str">
            <v xml:space="preserve">     Periode   :     J A N  -  D E C ' 2001</v>
          </cell>
          <cell r="D318" t="str">
            <v>PK-GWN  (35,488 KGS)</v>
          </cell>
          <cell r="E318" t="str">
            <v xml:space="preserve">      CFM56-3B2</v>
          </cell>
          <cell r="F318">
            <v>734</v>
          </cell>
        </row>
        <row r="319">
          <cell r="A319" t="str">
            <v>-734</v>
          </cell>
          <cell r="B319" t="str">
            <v>S&amp;W</v>
          </cell>
          <cell r="C319" t="str">
            <v xml:space="preserve">     Periode   :     J A N  -  D E C ' 2001</v>
          </cell>
          <cell r="D319" t="str">
            <v>PK-GWN  (35,488 KGS)</v>
          </cell>
          <cell r="E319" t="str">
            <v xml:space="preserve">      CFM56-3B2</v>
          </cell>
          <cell r="F319">
            <v>734</v>
          </cell>
        </row>
        <row r="320">
          <cell r="A320" t="str">
            <v>-734</v>
          </cell>
          <cell r="B320" t="str">
            <v>S&amp;W</v>
          </cell>
          <cell r="C320" t="str">
            <v xml:space="preserve">     Periode   :     J A N  -  D E C ' 2001</v>
          </cell>
          <cell r="D320" t="str">
            <v>PK-GWN  (35,488 KGS)</v>
          </cell>
          <cell r="E320" t="str">
            <v xml:space="preserve">      CFM56-3B2</v>
          </cell>
          <cell r="F320">
            <v>734</v>
          </cell>
        </row>
        <row r="321">
          <cell r="A321" t="str">
            <v>-734</v>
          </cell>
          <cell r="B321" t="str">
            <v>S&amp;W</v>
          </cell>
          <cell r="C321" t="str">
            <v xml:space="preserve">     Periode   :     J A N  -  D E C ' 2001</v>
          </cell>
          <cell r="D321" t="str">
            <v>PK-GWN  (35,488 KGS)</v>
          </cell>
          <cell r="E321" t="str">
            <v xml:space="preserve">      CFM56-3B2</v>
          </cell>
          <cell r="F321">
            <v>734</v>
          </cell>
        </row>
        <row r="322">
          <cell r="A322" t="str">
            <v>-734</v>
          </cell>
          <cell r="B322" t="str">
            <v>S&amp;W</v>
          </cell>
          <cell r="C322" t="str">
            <v xml:space="preserve">     Periode   :     J A N  -  D E C ' 2001</v>
          </cell>
          <cell r="D322" t="str">
            <v>PK-GWN  (35,488 KGS)</v>
          </cell>
          <cell r="E322" t="str">
            <v xml:space="preserve">      CFM56-3B2</v>
          </cell>
          <cell r="F322">
            <v>734</v>
          </cell>
        </row>
        <row r="323">
          <cell r="A323" t="str">
            <v>BTH-PKU734</v>
          </cell>
          <cell r="B323" t="str">
            <v>S&amp;W</v>
          </cell>
          <cell r="C323" t="str">
            <v xml:space="preserve">     Periode   :     J A N  -  D E C ' 2001</v>
          </cell>
          <cell r="D323" t="str">
            <v>PK-GWN  (35,488 KGS)</v>
          </cell>
          <cell r="E323" t="str">
            <v xml:space="preserve">      CFM56-3B2</v>
          </cell>
          <cell r="F323">
            <v>734</v>
          </cell>
          <cell r="G323" t="str">
            <v>BTH</v>
          </cell>
          <cell r="H323" t="str">
            <v>PKU</v>
          </cell>
          <cell r="I323">
            <v>190</v>
          </cell>
          <cell r="J323">
            <v>17</v>
          </cell>
          <cell r="M323">
            <v>3.1944444444444449E-2</v>
          </cell>
          <cell r="N323">
            <v>1550</v>
          </cell>
          <cell r="O323">
            <v>5050</v>
          </cell>
          <cell r="P323">
            <v>14700</v>
          </cell>
          <cell r="Q323" t="str">
            <v>BTH/178</v>
          </cell>
        </row>
        <row r="324">
          <cell r="A324" t="str">
            <v>BDJ-CGK734</v>
          </cell>
          <cell r="B324" t="str">
            <v>S&amp;W</v>
          </cell>
          <cell r="C324" t="str">
            <v xml:space="preserve">     Periode   :     J A N  -  D E C ' 2001</v>
          </cell>
          <cell r="D324" t="str">
            <v>PK-GWN  (35,488 KGS)</v>
          </cell>
          <cell r="E324" t="str">
            <v xml:space="preserve">      CFM56-3B2</v>
          </cell>
          <cell r="F324">
            <v>734</v>
          </cell>
          <cell r="G324" t="str">
            <v>BDJ</v>
          </cell>
          <cell r="H324" t="str">
            <v>CGK</v>
          </cell>
          <cell r="I324">
            <v>532</v>
          </cell>
          <cell r="J324">
            <v>13</v>
          </cell>
          <cell r="K324">
            <v>5.5555555555555552E-2</v>
          </cell>
          <cell r="L324">
            <v>7.6388888888888886E-3</v>
          </cell>
          <cell r="M324">
            <v>6.3194444444444442E-2</v>
          </cell>
          <cell r="N324">
            <v>3850</v>
          </cell>
          <cell r="O324">
            <v>8500</v>
          </cell>
          <cell r="P324">
            <v>14900</v>
          </cell>
          <cell r="Q324" t="str">
            <v>PLM/248</v>
          </cell>
          <cell r="S324" t="str">
            <v>B</v>
          </cell>
        </row>
        <row r="325">
          <cell r="A325" t="str">
            <v>BIK-DJJ734</v>
          </cell>
          <cell r="B325" t="str">
            <v>S&amp;W</v>
          </cell>
          <cell r="C325" t="str">
            <v xml:space="preserve">     Periode   :     J A N  -  D E C ' 2001</v>
          </cell>
          <cell r="D325" t="str">
            <v>PK-GWN  (35,488 KGS)</v>
          </cell>
          <cell r="E325" t="str">
            <v xml:space="preserve">      CFM56-3B2</v>
          </cell>
          <cell r="F325">
            <v>734</v>
          </cell>
          <cell r="G325" t="str">
            <v>BIK</v>
          </cell>
          <cell r="H325" t="str">
            <v>DJJ</v>
          </cell>
          <cell r="I325">
            <v>297</v>
          </cell>
          <cell r="J325">
            <v>-15</v>
          </cell>
          <cell r="K325">
            <v>3.6111111111111115E-2</v>
          </cell>
          <cell r="L325">
            <v>9.0277777777777787E-3</v>
          </cell>
          <cell r="M325">
            <v>4.5138888888888895E-2</v>
          </cell>
          <cell r="N325">
            <v>2450</v>
          </cell>
          <cell r="O325">
            <v>7250</v>
          </cell>
          <cell r="P325">
            <v>10700</v>
          </cell>
          <cell r="Q325" t="str">
            <v>BIK/314</v>
          </cell>
          <cell r="S325">
            <v>1</v>
          </cell>
          <cell r="T325" t="str">
            <v xml:space="preserve">   1. DJJ R/W STRENGTH = 50,802 KGS; RW = 12; OAT = 33°C</v>
          </cell>
        </row>
        <row r="326">
          <cell r="A326" t="str">
            <v>BIK-UPG734</v>
          </cell>
          <cell r="B326" t="str">
            <v>S&amp;W</v>
          </cell>
          <cell r="C326" t="str">
            <v xml:space="preserve">     Periode   :     J A N  -  D E C ' 2001</v>
          </cell>
          <cell r="D326" t="str">
            <v>PK-GWN  (35,488 KGS)</v>
          </cell>
          <cell r="E326" t="str">
            <v xml:space="preserve">      CFM56-3B2</v>
          </cell>
          <cell r="F326">
            <v>734</v>
          </cell>
          <cell r="G326" t="str">
            <v>BIK</v>
          </cell>
          <cell r="H326" t="str">
            <v>UPG</v>
          </cell>
          <cell r="I326">
            <v>1041</v>
          </cell>
          <cell r="J326">
            <v>13</v>
          </cell>
          <cell r="K326">
            <v>0.1013888888888889</v>
          </cell>
          <cell r="L326">
            <v>9.0277777777777787E-3</v>
          </cell>
          <cell r="M326">
            <v>0.11041666666666668</v>
          </cell>
          <cell r="N326">
            <v>6850</v>
          </cell>
          <cell r="O326">
            <v>12400</v>
          </cell>
          <cell r="P326">
            <v>14000</v>
          </cell>
          <cell r="Q326" t="str">
            <v>DPS/375</v>
          </cell>
          <cell r="S326" t="str">
            <v>B</v>
          </cell>
        </row>
        <row r="327">
          <cell r="A327" t="str">
            <v>BPN-CGK734</v>
          </cell>
          <cell r="B327" t="str">
            <v>S&amp;W</v>
          </cell>
          <cell r="C327" t="str">
            <v xml:space="preserve">     Periode   :     J A N  -  D E C ' 2001</v>
          </cell>
          <cell r="D327" t="str">
            <v>PK-GWN  (35,488 KGS)</v>
          </cell>
          <cell r="E327" t="str">
            <v xml:space="preserve">      CFM56-3B2</v>
          </cell>
          <cell r="F327">
            <v>734</v>
          </cell>
          <cell r="G327" t="str">
            <v>BPN</v>
          </cell>
          <cell r="H327" t="str">
            <v>CGK</v>
          </cell>
          <cell r="I327">
            <v>709</v>
          </cell>
          <cell r="J327">
            <v>11</v>
          </cell>
          <cell r="K327">
            <v>7.1527777777777787E-2</v>
          </cell>
          <cell r="L327">
            <v>5.5555555555555558E-3</v>
          </cell>
          <cell r="M327">
            <v>7.7083333333333337E-2</v>
          </cell>
          <cell r="N327">
            <v>4900</v>
          </cell>
          <cell r="O327">
            <v>9550</v>
          </cell>
          <cell r="P327">
            <v>14900</v>
          </cell>
          <cell r="Q327" t="str">
            <v>PLM/248</v>
          </cell>
          <cell r="S327" t="str">
            <v>B</v>
          </cell>
        </row>
        <row r="328">
          <cell r="A328" t="str">
            <v>BPN-SUB734</v>
          </cell>
          <cell r="B328" t="str">
            <v>S&amp;W</v>
          </cell>
          <cell r="C328" t="str">
            <v xml:space="preserve">     Periode   :     J A N  -  D E C ' 2001</v>
          </cell>
          <cell r="D328" t="str">
            <v>PK-GWN  (35,488 KGS)</v>
          </cell>
          <cell r="E328" t="str">
            <v xml:space="preserve">      CFM56-3B2</v>
          </cell>
          <cell r="F328">
            <v>734</v>
          </cell>
          <cell r="G328" t="str">
            <v>BPN</v>
          </cell>
          <cell r="H328" t="str">
            <v>SUB</v>
          </cell>
          <cell r="I328">
            <v>479</v>
          </cell>
          <cell r="J328">
            <v>8</v>
          </cell>
          <cell r="K328">
            <v>5.1388888888888894E-2</v>
          </cell>
          <cell r="L328">
            <v>9.0277777777777787E-3</v>
          </cell>
          <cell r="M328">
            <v>6.0416666666666674E-2</v>
          </cell>
          <cell r="N328">
            <v>3600</v>
          </cell>
          <cell r="O328">
            <v>7850</v>
          </cell>
          <cell r="P328">
            <v>15300</v>
          </cell>
          <cell r="Q328" t="str">
            <v>DPS/209</v>
          </cell>
          <cell r="S328" t="str">
            <v>B</v>
          </cell>
        </row>
        <row r="329">
          <cell r="A329" t="str">
            <v>BPN-SUB734</v>
          </cell>
          <cell r="B329" t="str">
            <v>S&amp;W</v>
          </cell>
          <cell r="C329" t="str">
            <v xml:space="preserve">     Periode   :     J A N  -  D E C ' 2001</v>
          </cell>
          <cell r="D329" t="str">
            <v>PK-GWN  (35,488 KGS)</v>
          </cell>
          <cell r="E329" t="str">
            <v xml:space="preserve">      CFM56-3B2</v>
          </cell>
          <cell r="F329">
            <v>734</v>
          </cell>
          <cell r="G329" t="str">
            <v>BPN</v>
          </cell>
          <cell r="H329" t="str">
            <v>SUB</v>
          </cell>
          <cell r="I329">
            <v>479</v>
          </cell>
          <cell r="J329">
            <v>8</v>
          </cell>
          <cell r="K329">
            <v>5.1388888888888894E-2</v>
          </cell>
          <cell r="L329">
            <v>9.0277777777777787E-3</v>
          </cell>
          <cell r="M329">
            <v>6.0416666666666674E-2</v>
          </cell>
          <cell r="N329">
            <v>3600</v>
          </cell>
          <cell r="O329">
            <v>7850</v>
          </cell>
          <cell r="P329">
            <v>15300</v>
          </cell>
          <cell r="Q329" t="str">
            <v>DPS/197</v>
          </cell>
          <cell r="S329" t="str">
            <v>B</v>
          </cell>
        </row>
        <row r="330">
          <cell r="A330" t="str">
            <v>BTH-CGK734</v>
          </cell>
          <cell r="B330" t="str">
            <v>S&amp;W</v>
          </cell>
          <cell r="C330" t="str">
            <v xml:space="preserve">     Periode   :     J A N  -  D E C ' 2001</v>
          </cell>
          <cell r="D330" t="str">
            <v>PK-GWN  (35,488 KGS)</v>
          </cell>
          <cell r="E330" t="str">
            <v xml:space="preserve">      CFM56-3B2</v>
          </cell>
          <cell r="F330">
            <v>734</v>
          </cell>
          <cell r="G330" t="str">
            <v>BTH</v>
          </cell>
          <cell r="H330" t="str">
            <v>CGK</v>
          </cell>
          <cell r="I330">
            <v>497</v>
          </cell>
          <cell r="J330">
            <v>-6</v>
          </cell>
          <cell r="K330">
            <v>5.486111111111111E-2</v>
          </cell>
          <cell r="L330">
            <v>1.0416666666666666E-2</v>
          </cell>
          <cell r="M330">
            <v>6.5277777777777782E-2</v>
          </cell>
          <cell r="N330">
            <v>3700</v>
          </cell>
          <cell r="O330">
            <v>8350</v>
          </cell>
          <cell r="P330">
            <v>14900</v>
          </cell>
          <cell r="Q330" t="str">
            <v>PLM/248</v>
          </cell>
          <cell r="S330" t="str">
            <v>B</v>
          </cell>
        </row>
        <row r="331">
          <cell r="A331" t="str">
            <v>BTH-MES734</v>
          </cell>
          <cell r="B331" t="str">
            <v>S&amp;W</v>
          </cell>
          <cell r="C331" t="str">
            <v xml:space="preserve">     Periode   :     J A N  -  D E C ' 2001</v>
          </cell>
          <cell r="D331" t="str">
            <v>PK-GWN  (35,488 KGS)</v>
          </cell>
          <cell r="E331" t="str">
            <v xml:space="preserve">      CFM56-3B2</v>
          </cell>
          <cell r="F331">
            <v>734</v>
          </cell>
          <cell r="G331" t="str">
            <v>BTH</v>
          </cell>
          <cell r="H331" t="str">
            <v>MES</v>
          </cell>
          <cell r="I331">
            <v>386</v>
          </cell>
          <cell r="J331">
            <v>9</v>
          </cell>
          <cell r="K331">
            <v>4.3055555555555562E-2</v>
          </cell>
          <cell r="L331">
            <v>8.3333333333333332E-3</v>
          </cell>
          <cell r="M331">
            <v>5.1388888888888894E-2</v>
          </cell>
          <cell r="N331">
            <v>3050</v>
          </cell>
          <cell r="O331">
            <v>7850</v>
          </cell>
          <cell r="P331">
            <v>14700</v>
          </cell>
          <cell r="Q331" t="str">
            <v>KUL/195</v>
          </cell>
          <cell r="S331" t="str">
            <v>B</v>
          </cell>
        </row>
        <row r="332">
          <cell r="A332" t="str">
            <v>BTJ-MES734</v>
          </cell>
          <cell r="B332" t="str">
            <v>S&amp;W</v>
          </cell>
          <cell r="C332" t="str">
            <v xml:space="preserve">     Periode   :     J A N  -  D E C ' 2001</v>
          </cell>
          <cell r="D332" t="str">
            <v>PK-GWN  (35,488 KGS)</v>
          </cell>
          <cell r="E332" t="str">
            <v xml:space="preserve">      CFM56-3B2</v>
          </cell>
          <cell r="F332">
            <v>734</v>
          </cell>
          <cell r="G332" t="str">
            <v>BTJ</v>
          </cell>
          <cell r="H332" t="str">
            <v>MES</v>
          </cell>
          <cell r="I332">
            <v>251</v>
          </cell>
          <cell r="J332">
            <v>-11</v>
          </cell>
          <cell r="K332">
            <v>3.1944444444444449E-2</v>
          </cell>
          <cell r="L332">
            <v>7.6388888888888886E-3</v>
          </cell>
          <cell r="M332">
            <v>3.9583333333333338E-2</v>
          </cell>
          <cell r="N332">
            <v>2350</v>
          </cell>
          <cell r="O332">
            <v>7200</v>
          </cell>
          <cell r="P332">
            <v>14700</v>
          </cell>
          <cell r="Q332" t="str">
            <v>KUL/195</v>
          </cell>
          <cell r="S332" t="str">
            <v>B</v>
          </cell>
        </row>
        <row r="333">
          <cell r="A333" t="str">
            <v>CGK-BDJ734</v>
          </cell>
          <cell r="B333" t="str">
            <v>S&amp;W</v>
          </cell>
          <cell r="C333" t="str">
            <v xml:space="preserve">     Periode   :     J A N  -  D E C ' 2001</v>
          </cell>
          <cell r="D333" t="str">
            <v>PK-GWN  (35,488 KGS)</v>
          </cell>
          <cell r="E333" t="str">
            <v xml:space="preserve">      CFM56-3B2</v>
          </cell>
          <cell r="F333">
            <v>734</v>
          </cell>
          <cell r="G333" t="str">
            <v>CGK</v>
          </cell>
          <cell r="H333" t="str">
            <v>BDJ</v>
          </cell>
          <cell r="I333">
            <v>546</v>
          </cell>
          <cell r="J333">
            <v>-12</v>
          </cell>
          <cell r="K333">
            <v>6.1111111111111116E-2</v>
          </cell>
          <cell r="L333">
            <v>9.7222222222222224E-3</v>
          </cell>
          <cell r="M333">
            <v>7.0833333333333331E-2</v>
          </cell>
          <cell r="N333">
            <v>4050</v>
          </cell>
          <cell r="O333">
            <v>8300</v>
          </cell>
          <cell r="P333">
            <v>15400</v>
          </cell>
          <cell r="Q333" t="str">
            <v>BPN/206</v>
          </cell>
          <cell r="S333" t="str">
            <v>B</v>
          </cell>
        </row>
        <row r="334">
          <cell r="A334" t="str">
            <v>CGK-BPN734</v>
          </cell>
          <cell r="B334" t="str">
            <v>S&amp;W</v>
          </cell>
          <cell r="C334" t="str">
            <v xml:space="preserve">     Periode   :     J A N  -  D E C ' 2001</v>
          </cell>
          <cell r="D334" t="str">
            <v>PK-GWN  (35,488 KGS)</v>
          </cell>
          <cell r="E334" t="str">
            <v xml:space="preserve">      CFM56-3B2</v>
          </cell>
          <cell r="F334">
            <v>734</v>
          </cell>
          <cell r="G334" t="str">
            <v>CGK</v>
          </cell>
          <cell r="H334" t="str">
            <v>BPN</v>
          </cell>
          <cell r="I334">
            <v>732</v>
          </cell>
          <cell r="J334">
            <v>-12</v>
          </cell>
          <cell r="K334">
            <v>7.8472222222222221E-2</v>
          </cell>
          <cell r="L334">
            <v>9.0277777777777787E-3</v>
          </cell>
          <cell r="M334">
            <v>8.7499999999999994E-2</v>
          </cell>
          <cell r="N334">
            <v>5200</v>
          </cell>
          <cell r="O334">
            <v>9400</v>
          </cell>
          <cell r="P334">
            <v>15400</v>
          </cell>
          <cell r="Q334" t="str">
            <v>BDJ/206</v>
          </cell>
          <cell r="S334" t="str">
            <v>B</v>
          </cell>
        </row>
        <row r="335">
          <cell r="A335" t="str">
            <v>CGK-BTH734</v>
          </cell>
          <cell r="B335" t="str">
            <v>S&amp;W</v>
          </cell>
          <cell r="C335" t="str">
            <v xml:space="preserve">     Periode   :     J A N  -  D E C ' 2001</v>
          </cell>
          <cell r="D335" t="str">
            <v>PK-GWN  (35,488 KGS)</v>
          </cell>
          <cell r="E335" t="str">
            <v xml:space="preserve">      CFM56-3B2</v>
          </cell>
          <cell r="F335">
            <v>734</v>
          </cell>
          <cell r="G335" t="str">
            <v>CGK</v>
          </cell>
          <cell r="H335" t="str">
            <v>BTH</v>
          </cell>
          <cell r="I335">
            <v>515</v>
          </cell>
          <cell r="J335">
            <v>4</v>
          </cell>
          <cell r="K335">
            <v>5.486111111111111E-2</v>
          </cell>
          <cell r="L335">
            <v>9.0277777777777787E-3</v>
          </cell>
          <cell r="M335">
            <v>6.3888888888888884E-2</v>
          </cell>
          <cell r="N335">
            <v>3800</v>
          </cell>
          <cell r="O335">
            <v>8250</v>
          </cell>
          <cell r="P335">
            <v>15200</v>
          </cell>
          <cell r="Q335" t="str">
            <v>PLM/273</v>
          </cell>
          <cell r="S335" t="str">
            <v>B</v>
          </cell>
        </row>
        <row r="336">
          <cell r="A336" t="str">
            <v>CGK-DPS734</v>
          </cell>
          <cell r="B336" t="str">
            <v>S&amp;W</v>
          </cell>
          <cell r="C336" t="str">
            <v xml:space="preserve">     Periode   :     J A N  -  D E C ' 2001</v>
          </cell>
          <cell r="D336" t="str">
            <v>PK-GWN  (35,488 KGS)</v>
          </cell>
          <cell r="E336" t="str">
            <v xml:space="preserve">      CFM56-3B2</v>
          </cell>
          <cell r="F336">
            <v>734</v>
          </cell>
          <cell r="G336" t="str">
            <v>CGK</v>
          </cell>
          <cell r="H336" t="str">
            <v>DPS</v>
          </cell>
          <cell r="I336">
            <v>583</v>
          </cell>
          <cell r="J336">
            <v>-9</v>
          </cell>
          <cell r="K336">
            <v>6.3888888888888884E-2</v>
          </cell>
          <cell r="L336">
            <v>9.0277777777777787E-3</v>
          </cell>
          <cell r="M336">
            <v>7.2916666666666657E-2</v>
          </cell>
          <cell r="N336">
            <v>4250</v>
          </cell>
          <cell r="O336">
            <v>8350</v>
          </cell>
          <cell r="P336">
            <v>15500</v>
          </cell>
          <cell r="Q336" t="str">
            <v>SUB/ 197</v>
          </cell>
          <cell r="S336" t="str">
            <v>B</v>
          </cell>
        </row>
        <row r="337">
          <cell r="A337" t="str">
            <v>CGK-JOG734</v>
          </cell>
          <cell r="B337" t="str">
            <v>S&amp;W</v>
          </cell>
          <cell r="C337" t="str">
            <v xml:space="preserve">     Periode   :     J A N  -  D E C ' 2001</v>
          </cell>
          <cell r="D337" t="str">
            <v>PK-GWN  (35,488 KGS)</v>
          </cell>
          <cell r="E337" t="str">
            <v xml:space="preserve">      CFM56-3B2</v>
          </cell>
          <cell r="F337">
            <v>734</v>
          </cell>
          <cell r="G337" t="str">
            <v>CGK</v>
          </cell>
          <cell r="H337" t="str">
            <v>JOG</v>
          </cell>
          <cell r="I337">
            <v>291</v>
          </cell>
          <cell r="J337">
            <v>-8</v>
          </cell>
          <cell r="K337">
            <v>3.5416666666666666E-2</v>
          </cell>
          <cell r="L337">
            <v>8.3333333333333332E-3</v>
          </cell>
          <cell r="M337">
            <v>4.3749999999999997E-2</v>
          </cell>
          <cell r="N337">
            <v>2550</v>
          </cell>
          <cell r="O337">
            <v>7550</v>
          </cell>
          <cell r="P337">
            <v>14500</v>
          </cell>
          <cell r="Q337" t="str">
            <v>CGK/297</v>
          </cell>
          <cell r="S337" t="str">
            <v>B</v>
          </cell>
        </row>
        <row r="338">
          <cell r="A338" t="str">
            <v>CGK-MDC734</v>
          </cell>
          <cell r="B338" t="str">
            <v>S&amp;W</v>
          </cell>
          <cell r="C338" t="str">
            <v xml:space="preserve">     Periode   :     J A N  -  D E C ' 2001</v>
          </cell>
          <cell r="D338" t="str">
            <v>PK-GWN  (35,488 KGS)</v>
          </cell>
          <cell r="E338" t="str">
            <v xml:space="preserve">      CFM56-3B2</v>
          </cell>
          <cell r="F338">
            <v>734</v>
          </cell>
          <cell r="G338" t="str">
            <v>CGK</v>
          </cell>
          <cell r="H338" t="str">
            <v>MDC</v>
          </cell>
          <cell r="I338">
            <v>1243</v>
          </cell>
          <cell r="J338">
            <v>-13</v>
          </cell>
          <cell r="K338">
            <v>0.12847222222222224</v>
          </cell>
          <cell r="L338">
            <v>9.0277777777777787E-3</v>
          </cell>
          <cell r="M338">
            <v>0.13750000000000001</v>
          </cell>
          <cell r="N338">
            <v>8300</v>
          </cell>
          <cell r="O338">
            <v>15000</v>
          </cell>
          <cell r="P338">
            <v>11800</v>
          </cell>
          <cell r="Q338" t="str">
            <v>BPN/533</v>
          </cell>
          <cell r="S338">
            <v>2</v>
          </cell>
          <cell r="T338" t="str">
            <v xml:space="preserve">   2. CGK RTOW = 62,100 KGS; RW = 07L/07R; OAT = 33°C</v>
          </cell>
        </row>
        <row r="339">
          <cell r="A339" t="str">
            <v>CGK-MES734</v>
          </cell>
          <cell r="B339" t="str">
            <v>S&amp;W</v>
          </cell>
          <cell r="C339" t="str">
            <v xml:space="preserve">     Periode   :     J A N  -  D E C ' 2001</v>
          </cell>
          <cell r="D339" t="str">
            <v>PK-GWN  (35,488 KGS)</v>
          </cell>
          <cell r="E339" t="str">
            <v xml:space="preserve">      CFM56-3B2</v>
          </cell>
          <cell r="F339">
            <v>734</v>
          </cell>
          <cell r="G339" t="str">
            <v>CGK</v>
          </cell>
          <cell r="H339" t="str">
            <v>MES</v>
          </cell>
          <cell r="I339">
            <v>786</v>
          </cell>
          <cell r="J339">
            <v>7</v>
          </cell>
          <cell r="K339">
            <v>7.9861111111111105E-2</v>
          </cell>
          <cell r="L339">
            <v>8.3333333333333332E-3</v>
          </cell>
          <cell r="M339">
            <v>8.8194444444444436E-2</v>
          </cell>
          <cell r="N339">
            <v>5400</v>
          </cell>
          <cell r="O339">
            <v>9800</v>
          </cell>
          <cell r="P339">
            <v>15200</v>
          </cell>
          <cell r="Q339" t="str">
            <v>KUL/195</v>
          </cell>
          <cell r="S339" t="str">
            <v>B</v>
          </cell>
        </row>
        <row r="340">
          <cell r="A340" t="str">
            <v>CGK-PDG734</v>
          </cell>
          <cell r="B340" t="str">
            <v>S&amp;W</v>
          </cell>
          <cell r="C340" t="str">
            <v xml:space="preserve">     Periode   :     J A N  -  D E C ' 2001</v>
          </cell>
          <cell r="D340" t="str">
            <v>PK-GWN  (35,488 KGS)</v>
          </cell>
          <cell r="E340" t="str">
            <v xml:space="preserve">      CFM56-3B2</v>
          </cell>
          <cell r="F340">
            <v>734</v>
          </cell>
          <cell r="G340" t="str">
            <v>CGK</v>
          </cell>
          <cell r="H340" t="str">
            <v>PDG</v>
          </cell>
          <cell r="I340">
            <v>519</v>
          </cell>
          <cell r="J340">
            <v>8</v>
          </cell>
          <cell r="K340">
            <v>5.486111111111111E-2</v>
          </cell>
          <cell r="L340">
            <v>9.7222222222222224E-3</v>
          </cell>
          <cell r="M340">
            <v>6.4583333333333326E-2</v>
          </cell>
          <cell r="N340">
            <v>3800</v>
          </cell>
          <cell r="O340">
            <v>8950</v>
          </cell>
          <cell r="P340">
            <v>14500</v>
          </cell>
          <cell r="Q340" t="str">
            <v>MES/309</v>
          </cell>
          <cell r="S340" t="str">
            <v>B</v>
          </cell>
        </row>
        <row r="341">
          <cell r="A341" t="str">
            <v>-734</v>
          </cell>
          <cell r="B341" t="str">
            <v>S&amp;W</v>
          </cell>
          <cell r="C341" t="str">
            <v xml:space="preserve">     Periode   :     J A N  -  D E C ' 2001</v>
          </cell>
          <cell r="D341" t="str">
            <v>PK-GWN  (35,488 KGS)</v>
          </cell>
          <cell r="E341" t="str">
            <v xml:space="preserve">      CFM56-3B2</v>
          </cell>
          <cell r="F341">
            <v>734</v>
          </cell>
        </row>
        <row r="342">
          <cell r="A342" t="str">
            <v>-734</v>
          </cell>
          <cell r="B342" t="str">
            <v>S&amp;W</v>
          </cell>
          <cell r="C342" t="str">
            <v xml:space="preserve">     Periode   :     J A N  -  D E C ' 2001</v>
          </cell>
          <cell r="D342" t="str">
            <v>PK-GWN  (35,488 KGS)</v>
          </cell>
          <cell r="E342" t="str">
            <v xml:space="preserve">      CFM56-3B2</v>
          </cell>
          <cell r="F342">
            <v>734</v>
          </cell>
        </row>
        <row r="343">
          <cell r="A343" t="str">
            <v>-734</v>
          </cell>
          <cell r="B343" t="str">
            <v>S&amp;W</v>
          </cell>
          <cell r="C343" t="str">
            <v xml:space="preserve">     Periode   :     J A N  -  D E C ' 2001</v>
          </cell>
          <cell r="D343" t="str">
            <v>PK-GWN  (35,488 KGS)</v>
          </cell>
          <cell r="E343" t="str">
            <v xml:space="preserve">      CFM56-3B2</v>
          </cell>
          <cell r="F343">
            <v>734</v>
          </cell>
        </row>
        <row r="344">
          <cell r="A344" t="str">
            <v>-734</v>
          </cell>
          <cell r="B344" t="str">
            <v>S&amp;W</v>
          </cell>
          <cell r="C344" t="str">
            <v xml:space="preserve">     Periode   :     J A N  -  D E C ' 2001</v>
          </cell>
          <cell r="D344" t="str">
            <v>PK-GWN  (35,488 KGS)</v>
          </cell>
          <cell r="E344" t="str">
            <v xml:space="preserve">      CFM56-3B2</v>
          </cell>
          <cell r="F344">
            <v>734</v>
          </cell>
        </row>
        <row r="345">
          <cell r="A345" t="str">
            <v>CGK-PKU734</v>
          </cell>
          <cell r="B345" t="str">
            <v>S&amp;W</v>
          </cell>
          <cell r="C345" t="str">
            <v xml:space="preserve">     Periode   :     J A N  -  D E C ' 2001</v>
          </cell>
          <cell r="D345" t="str">
            <v>PK-GWN  (35,488 KGS)</v>
          </cell>
          <cell r="E345" t="str">
            <v xml:space="preserve">      CFM56-3B2</v>
          </cell>
          <cell r="F345">
            <v>734</v>
          </cell>
          <cell r="G345" t="str">
            <v>CGK</v>
          </cell>
          <cell r="H345" t="str">
            <v>PKU</v>
          </cell>
          <cell r="I345">
            <v>536</v>
          </cell>
          <cell r="J345">
            <v>6</v>
          </cell>
          <cell r="K345">
            <v>5.6944444444444443E-2</v>
          </cell>
          <cell r="L345">
            <v>9.0277777777777787E-3</v>
          </cell>
          <cell r="M345">
            <v>6.5972222222222224E-2</v>
          </cell>
          <cell r="N345">
            <v>3900</v>
          </cell>
          <cell r="O345">
            <v>8700</v>
          </cell>
          <cell r="P345">
            <v>14800</v>
          </cell>
          <cell r="Q345" t="str">
            <v>MES/309</v>
          </cell>
          <cell r="S345" t="str">
            <v>B</v>
          </cell>
        </row>
        <row r="346">
          <cell r="A346" t="str">
            <v>CGK-PLM734</v>
          </cell>
          <cell r="B346" t="str">
            <v>S&amp;W</v>
          </cell>
          <cell r="C346" t="str">
            <v xml:space="preserve">     Periode   :     J A N  -  D E C ' 2001</v>
          </cell>
          <cell r="D346" t="str">
            <v>PK-GWN  (35,488 KGS)</v>
          </cell>
          <cell r="E346" t="str">
            <v xml:space="preserve">      CFM56-3B2</v>
          </cell>
          <cell r="F346">
            <v>734</v>
          </cell>
          <cell r="G346" t="str">
            <v>CGK</v>
          </cell>
          <cell r="H346" t="str">
            <v>PLM</v>
          </cell>
          <cell r="I346">
            <v>259</v>
          </cell>
          <cell r="J346">
            <v>4</v>
          </cell>
          <cell r="K346">
            <v>3.125E-2</v>
          </cell>
          <cell r="L346">
            <v>6.9444444444444441E-3</v>
          </cell>
          <cell r="M346">
            <v>3.8194444444444448E-2</v>
          </cell>
          <cell r="N346">
            <v>2350</v>
          </cell>
          <cell r="O346">
            <v>7100</v>
          </cell>
          <cell r="P346">
            <v>14800</v>
          </cell>
          <cell r="Q346" t="str">
            <v>CGK/268</v>
          </cell>
          <cell r="S346" t="str">
            <v>B</v>
          </cell>
        </row>
        <row r="347">
          <cell r="A347" t="str">
            <v>CGK-SOC734</v>
          </cell>
          <cell r="B347" t="str">
            <v>S&amp;W</v>
          </cell>
          <cell r="C347" t="str">
            <v xml:space="preserve">     Periode   :     J A N  -  D E C ' 2001</v>
          </cell>
          <cell r="D347" t="str">
            <v>PK-GWN  (35,488 KGS)</v>
          </cell>
          <cell r="E347" t="str">
            <v xml:space="preserve">      CFM56-3B2</v>
          </cell>
          <cell r="F347">
            <v>734</v>
          </cell>
          <cell r="G347" t="str">
            <v>CGK</v>
          </cell>
          <cell r="H347" t="str">
            <v>SOC</v>
          </cell>
          <cell r="I347">
            <v>308</v>
          </cell>
          <cell r="J347">
            <v>-9</v>
          </cell>
          <cell r="K347">
            <v>3.6805555555555557E-2</v>
          </cell>
          <cell r="L347">
            <v>7.6388888888888886E-3</v>
          </cell>
          <cell r="M347">
            <v>4.4444444444444446E-2</v>
          </cell>
          <cell r="N347">
            <v>2650</v>
          </cell>
          <cell r="O347">
            <v>6600</v>
          </cell>
          <cell r="P347">
            <v>15600</v>
          </cell>
          <cell r="Q347" t="str">
            <v>SUB/166</v>
          </cell>
          <cell r="S347" t="str">
            <v>B</v>
          </cell>
        </row>
        <row r="348">
          <cell r="A348" t="str">
            <v>CGK-SUB734</v>
          </cell>
          <cell r="B348" t="str">
            <v>S&amp;W</v>
          </cell>
          <cell r="C348" t="str">
            <v xml:space="preserve">     Periode   :     J A N  -  D E C ' 2001</v>
          </cell>
          <cell r="D348" t="str">
            <v>PK-GWN  (35,488 KGS)</v>
          </cell>
          <cell r="E348" t="str">
            <v xml:space="preserve">      CFM56-3B2</v>
          </cell>
          <cell r="F348">
            <v>734</v>
          </cell>
          <cell r="G348" t="str">
            <v>CGK</v>
          </cell>
          <cell r="H348" t="str">
            <v>SUB</v>
          </cell>
          <cell r="I348">
            <v>398</v>
          </cell>
          <cell r="J348">
            <v>-9</v>
          </cell>
          <cell r="K348">
            <v>4.5833333333333337E-2</v>
          </cell>
          <cell r="L348">
            <v>9.0277777777777787E-3</v>
          </cell>
          <cell r="M348">
            <v>5.4861111111111117E-2</v>
          </cell>
          <cell r="N348">
            <v>3150</v>
          </cell>
          <cell r="O348">
            <v>7400</v>
          </cell>
          <cell r="P348">
            <v>15300</v>
          </cell>
          <cell r="Q348" t="str">
            <v>DPS/209</v>
          </cell>
          <cell r="S348" t="str">
            <v>B</v>
          </cell>
        </row>
        <row r="349">
          <cell r="A349" t="str">
            <v>CGK-UPG734</v>
          </cell>
          <cell r="B349" t="str">
            <v>S&amp;W</v>
          </cell>
          <cell r="C349" t="str">
            <v xml:space="preserve">     Periode   :     J A N  -  D E C ' 2001</v>
          </cell>
          <cell r="D349" t="str">
            <v>PK-GWN  (35,488 KGS)</v>
          </cell>
          <cell r="E349" t="str">
            <v xml:space="preserve">      CFM56-3B2</v>
          </cell>
          <cell r="F349">
            <v>734</v>
          </cell>
          <cell r="G349" t="str">
            <v>CGK</v>
          </cell>
          <cell r="H349" t="str">
            <v>UPG</v>
          </cell>
          <cell r="I349">
            <v>824</v>
          </cell>
          <cell r="J349">
            <v>-10</v>
          </cell>
          <cell r="K349">
            <v>8.7499999999999994E-2</v>
          </cell>
          <cell r="L349">
            <v>9.0277777777777787E-3</v>
          </cell>
          <cell r="M349">
            <v>9.6527777777777768E-2</v>
          </cell>
          <cell r="N349">
            <v>5750</v>
          </cell>
          <cell r="O349">
            <v>11250</v>
          </cell>
          <cell r="P349">
            <v>14100</v>
          </cell>
          <cell r="Q349" t="str">
            <v>DPS/375</v>
          </cell>
          <cell r="S349" t="str">
            <v>B</v>
          </cell>
        </row>
        <row r="350">
          <cell r="A350" t="str">
            <v>DIL-DPS734</v>
          </cell>
          <cell r="B350" t="str">
            <v>S&amp;W</v>
          </cell>
          <cell r="C350" t="str">
            <v xml:space="preserve">     Periode   :     J A N  -  D E C ' 2001</v>
          </cell>
          <cell r="D350" t="str">
            <v>PK-GWN  (35,488 KGS)</v>
          </cell>
          <cell r="E350" t="str">
            <v xml:space="preserve">      CFM56-3B2</v>
          </cell>
          <cell r="F350">
            <v>734</v>
          </cell>
          <cell r="G350" t="str">
            <v>DIL</v>
          </cell>
          <cell r="H350" t="str">
            <v>DPS</v>
          </cell>
          <cell r="I350">
            <v>682</v>
          </cell>
          <cell r="J350">
            <v>8</v>
          </cell>
          <cell r="K350">
            <v>7.0833333333333331E-2</v>
          </cell>
          <cell r="L350">
            <v>6.9444444444444441E-3</v>
          </cell>
          <cell r="M350">
            <v>7.7777777777777779E-2</v>
          </cell>
          <cell r="N350">
            <v>4350</v>
          </cell>
          <cell r="O350">
            <v>8400</v>
          </cell>
          <cell r="P350">
            <v>10600</v>
          </cell>
          <cell r="Q350" t="str">
            <v>SUB/197</v>
          </cell>
          <cell r="S350">
            <v>3</v>
          </cell>
          <cell r="T350" t="str">
            <v xml:space="preserve">   3. DIL RTOW = 54,300 KGS; 08/26; OAT = 33°C</v>
          </cell>
        </row>
        <row r="351">
          <cell r="A351" t="str">
            <v>DJJ-BIK734</v>
          </cell>
          <cell r="B351" t="str">
            <v>S&amp;W</v>
          </cell>
          <cell r="C351" t="str">
            <v xml:space="preserve">     Periode   :     J A N  -  D E C ' 2001</v>
          </cell>
          <cell r="D351" t="str">
            <v>PK-GWN  (35,488 KGS)</v>
          </cell>
          <cell r="E351" t="str">
            <v xml:space="preserve">      CFM56-3B2</v>
          </cell>
          <cell r="F351">
            <v>734</v>
          </cell>
          <cell r="G351" t="str">
            <v>DJJ</v>
          </cell>
          <cell r="H351" t="str">
            <v>BIK</v>
          </cell>
          <cell r="I351">
            <v>297</v>
          </cell>
          <cell r="J351">
            <v>15</v>
          </cell>
          <cell r="K351">
            <v>3.4722222222222224E-2</v>
          </cell>
          <cell r="L351">
            <v>7.6388888888888886E-3</v>
          </cell>
          <cell r="M351">
            <v>4.2361111111111113E-2</v>
          </cell>
          <cell r="N351">
            <v>2300</v>
          </cell>
          <cell r="O351">
            <v>6550</v>
          </cell>
          <cell r="P351">
            <v>10300</v>
          </cell>
          <cell r="Q351" t="str">
            <v>DJJ/314</v>
          </cell>
          <cell r="S351">
            <v>4</v>
          </cell>
          <cell r="T351" t="str">
            <v xml:space="preserve">   4. DJJ RTOW = 52,159 KGS; RW = 12; OAT = 33°C</v>
          </cell>
        </row>
        <row r="352">
          <cell r="A352" t="str">
            <v>DPS-CGK734</v>
          </cell>
          <cell r="B352" t="str">
            <v>S&amp;W</v>
          </cell>
          <cell r="C352" t="str">
            <v xml:space="preserve">     Periode   :     J A N  -  D E C ' 2001</v>
          </cell>
          <cell r="D352" t="str">
            <v>PK-GWN  (35,488 KGS)</v>
          </cell>
          <cell r="E352" t="str">
            <v xml:space="preserve">      CFM56-3B2</v>
          </cell>
          <cell r="F352">
            <v>734</v>
          </cell>
          <cell r="G352" t="str">
            <v>DPS</v>
          </cell>
          <cell r="H352" t="str">
            <v>CGK</v>
          </cell>
          <cell r="I352">
            <v>572</v>
          </cell>
          <cell r="J352">
            <v>9</v>
          </cell>
          <cell r="K352">
            <v>5.9722222222222225E-2</v>
          </cell>
          <cell r="L352">
            <v>9.0277777777777787E-3</v>
          </cell>
          <cell r="M352">
            <v>6.8750000000000006E-2</v>
          </cell>
          <cell r="N352">
            <v>4100</v>
          </cell>
          <cell r="O352">
            <v>8800</v>
          </cell>
          <cell r="P352">
            <v>14900</v>
          </cell>
          <cell r="Q352" t="str">
            <v>PLM/248</v>
          </cell>
          <cell r="S352" t="str">
            <v>B</v>
          </cell>
        </row>
        <row r="353">
          <cell r="A353" t="str">
            <v>DPS-DIL734</v>
          </cell>
          <cell r="B353" t="str">
            <v>S&amp;W</v>
          </cell>
          <cell r="C353" t="str">
            <v xml:space="preserve">     Periode   :     J A N  -  D E C ' 2001</v>
          </cell>
          <cell r="D353" t="str">
            <v>PK-GWN  (35,488 KGS)</v>
          </cell>
          <cell r="E353" t="str">
            <v xml:space="preserve">      CFM56-3B2</v>
          </cell>
          <cell r="F353">
            <v>734</v>
          </cell>
          <cell r="G353" t="str">
            <v>DPS</v>
          </cell>
          <cell r="H353" t="str">
            <v>DIL</v>
          </cell>
          <cell r="I353">
            <v>693</v>
          </cell>
          <cell r="J353">
            <v>-7</v>
          </cell>
          <cell r="K353">
            <v>7.4305555555555555E-2</v>
          </cell>
          <cell r="L353">
            <v>6.9444444444444441E-3</v>
          </cell>
          <cell r="M353">
            <v>8.1250000000000003E-2</v>
          </cell>
          <cell r="N353">
            <v>4900</v>
          </cell>
          <cell r="O353">
            <v>12450</v>
          </cell>
          <cell r="P353">
            <v>12000</v>
          </cell>
          <cell r="Q353" t="str">
            <v>DPS/374</v>
          </cell>
          <cell r="S353" t="str">
            <v>B</v>
          </cell>
        </row>
        <row r="354">
          <cell r="A354" t="str">
            <v>DPS-JOG734</v>
          </cell>
          <cell r="B354" t="str">
            <v>S&amp;W</v>
          </cell>
          <cell r="C354" t="str">
            <v xml:space="preserve">     Periode   :     J A N  -  D E C ' 2001</v>
          </cell>
          <cell r="D354" t="str">
            <v>PK-GWN  (35,488 KGS)</v>
          </cell>
          <cell r="E354" t="str">
            <v xml:space="preserve">      CFM56-3B2</v>
          </cell>
          <cell r="F354">
            <v>734</v>
          </cell>
          <cell r="G354" t="str">
            <v>DPS</v>
          </cell>
          <cell r="H354" t="str">
            <v>JOG</v>
          </cell>
          <cell r="I354">
            <v>383</v>
          </cell>
          <cell r="J354">
            <v>5</v>
          </cell>
          <cell r="K354">
            <v>4.3055555555555562E-2</v>
          </cell>
          <cell r="L354">
            <v>8.3333333333333332E-3</v>
          </cell>
          <cell r="M354">
            <v>5.1388888888888894E-2</v>
          </cell>
          <cell r="N354">
            <v>3050</v>
          </cell>
          <cell r="O354">
            <v>8150</v>
          </cell>
          <cell r="P354">
            <v>14500</v>
          </cell>
          <cell r="Q354" t="str">
            <v>CGK/297</v>
          </cell>
          <cell r="S354" t="str">
            <v>B</v>
          </cell>
        </row>
        <row r="355">
          <cell r="A355" t="str">
            <v>DPS-SUB734</v>
          </cell>
          <cell r="B355" t="str">
            <v>S&amp;W</v>
          </cell>
          <cell r="C355" t="str">
            <v xml:space="preserve">     Periode   :     J A N  -  D E C ' 2001</v>
          </cell>
          <cell r="D355" t="str">
            <v>PK-GWN  (35,488 KGS)</v>
          </cell>
          <cell r="E355" t="str">
            <v xml:space="preserve">      CFM56-3B2</v>
          </cell>
          <cell r="F355">
            <v>734</v>
          </cell>
          <cell r="G355" t="str">
            <v>DPS</v>
          </cell>
          <cell r="H355" t="str">
            <v>SUB</v>
          </cell>
          <cell r="I355">
            <v>194</v>
          </cell>
          <cell r="J355">
            <v>5</v>
          </cell>
          <cell r="K355">
            <v>2.5694444444444447E-2</v>
          </cell>
          <cell r="L355">
            <v>6.9444444444444441E-3</v>
          </cell>
          <cell r="M355">
            <v>3.2638888888888891E-2</v>
          </cell>
          <cell r="N355">
            <v>1950</v>
          </cell>
          <cell r="O355">
            <v>6100</v>
          </cell>
          <cell r="P355">
            <v>15400</v>
          </cell>
          <cell r="Q355" t="str">
            <v>DPS/209</v>
          </cell>
          <cell r="S355" t="str">
            <v>B</v>
          </cell>
        </row>
        <row r="356">
          <cell r="A356" t="str">
            <v>DPS-TIM734</v>
          </cell>
          <cell r="B356" t="str">
            <v>S&amp;W</v>
          </cell>
          <cell r="C356" t="str">
            <v xml:space="preserve">     Periode   :     J A N  -  D E C ' 2001</v>
          </cell>
          <cell r="D356" t="str">
            <v>PK-GWN  (35,488 KGS)</v>
          </cell>
          <cell r="E356" t="str">
            <v xml:space="preserve">      CFM56-3B2</v>
          </cell>
          <cell r="F356">
            <v>734</v>
          </cell>
          <cell r="G356" t="str">
            <v>DPS</v>
          </cell>
          <cell r="H356" t="str">
            <v>TIM</v>
          </cell>
          <cell r="I356">
            <v>1392</v>
          </cell>
          <cell r="J356">
            <v>-13</v>
          </cell>
          <cell r="K356">
            <v>0.14305555555555557</v>
          </cell>
          <cell r="L356">
            <v>6.9444444444444441E-3</v>
          </cell>
          <cell r="M356">
            <v>0.15000000000000002</v>
          </cell>
          <cell r="N356">
            <v>9150</v>
          </cell>
          <cell r="O356">
            <v>13550</v>
          </cell>
          <cell r="P356">
            <v>13400</v>
          </cell>
          <cell r="Q356" t="str">
            <v>BIK/227</v>
          </cell>
          <cell r="S356">
            <v>5</v>
          </cell>
        </row>
        <row r="357">
          <cell r="A357" t="str">
            <v>DPS-UPG734</v>
          </cell>
          <cell r="B357" t="str">
            <v>S&amp;W</v>
          </cell>
          <cell r="C357" t="str">
            <v xml:space="preserve">     Periode   :     J A N  -  D E C ' 2001</v>
          </cell>
          <cell r="D357" t="str">
            <v>PK-GWN  (35,488 KGS)</v>
          </cell>
          <cell r="E357" t="str">
            <v xml:space="preserve">      CFM56-3B2</v>
          </cell>
          <cell r="F357">
            <v>734</v>
          </cell>
          <cell r="G357" t="str">
            <v>DPS</v>
          </cell>
          <cell r="H357" t="str">
            <v>UPG</v>
          </cell>
          <cell r="I357">
            <v>371</v>
          </cell>
          <cell r="J357">
            <v>-8</v>
          </cell>
          <cell r="K357">
            <v>4.3055555555555562E-2</v>
          </cell>
          <cell r="L357">
            <v>9.0277777777777787E-3</v>
          </cell>
          <cell r="M357">
            <v>5.2083333333333343E-2</v>
          </cell>
          <cell r="N357">
            <v>3000</v>
          </cell>
          <cell r="O357">
            <v>8550</v>
          </cell>
          <cell r="P357">
            <v>14000</v>
          </cell>
          <cell r="Q357" t="str">
            <v>DPS/375</v>
          </cell>
          <cell r="S357" t="str">
            <v>B</v>
          </cell>
        </row>
        <row r="358">
          <cell r="A358" t="str">
            <v>JOG-CGK734</v>
          </cell>
          <cell r="B358" t="str">
            <v>S&amp;W</v>
          </cell>
          <cell r="C358" t="str">
            <v xml:space="preserve">     Periode   :     J A N  -  D E C ' 2001</v>
          </cell>
          <cell r="D358" t="str">
            <v>PK-GWN  (35,488 KGS)</v>
          </cell>
          <cell r="E358" t="str">
            <v xml:space="preserve">      CFM56-3B2</v>
          </cell>
          <cell r="F358">
            <v>734</v>
          </cell>
          <cell r="G358" t="str">
            <v>JOG</v>
          </cell>
          <cell r="H358" t="str">
            <v>CGK</v>
          </cell>
          <cell r="I358">
            <v>298</v>
          </cell>
          <cell r="J358">
            <v>4</v>
          </cell>
          <cell r="K358">
            <v>3.4722222222222224E-2</v>
          </cell>
          <cell r="L358">
            <v>7.6388888888888886E-3</v>
          </cell>
          <cell r="M358">
            <v>4.2361111111111113E-2</v>
          </cell>
          <cell r="N358">
            <v>2550</v>
          </cell>
          <cell r="O358">
            <v>7250</v>
          </cell>
          <cell r="P358">
            <v>14700</v>
          </cell>
          <cell r="Q358" t="str">
            <v>PLM/248</v>
          </cell>
          <cell r="S358">
            <v>6</v>
          </cell>
          <cell r="T358" t="str">
            <v xml:space="preserve">   6. JOG RTOW = 57,200 KGS; RW = 09; OAT = 33°C</v>
          </cell>
        </row>
        <row r="359">
          <cell r="A359" t="str">
            <v>JOG-DPS734</v>
          </cell>
          <cell r="B359" t="str">
            <v>S&amp;W</v>
          </cell>
          <cell r="C359" t="str">
            <v xml:space="preserve">     Periode   :     J A N  -  D E C ' 2001</v>
          </cell>
          <cell r="D359" t="str">
            <v>PK-GWN  (35,488 KGS)</v>
          </cell>
          <cell r="E359" t="str">
            <v xml:space="preserve">      CFM56-3B2</v>
          </cell>
          <cell r="F359">
            <v>734</v>
          </cell>
          <cell r="G359" t="str">
            <v>JOG</v>
          </cell>
          <cell r="H359" t="str">
            <v>DPS</v>
          </cell>
          <cell r="I359">
            <v>365</v>
          </cell>
          <cell r="J359">
            <v>-9</v>
          </cell>
          <cell r="K359">
            <v>4.2361111111111106E-2</v>
          </cell>
          <cell r="L359">
            <v>7.6388888888888886E-3</v>
          </cell>
          <cell r="M359">
            <v>4.9999999999999996E-2</v>
          </cell>
          <cell r="N359">
            <v>2900</v>
          </cell>
          <cell r="O359">
            <v>7150</v>
          </cell>
          <cell r="P359">
            <v>14800</v>
          </cell>
          <cell r="Q359" t="str">
            <v>SUB/197</v>
          </cell>
          <cell r="S359">
            <v>6</v>
          </cell>
        </row>
        <row r="360">
          <cell r="A360" t="str">
            <v>MDC-CGK734</v>
          </cell>
          <cell r="B360" t="str">
            <v>S&amp;W</v>
          </cell>
          <cell r="C360" t="str">
            <v xml:space="preserve">     Periode   :     J A N  -  D E C ' 2001</v>
          </cell>
          <cell r="D360" t="str">
            <v>PK-GWN  (35,488 KGS)</v>
          </cell>
          <cell r="E360" t="str">
            <v xml:space="preserve">      CFM56-3B2</v>
          </cell>
          <cell r="F360">
            <v>734</v>
          </cell>
          <cell r="G360" t="str">
            <v>MDC</v>
          </cell>
          <cell r="H360" t="str">
            <v>CGK</v>
          </cell>
          <cell r="I360">
            <v>1228</v>
          </cell>
          <cell r="J360">
            <v>12</v>
          </cell>
          <cell r="K360">
            <v>0.11874999999999999</v>
          </cell>
          <cell r="L360">
            <v>6.9444444444444441E-3</v>
          </cell>
          <cell r="M360">
            <v>0.12569444444444444</v>
          </cell>
          <cell r="N360">
            <v>7900</v>
          </cell>
          <cell r="O360">
            <v>12550</v>
          </cell>
          <cell r="P360">
            <v>13800</v>
          </cell>
          <cell r="Q360" t="str">
            <v>PLM/248</v>
          </cell>
          <cell r="S360">
            <v>7</v>
          </cell>
          <cell r="T360" t="str">
            <v xml:space="preserve">   7. MDC RTOW = 61,600 KGS; RW = 18; OAT = 33°C</v>
          </cell>
        </row>
        <row r="361">
          <cell r="A361" t="str">
            <v>MDC-UPG734</v>
          </cell>
          <cell r="B361" t="str">
            <v>S&amp;W</v>
          </cell>
          <cell r="C361" t="str">
            <v xml:space="preserve">     Periode   :     J A N  -  D E C ' 2001</v>
          </cell>
          <cell r="D361" t="str">
            <v>PK-GWN  (35,488 KGS)</v>
          </cell>
          <cell r="E361" t="str">
            <v xml:space="preserve">      CFM56-3B2</v>
          </cell>
          <cell r="F361">
            <v>734</v>
          </cell>
          <cell r="G361" t="str">
            <v>MDC</v>
          </cell>
          <cell r="H361" t="str">
            <v>UPG</v>
          </cell>
          <cell r="I361">
            <v>530</v>
          </cell>
          <cell r="J361">
            <v>9</v>
          </cell>
          <cell r="K361">
            <v>5.6250000000000001E-2</v>
          </cell>
          <cell r="L361">
            <v>7.6388888888888886E-3</v>
          </cell>
          <cell r="M361">
            <v>6.3888888888888884E-2</v>
          </cell>
          <cell r="N361">
            <v>3850</v>
          </cell>
          <cell r="O361">
            <v>9400</v>
          </cell>
          <cell r="P361">
            <v>14000</v>
          </cell>
          <cell r="Q361" t="str">
            <v>DPS/375</v>
          </cell>
          <cell r="S361" t="str">
            <v>B</v>
          </cell>
        </row>
        <row r="362">
          <cell r="A362" t="str">
            <v>MES-BTH734</v>
          </cell>
          <cell r="B362" t="str">
            <v>S&amp;W</v>
          </cell>
          <cell r="C362" t="str">
            <v xml:space="preserve">     Periode   :     J A N  -  D E C ' 2001</v>
          </cell>
          <cell r="D362" t="str">
            <v>PK-GWN  (35,488 KGS)</v>
          </cell>
          <cell r="E362" t="str">
            <v xml:space="preserve">      CFM56-3B2</v>
          </cell>
          <cell r="F362">
            <v>734</v>
          </cell>
          <cell r="G362" t="str">
            <v>MES</v>
          </cell>
          <cell r="H362" t="str">
            <v>BTH</v>
          </cell>
          <cell r="I362">
            <v>386</v>
          </cell>
          <cell r="J362">
            <v>-16</v>
          </cell>
          <cell r="K362">
            <v>4.5138888888888888E-2</v>
          </cell>
          <cell r="L362">
            <v>8.3333333333333332E-3</v>
          </cell>
          <cell r="M362">
            <v>5.347222222222222E-2</v>
          </cell>
          <cell r="N362">
            <v>3150</v>
          </cell>
          <cell r="O362">
            <v>8000</v>
          </cell>
          <cell r="P362">
            <v>14700</v>
          </cell>
          <cell r="Q362" t="str">
            <v>PLM/273</v>
          </cell>
          <cell r="S362" t="str">
            <v>B</v>
          </cell>
        </row>
        <row r="363">
          <cell r="A363" t="str">
            <v>MES-BTJ734</v>
          </cell>
          <cell r="B363" t="str">
            <v>S&amp;W</v>
          </cell>
          <cell r="C363" t="str">
            <v xml:space="preserve">     Periode   :     J A N  -  D E C ' 2001</v>
          </cell>
          <cell r="D363" t="str">
            <v>PK-GWN  (35,488 KGS)</v>
          </cell>
          <cell r="E363" t="str">
            <v xml:space="preserve">      CFM56-3B2</v>
          </cell>
          <cell r="F363">
            <v>734</v>
          </cell>
          <cell r="G363" t="str">
            <v>MES</v>
          </cell>
          <cell r="H363" t="str">
            <v>BTJ</v>
          </cell>
          <cell r="I363">
            <v>250</v>
          </cell>
          <cell r="J363">
            <v>8</v>
          </cell>
          <cell r="K363">
            <v>3.0555555555555555E-2</v>
          </cell>
          <cell r="L363">
            <v>8.3333333333333332E-3</v>
          </cell>
          <cell r="M363">
            <v>3.888888888888889E-2</v>
          </cell>
          <cell r="N363">
            <v>2250</v>
          </cell>
          <cell r="O363">
            <v>6950</v>
          </cell>
          <cell r="P363">
            <v>14900</v>
          </cell>
          <cell r="Q363" t="str">
            <v>MES/246</v>
          </cell>
          <cell r="S363" t="str">
            <v>B</v>
          </cell>
        </row>
        <row r="364">
          <cell r="A364" t="str">
            <v>-734</v>
          </cell>
          <cell r="B364" t="str">
            <v>S&amp;W</v>
          </cell>
          <cell r="C364" t="str">
            <v xml:space="preserve">     Periode   :     J A N  -  D E C ' 2001</v>
          </cell>
          <cell r="D364" t="str">
            <v>PK-GWN  (35,488 KGS)</v>
          </cell>
          <cell r="E364" t="str">
            <v xml:space="preserve">      CFM56-3B2</v>
          </cell>
          <cell r="F364">
            <v>734</v>
          </cell>
        </row>
        <row r="365">
          <cell r="A365" t="str">
            <v>-734</v>
          </cell>
          <cell r="B365" t="str">
            <v>S&amp;W</v>
          </cell>
          <cell r="C365" t="str">
            <v xml:space="preserve">     Periode   :     J A N  -  D E C ' 2001</v>
          </cell>
          <cell r="D365" t="str">
            <v>PK-GWN  (35,488 KGS)</v>
          </cell>
          <cell r="E365" t="str">
            <v xml:space="preserve">      CFM56-3B2</v>
          </cell>
          <cell r="F365">
            <v>734</v>
          </cell>
        </row>
        <row r="366">
          <cell r="A366" t="str">
            <v>MES-CGK734</v>
          </cell>
          <cell r="B366" t="str">
            <v>S&amp;W</v>
          </cell>
          <cell r="C366" t="str">
            <v xml:space="preserve">     Periode   :     J A N  -  D E C ' 2001</v>
          </cell>
          <cell r="D366" t="str">
            <v>PK-GWN  (35,488 KGS)</v>
          </cell>
          <cell r="E366" t="str">
            <v xml:space="preserve">      CFM56-3B2</v>
          </cell>
          <cell r="F366">
            <v>734</v>
          </cell>
          <cell r="G366" t="str">
            <v>MES</v>
          </cell>
          <cell r="H366" t="str">
            <v>CGK</v>
          </cell>
          <cell r="I366">
            <v>805</v>
          </cell>
          <cell r="J366">
            <v>-10</v>
          </cell>
          <cell r="K366">
            <v>8.5416666666666655E-2</v>
          </cell>
          <cell r="L366">
            <v>8.3333333333333332E-3</v>
          </cell>
          <cell r="M366">
            <v>9.3749999999999986E-2</v>
          </cell>
          <cell r="N366">
            <v>5600</v>
          </cell>
          <cell r="O366">
            <v>10250</v>
          </cell>
          <cell r="P366">
            <v>14900</v>
          </cell>
          <cell r="Q366" t="str">
            <v>PLM/248</v>
          </cell>
          <cell r="S366" t="str">
            <v>B</v>
          </cell>
        </row>
        <row r="367">
          <cell r="A367" t="str">
            <v>PDG-CGK734</v>
          </cell>
          <cell r="B367" t="str">
            <v>S&amp;W</v>
          </cell>
          <cell r="C367" t="str">
            <v xml:space="preserve">     Periode   :     J A N  -  D E C ' 2001</v>
          </cell>
          <cell r="D367" t="str">
            <v>PK-GWN  (35,488 KGS)</v>
          </cell>
          <cell r="E367" t="str">
            <v xml:space="preserve">      CFM56-3B2</v>
          </cell>
          <cell r="F367">
            <v>734</v>
          </cell>
          <cell r="G367" t="str">
            <v>PDG</v>
          </cell>
          <cell r="H367" t="str">
            <v>CGK</v>
          </cell>
          <cell r="I367">
            <v>568</v>
          </cell>
          <cell r="J367">
            <v>-11</v>
          </cell>
          <cell r="K367">
            <v>6.25E-2</v>
          </cell>
          <cell r="L367">
            <v>6.9444444444444441E-3</v>
          </cell>
          <cell r="M367">
            <v>6.9444444444444448E-2</v>
          </cell>
          <cell r="N367">
            <v>4150</v>
          </cell>
          <cell r="O367">
            <v>8850</v>
          </cell>
          <cell r="P367">
            <v>14900</v>
          </cell>
          <cell r="Q367" t="str">
            <v>PLM/248</v>
          </cell>
          <cell r="S367" t="str">
            <v>B</v>
          </cell>
        </row>
        <row r="368">
          <cell r="A368" t="str">
            <v>PKU-CGK734</v>
          </cell>
          <cell r="B368" t="str">
            <v>S&amp;W</v>
          </cell>
          <cell r="C368" t="str">
            <v xml:space="preserve">     Periode   :     J A N  -  D E C ' 2001</v>
          </cell>
          <cell r="D368" t="str">
            <v>PK-GWN  (35,488 KGS)</v>
          </cell>
          <cell r="E368" t="str">
            <v xml:space="preserve">      CFM56-3B2</v>
          </cell>
          <cell r="F368">
            <v>734</v>
          </cell>
          <cell r="G368" t="str">
            <v>PKU</v>
          </cell>
          <cell r="H368" t="str">
            <v>CGK</v>
          </cell>
          <cell r="I368">
            <v>549</v>
          </cell>
          <cell r="J368">
            <v>-8</v>
          </cell>
          <cell r="K368">
            <v>5.9722222222222225E-2</v>
          </cell>
          <cell r="L368">
            <v>7.6388888888888886E-3</v>
          </cell>
          <cell r="M368">
            <v>6.7361111111111108E-2</v>
          </cell>
          <cell r="N368">
            <v>3900</v>
          </cell>
          <cell r="O368">
            <v>8500</v>
          </cell>
          <cell r="P368">
            <v>11800</v>
          </cell>
          <cell r="Q368" t="str">
            <v>PLM/248</v>
          </cell>
          <cell r="S368">
            <v>8</v>
          </cell>
          <cell r="T368" t="str">
            <v xml:space="preserve">   8. PKU RTOW = 55,560 KGS; RW = 18; OAT = 33°C</v>
          </cell>
        </row>
        <row r="369">
          <cell r="A369" t="str">
            <v>PLM-CGK734</v>
          </cell>
          <cell r="B369" t="str">
            <v>S&amp;W</v>
          </cell>
          <cell r="C369" t="str">
            <v xml:space="preserve">     Periode   :     J A N  -  D E C ' 2001</v>
          </cell>
          <cell r="D369" t="str">
            <v>PK-GWN  (35,488 KGS)</v>
          </cell>
          <cell r="E369" t="str">
            <v xml:space="preserve">      CFM56-3B2</v>
          </cell>
          <cell r="F369">
            <v>734</v>
          </cell>
          <cell r="G369" t="str">
            <v>PLM</v>
          </cell>
          <cell r="H369" t="str">
            <v>CGK</v>
          </cell>
          <cell r="I369">
            <v>270</v>
          </cell>
          <cell r="J369">
            <v>-8</v>
          </cell>
          <cell r="K369">
            <v>3.3333333333333333E-2</v>
          </cell>
          <cell r="L369">
            <v>6.9444444444444441E-3</v>
          </cell>
          <cell r="M369">
            <v>4.0277777777777773E-2</v>
          </cell>
          <cell r="N369">
            <v>2400</v>
          </cell>
          <cell r="O369">
            <v>7050</v>
          </cell>
          <cell r="P369">
            <v>14900</v>
          </cell>
          <cell r="Q369" t="str">
            <v>PLM/248</v>
          </cell>
          <cell r="S369" t="str">
            <v>B</v>
          </cell>
        </row>
        <row r="370">
          <cell r="A370" t="str">
            <v>SOC-CGK734</v>
          </cell>
          <cell r="B370" t="str">
            <v>S&amp;W</v>
          </cell>
          <cell r="C370" t="str">
            <v xml:space="preserve">     Periode   :     J A N  -  D E C ' 2001</v>
          </cell>
          <cell r="D370" t="str">
            <v>PK-GWN  (35,488 KGS)</v>
          </cell>
          <cell r="E370" t="str">
            <v xml:space="preserve">      CFM56-3B2</v>
          </cell>
          <cell r="F370">
            <v>734</v>
          </cell>
          <cell r="G370" t="str">
            <v>SOC</v>
          </cell>
          <cell r="H370" t="str">
            <v>CGK</v>
          </cell>
          <cell r="I370">
            <v>327</v>
          </cell>
          <cell r="J370">
            <v>8</v>
          </cell>
          <cell r="K370">
            <v>3.7499999999999999E-2</v>
          </cell>
          <cell r="L370">
            <v>7.6388888888888886E-3</v>
          </cell>
          <cell r="M370">
            <v>4.5138888888888888E-2</v>
          </cell>
          <cell r="N370">
            <v>2700</v>
          </cell>
          <cell r="O370">
            <v>7400</v>
          </cell>
          <cell r="P370">
            <v>14900</v>
          </cell>
          <cell r="Q370" t="str">
            <v>PLM/248</v>
          </cell>
          <cell r="S370" t="str">
            <v>B</v>
          </cell>
        </row>
        <row r="371">
          <cell r="A371" t="str">
            <v>SUB-BPN734</v>
          </cell>
          <cell r="B371" t="str">
            <v>S&amp;W</v>
          </cell>
          <cell r="C371" t="str">
            <v xml:space="preserve">     Periode   :     J A N  -  D E C ' 2001</v>
          </cell>
          <cell r="D371" t="str">
            <v>PK-GWN  (35,488 KGS)</v>
          </cell>
          <cell r="E371" t="str">
            <v xml:space="preserve">      CFM56-3B2</v>
          </cell>
          <cell r="F371">
            <v>734</v>
          </cell>
          <cell r="G371" t="str">
            <v>SUB</v>
          </cell>
          <cell r="H371" t="str">
            <v>BPN</v>
          </cell>
          <cell r="I371">
            <v>466</v>
          </cell>
          <cell r="J371">
            <v>-8</v>
          </cell>
          <cell r="K371">
            <v>5.2777777777777778E-2</v>
          </cell>
          <cell r="L371">
            <v>9.0277777777777787E-3</v>
          </cell>
          <cell r="M371">
            <v>6.1805555555555558E-2</v>
          </cell>
          <cell r="N371">
            <v>3550</v>
          </cell>
          <cell r="O371">
            <v>7850</v>
          </cell>
          <cell r="P371">
            <v>15300</v>
          </cell>
          <cell r="Q371" t="str">
            <v>BDJ/206</v>
          </cell>
          <cell r="S371" t="str">
            <v>B</v>
          </cell>
        </row>
        <row r="372">
          <cell r="A372" t="str">
            <v>SUB-BPN734</v>
          </cell>
          <cell r="B372" t="str">
            <v>S&amp;W</v>
          </cell>
          <cell r="C372" t="str">
            <v xml:space="preserve">     Periode   :     J A N  -  D E C ' 2001</v>
          </cell>
          <cell r="D372" t="str">
            <v>PK-GWN  (35,488 KGS)</v>
          </cell>
          <cell r="E372" t="str">
            <v xml:space="preserve">      CFM56-3B2</v>
          </cell>
          <cell r="F372">
            <v>734</v>
          </cell>
          <cell r="G372" t="str">
            <v>SUB</v>
          </cell>
          <cell r="H372" t="str">
            <v>BPN</v>
          </cell>
          <cell r="I372">
            <v>466</v>
          </cell>
          <cell r="J372">
            <v>-8</v>
          </cell>
          <cell r="K372">
            <v>5.2777777777777778E-2</v>
          </cell>
          <cell r="L372">
            <v>9.0277777777777787E-3</v>
          </cell>
          <cell r="M372">
            <v>6.1805555555555558E-2</v>
          </cell>
          <cell r="N372">
            <v>3550</v>
          </cell>
          <cell r="O372">
            <v>7850</v>
          </cell>
          <cell r="P372">
            <v>15300</v>
          </cell>
          <cell r="Q372" t="str">
            <v>BDJ/206</v>
          </cell>
          <cell r="S372" t="str">
            <v>B</v>
          </cell>
        </row>
        <row r="373">
          <cell r="A373" t="str">
            <v>SUB-CGK734</v>
          </cell>
          <cell r="B373" t="str">
            <v>S&amp;W</v>
          </cell>
          <cell r="C373" t="str">
            <v xml:space="preserve">     Periode   :     J A N  -  D E C ' 2001</v>
          </cell>
          <cell r="D373" t="str">
            <v>PK-GWN  (35,488 KGS)</v>
          </cell>
          <cell r="E373" t="str">
            <v xml:space="preserve">      CFM56-3B2</v>
          </cell>
          <cell r="F373">
            <v>734</v>
          </cell>
          <cell r="G373" t="str">
            <v>SUB</v>
          </cell>
          <cell r="H373" t="str">
            <v>CGK</v>
          </cell>
          <cell r="I373">
            <v>409</v>
          </cell>
          <cell r="J373">
            <v>9</v>
          </cell>
          <cell r="K373">
            <v>4.5138888888888888E-2</v>
          </cell>
          <cell r="L373">
            <v>7.6388888888888886E-3</v>
          </cell>
          <cell r="M373">
            <v>5.2777777777777778E-2</v>
          </cell>
          <cell r="N373">
            <v>3150</v>
          </cell>
          <cell r="O373">
            <v>7850</v>
          </cell>
          <cell r="P373">
            <v>14900</v>
          </cell>
          <cell r="Q373" t="str">
            <v>PLM/248</v>
          </cell>
          <cell r="S373" t="str">
            <v>B</v>
          </cell>
        </row>
        <row r="374">
          <cell r="A374" t="str">
            <v>SUB-DPS734</v>
          </cell>
          <cell r="B374" t="str">
            <v>S&amp;W</v>
          </cell>
          <cell r="C374" t="str">
            <v xml:space="preserve">     Periode   :     J A N  -  D E C ' 2001</v>
          </cell>
          <cell r="D374" t="str">
            <v>PK-GWN  (35,488 KGS)</v>
          </cell>
          <cell r="E374" t="str">
            <v xml:space="preserve">      CFM56-3B2</v>
          </cell>
          <cell r="F374">
            <v>734</v>
          </cell>
          <cell r="G374" t="str">
            <v>SUB</v>
          </cell>
          <cell r="H374" t="str">
            <v>DPS</v>
          </cell>
          <cell r="I374">
            <v>194</v>
          </cell>
          <cell r="J374">
            <v>-16</v>
          </cell>
          <cell r="K374">
            <v>2.6388888888888889E-2</v>
          </cell>
          <cell r="L374">
            <v>6.9444444444444441E-3</v>
          </cell>
          <cell r="M374">
            <v>3.3333333333333333E-2</v>
          </cell>
          <cell r="N374">
            <v>1950</v>
          </cell>
          <cell r="O374">
            <v>6050</v>
          </cell>
          <cell r="P374">
            <v>15500</v>
          </cell>
          <cell r="Q374" t="str">
            <v>SUB/197</v>
          </cell>
          <cell r="S374" t="str">
            <v>B</v>
          </cell>
        </row>
        <row r="375">
          <cell r="A375" t="str">
            <v>TIM-DPS734</v>
          </cell>
          <cell r="B375" t="str">
            <v>S&amp;W</v>
          </cell>
          <cell r="C375" t="str">
            <v xml:space="preserve">     Periode   :     J A N  -  D E C ' 2001</v>
          </cell>
          <cell r="D375" t="str">
            <v>PK-GWN  (35,488 KGS)</v>
          </cell>
          <cell r="E375" t="str">
            <v xml:space="preserve">      CFM56-3B2</v>
          </cell>
          <cell r="F375">
            <v>734</v>
          </cell>
          <cell r="G375" t="str">
            <v>TIM</v>
          </cell>
          <cell r="H375" t="str">
            <v>DPS</v>
          </cell>
          <cell r="I375">
            <v>1383</v>
          </cell>
          <cell r="J375">
            <v>11</v>
          </cell>
          <cell r="K375">
            <v>0.13402777777777777</v>
          </cell>
          <cell r="L375">
            <v>6.9444444444444441E-3</v>
          </cell>
          <cell r="M375">
            <v>0.14097222222222222</v>
          </cell>
          <cell r="N375">
            <v>86000</v>
          </cell>
          <cell r="O375">
            <v>12700</v>
          </cell>
          <cell r="P375">
            <v>12900</v>
          </cell>
          <cell r="Q375" t="str">
            <v>SUB/197</v>
          </cell>
          <cell r="S375">
            <v>9</v>
          </cell>
          <cell r="T375" t="str">
            <v xml:space="preserve">   9. TIM RTOW = 60,900 KGS; RW = 12/30; OAT = 33°C</v>
          </cell>
        </row>
        <row r="376">
          <cell r="A376" t="str">
            <v>UPG-BIK734</v>
          </cell>
          <cell r="B376" t="str">
            <v>S&amp;W</v>
          </cell>
          <cell r="C376" t="str">
            <v xml:space="preserve">     Periode   :     J A N  -  D E C ' 2001</v>
          </cell>
          <cell r="D376" t="str">
            <v>PK-GWN  (35,488 KGS)</v>
          </cell>
          <cell r="E376" t="str">
            <v xml:space="preserve">      CFM56-3B2</v>
          </cell>
          <cell r="F376">
            <v>734</v>
          </cell>
          <cell r="G376" t="str">
            <v>UPG</v>
          </cell>
          <cell r="H376" t="str">
            <v>BIK</v>
          </cell>
          <cell r="I376">
            <v>1042</v>
          </cell>
          <cell r="J376">
            <v>-14</v>
          </cell>
          <cell r="K376">
            <v>0.10902777777777778</v>
          </cell>
          <cell r="L376">
            <v>8.3333333333333332E-3</v>
          </cell>
          <cell r="M376">
            <v>0.11736111111111111</v>
          </cell>
          <cell r="N376">
            <v>7050</v>
          </cell>
          <cell r="O376">
            <v>12050</v>
          </cell>
          <cell r="P376">
            <v>13900</v>
          </cell>
          <cell r="Q376" t="str">
            <v>DJJ/314</v>
          </cell>
          <cell r="S376" t="str">
            <v>B</v>
          </cell>
        </row>
        <row r="377">
          <cell r="A377" t="str">
            <v>UPG-CGK734</v>
          </cell>
          <cell r="B377" t="str">
            <v>S&amp;W</v>
          </cell>
          <cell r="C377" t="str">
            <v xml:space="preserve">     Periode   :     J A N  -  D E C ' 2001</v>
          </cell>
          <cell r="D377" t="str">
            <v>PK-GWN  (35,488 KGS)</v>
          </cell>
          <cell r="E377" t="str">
            <v xml:space="preserve">      CFM56-3B2</v>
          </cell>
          <cell r="F377">
            <v>734</v>
          </cell>
          <cell r="G377" t="str">
            <v>UPG</v>
          </cell>
          <cell r="H377" t="str">
            <v>CGK</v>
          </cell>
          <cell r="I377">
            <v>802</v>
          </cell>
          <cell r="J377">
            <v>10</v>
          </cell>
          <cell r="K377">
            <v>8.0555555555555561E-2</v>
          </cell>
          <cell r="L377">
            <v>9.0277777777777787E-3</v>
          </cell>
          <cell r="M377">
            <v>8.9583333333333334E-2</v>
          </cell>
          <cell r="N377">
            <v>5450</v>
          </cell>
          <cell r="O377">
            <v>10150</v>
          </cell>
          <cell r="P377">
            <v>14900</v>
          </cell>
          <cell r="Q377" t="str">
            <v>PLM/248</v>
          </cell>
          <cell r="S377" t="str">
            <v>B</v>
          </cell>
        </row>
        <row r="378">
          <cell r="A378" t="str">
            <v>UPG-DPS734</v>
          </cell>
          <cell r="B378" t="str">
            <v>S&amp;W</v>
          </cell>
          <cell r="C378" t="str">
            <v xml:space="preserve">     Periode   :     J A N  -  D E C ' 2001</v>
          </cell>
          <cell r="D378" t="str">
            <v>PK-GWN  (35,488 KGS)</v>
          </cell>
          <cell r="E378" t="str">
            <v xml:space="preserve">      CFM56-3B2</v>
          </cell>
          <cell r="F378">
            <v>734</v>
          </cell>
          <cell r="G378" t="str">
            <v>UPG</v>
          </cell>
          <cell r="H378" t="str">
            <v>DPS</v>
          </cell>
          <cell r="I378">
            <v>376</v>
          </cell>
          <cell r="J378">
            <v>9</v>
          </cell>
          <cell r="K378">
            <v>4.2361111111111106E-2</v>
          </cell>
          <cell r="L378">
            <v>9.0277777777777787E-3</v>
          </cell>
          <cell r="M378">
            <v>5.1388888888888887E-2</v>
          </cell>
          <cell r="N378">
            <v>3000</v>
          </cell>
          <cell r="O378">
            <v>7100</v>
          </cell>
          <cell r="P378">
            <v>15500</v>
          </cell>
          <cell r="Q378" t="str">
            <v>SUB/197</v>
          </cell>
          <cell r="S378" t="str">
            <v>B</v>
          </cell>
        </row>
        <row r="379">
          <cell r="A379" t="str">
            <v>UPG-MDC734</v>
          </cell>
          <cell r="B379" t="str">
            <v>S&amp;W</v>
          </cell>
          <cell r="C379" t="str">
            <v xml:space="preserve">     Periode   :     J A N  -  D E C ' 2001</v>
          </cell>
          <cell r="D379" t="str">
            <v>PK-GWN  (35,488 KGS)</v>
          </cell>
          <cell r="E379" t="str">
            <v xml:space="preserve">      CFM56-3B2</v>
          </cell>
          <cell r="F379">
            <v>734</v>
          </cell>
          <cell r="G379" t="str">
            <v>UPG</v>
          </cell>
          <cell r="H379" t="str">
            <v>MDC</v>
          </cell>
          <cell r="I379">
            <v>534</v>
          </cell>
          <cell r="J379">
            <v>-10</v>
          </cell>
          <cell r="K379">
            <v>5.9027777777777783E-2</v>
          </cell>
          <cell r="L379">
            <v>6.9444444444444441E-3</v>
          </cell>
          <cell r="M379">
            <v>6.5972222222222224E-2</v>
          </cell>
          <cell r="N379">
            <v>4000</v>
          </cell>
          <cell r="O379">
            <v>10700</v>
          </cell>
          <cell r="P379">
            <v>12900</v>
          </cell>
          <cell r="Q379" t="str">
            <v>BPN/533</v>
          </cell>
          <cell r="S379" t="str">
            <v>B</v>
          </cell>
        </row>
        <row r="380">
          <cell r="A380" t="str">
            <v>-</v>
          </cell>
        </row>
        <row r="381">
          <cell r="A381" t="str">
            <v>AMI-JOG733</v>
          </cell>
          <cell r="B381" t="str">
            <v>S&amp;W</v>
          </cell>
          <cell r="C381" t="str">
            <v xml:space="preserve">     Periode   :    J A N  -  D E C ' 2001 </v>
          </cell>
          <cell r="D381" t="str">
            <v>PK-GWA  (33,195 KGS)</v>
          </cell>
          <cell r="E381" t="str">
            <v xml:space="preserve">      CFM56-3B2</v>
          </cell>
          <cell r="F381">
            <v>733</v>
          </cell>
          <cell r="G381" t="str">
            <v>AMI</v>
          </cell>
          <cell r="H381" t="str">
            <v>JOG</v>
          </cell>
          <cell r="I381">
            <v>437</v>
          </cell>
          <cell r="J381">
            <v>12</v>
          </cell>
          <cell r="K381">
            <v>4.7222222222222221E-2</v>
          </cell>
          <cell r="L381">
            <v>8.3333333333333332E-3</v>
          </cell>
          <cell r="M381">
            <v>5.5555555555555552E-2</v>
          </cell>
          <cell r="N381">
            <v>3052</v>
          </cell>
          <cell r="O381">
            <v>7961</v>
          </cell>
          <cell r="P381">
            <v>11800</v>
          </cell>
          <cell r="Q381" t="str">
            <v>CGK/297</v>
          </cell>
          <cell r="S381">
            <v>1</v>
          </cell>
          <cell r="T381" t="str">
            <v xml:space="preserve">   1. AMI RTOW = 52,840; RW = 09/27; OAT = 33°C </v>
          </cell>
        </row>
        <row r="382">
          <cell r="A382" t="str">
            <v>BDJ-CGK733</v>
          </cell>
          <cell r="B382" t="str">
            <v>S&amp;W</v>
          </cell>
          <cell r="C382" t="str">
            <v xml:space="preserve">     Periode   :    J A N  -  D E C ' 2001 </v>
          </cell>
          <cell r="D382" t="str">
            <v>PK-GWA  (33,195 KGS)</v>
          </cell>
          <cell r="E382" t="str">
            <v xml:space="preserve">      CFM56-3B2</v>
          </cell>
          <cell r="F382">
            <v>733</v>
          </cell>
          <cell r="G382" t="str">
            <v>BDJ</v>
          </cell>
          <cell r="H382" t="str">
            <v>CGK</v>
          </cell>
          <cell r="I382">
            <v>532</v>
          </cell>
          <cell r="J382">
            <v>14</v>
          </cell>
          <cell r="K382">
            <v>5.486111111111111E-2</v>
          </cell>
          <cell r="L382">
            <v>6.9444444444444441E-3</v>
          </cell>
          <cell r="M382">
            <v>6.1805555555555558E-2</v>
          </cell>
          <cell r="N382">
            <v>3673</v>
          </cell>
          <cell r="O382">
            <v>8230</v>
          </cell>
          <cell r="P382">
            <v>14100</v>
          </cell>
          <cell r="Q382" t="str">
            <v>PLM/248</v>
          </cell>
          <cell r="S382" t="str">
            <v>B</v>
          </cell>
        </row>
        <row r="383">
          <cell r="A383" t="str">
            <v>BIK-DJJ733</v>
          </cell>
          <cell r="B383" t="str">
            <v>S&amp;W</v>
          </cell>
          <cell r="C383" t="str">
            <v xml:space="preserve">     Periode   :    J A N  -  D E C ' 2001 </v>
          </cell>
          <cell r="D383" t="str">
            <v>PK-GWA  (33,195 KGS)</v>
          </cell>
          <cell r="E383" t="str">
            <v xml:space="preserve">      CFM56-3B2</v>
          </cell>
          <cell r="F383">
            <v>733</v>
          </cell>
          <cell r="G383" t="str">
            <v>BIK</v>
          </cell>
          <cell r="H383" t="str">
            <v>DJJ</v>
          </cell>
          <cell r="I383">
            <v>297</v>
          </cell>
          <cell r="J383">
            <v>-15</v>
          </cell>
          <cell r="K383">
            <v>3.4722222222222224E-2</v>
          </cell>
          <cell r="L383">
            <v>8.3333333333333332E-3</v>
          </cell>
          <cell r="M383">
            <v>4.3055555555555555E-2</v>
          </cell>
          <cell r="N383">
            <v>2441</v>
          </cell>
          <cell r="O383">
            <v>7240</v>
          </cell>
          <cell r="P383">
            <v>13800</v>
          </cell>
          <cell r="Q383" t="str">
            <v>BIK/314</v>
          </cell>
          <cell r="S383" t="str">
            <v>B</v>
          </cell>
        </row>
        <row r="384">
          <cell r="A384" t="str">
            <v>BIK-UPG733</v>
          </cell>
          <cell r="B384" t="str">
            <v>S&amp;W</v>
          </cell>
          <cell r="C384" t="str">
            <v xml:space="preserve">     Periode   :    J A N  -  D E C ' 2001 </v>
          </cell>
          <cell r="D384" t="str">
            <v>PK-GWA  (33,195 KGS)</v>
          </cell>
          <cell r="E384" t="str">
            <v xml:space="preserve">      CFM56-3B2</v>
          </cell>
          <cell r="F384">
            <v>733</v>
          </cell>
          <cell r="G384" t="str">
            <v>BIK</v>
          </cell>
          <cell r="H384" t="str">
            <v>UPG</v>
          </cell>
          <cell r="I384">
            <v>1041</v>
          </cell>
          <cell r="J384">
            <v>14</v>
          </cell>
          <cell r="K384">
            <v>0.10208333333333335</v>
          </cell>
          <cell r="L384">
            <v>7.6388888888888886E-3</v>
          </cell>
          <cell r="M384">
            <v>0.10972222222222223</v>
          </cell>
          <cell r="N384">
            <v>6177</v>
          </cell>
          <cell r="O384">
            <v>10831</v>
          </cell>
          <cell r="P384">
            <v>11600</v>
          </cell>
          <cell r="Q384" t="str">
            <v>DPS/375</v>
          </cell>
          <cell r="S384">
            <v>2</v>
          </cell>
          <cell r="T384" t="str">
            <v xml:space="preserve">   2. BIK RTOW = 55,474 KGS; RW = 11/29; OAT = 33°C</v>
          </cell>
        </row>
        <row r="385">
          <cell r="A385" t="str">
            <v>BPN-CGK733</v>
          </cell>
          <cell r="B385" t="str">
            <v>S&amp;W</v>
          </cell>
          <cell r="C385" t="str">
            <v xml:space="preserve">     Periode   :    J A N  -  D E C ' 2001 </v>
          </cell>
          <cell r="D385" t="str">
            <v>PK-GWA  (33,195 KGS)</v>
          </cell>
          <cell r="E385" t="str">
            <v xml:space="preserve">      CFM56-3B2</v>
          </cell>
          <cell r="F385">
            <v>733</v>
          </cell>
          <cell r="G385" t="str">
            <v>BPN</v>
          </cell>
          <cell r="H385" t="str">
            <v>CGK</v>
          </cell>
          <cell r="I385">
            <v>709</v>
          </cell>
          <cell r="J385">
            <v>12</v>
          </cell>
          <cell r="K385">
            <v>7.2222222222222229E-2</v>
          </cell>
          <cell r="L385">
            <v>9.0277777777777787E-3</v>
          </cell>
          <cell r="M385">
            <v>8.1250000000000003E-2</v>
          </cell>
          <cell r="N385">
            <v>4569</v>
          </cell>
          <cell r="O385">
            <v>9171</v>
          </cell>
          <cell r="P385">
            <v>13300</v>
          </cell>
          <cell r="Q385" t="str">
            <v>PLM/248</v>
          </cell>
          <cell r="S385">
            <v>3</v>
          </cell>
          <cell r="T385" t="str">
            <v xml:space="preserve">   3. BPN RTOW = 55,515 KGS; RW = 07/25; OAT = 33°C</v>
          </cell>
        </row>
        <row r="386">
          <cell r="A386" t="str">
            <v>BTH-CGK733</v>
          </cell>
          <cell r="B386" t="str">
            <v>S&amp;W</v>
          </cell>
          <cell r="C386" t="str">
            <v xml:space="preserve">     Periode   :    J A N  -  D E C ' 2001 </v>
          </cell>
          <cell r="D386" t="str">
            <v>PK-GWA  (33,195 KGS)</v>
          </cell>
          <cell r="E386" t="str">
            <v xml:space="preserve">      CFM56-3B2</v>
          </cell>
          <cell r="F386">
            <v>733</v>
          </cell>
          <cell r="G386" t="str">
            <v>BTH</v>
          </cell>
          <cell r="H386" t="str">
            <v>CGK</v>
          </cell>
          <cell r="I386">
            <v>497</v>
          </cell>
          <cell r="J386">
            <v>-5</v>
          </cell>
          <cell r="K386">
            <v>5.347222222222222E-2</v>
          </cell>
          <cell r="L386">
            <v>8.3333333333333332E-3</v>
          </cell>
          <cell r="M386">
            <v>6.1805555555555551E-2</v>
          </cell>
          <cell r="N386">
            <v>3514</v>
          </cell>
          <cell r="O386">
            <v>7436</v>
          </cell>
          <cell r="P386">
            <v>14400</v>
          </cell>
          <cell r="Q386" t="str">
            <v>PLM/248</v>
          </cell>
          <cell r="S386" t="str">
            <v>A</v>
          </cell>
        </row>
        <row r="387">
          <cell r="A387" t="str">
            <v>BTJ-MES733</v>
          </cell>
          <cell r="B387" t="str">
            <v>S&amp;W</v>
          </cell>
          <cell r="C387" t="str">
            <v xml:space="preserve">     Periode   :    J A N  -  D E C ' 2001 </v>
          </cell>
          <cell r="D387" t="str">
            <v>PK-GWA  (33,195 KGS)</v>
          </cell>
          <cell r="E387" t="str">
            <v xml:space="preserve">      CFM56-3B2</v>
          </cell>
          <cell r="F387">
            <v>733</v>
          </cell>
          <cell r="G387" t="str">
            <v>BTJ</v>
          </cell>
          <cell r="H387" t="str">
            <v>MES</v>
          </cell>
          <cell r="I387">
            <v>251</v>
          </cell>
          <cell r="J387">
            <v>-11</v>
          </cell>
          <cell r="K387">
            <v>3.0555555555555555E-2</v>
          </cell>
          <cell r="L387">
            <v>8.3333333333333332E-3</v>
          </cell>
          <cell r="M387">
            <v>3.888888888888889E-2</v>
          </cell>
          <cell r="N387">
            <v>2234</v>
          </cell>
          <cell r="O387">
            <v>7030</v>
          </cell>
          <cell r="P387">
            <v>13800</v>
          </cell>
          <cell r="Q387" t="str">
            <v>KUL/195</v>
          </cell>
          <cell r="S387" t="str">
            <v>B</v>
          </cell>
        </row>
        <row r="388">
          <cell r="A388" t="str">
            <v>CGK-BDJ733</v>
          </cell>
          <cell r="B388" t="str">
            <v>S&amp;W</v>
          </cell>
          <cell r="C388" t="str">
            <v xml:space="preserve">     Periode   :    J A N  -  D E C ' 2001 </v>
          </cell>
          <cell r="D388" t="str">
            <v>PK-GWA  (33,195 KGS)</v>
          </cell>
          <cell r="E388" t="str">
            <v xml:space="preserve">      CFM56-3B2</v>
          </cell>
          <cell r="F388">
            <v>733</v>
          </cell>
          <cell r="G388" t="str">
            <v>CGK</v>
          </cell>
          <cell r="H388" t="str">
            <v>BDJ</v>
          </cell>
          <cell r="I388">
            <v>546</v>
          </cell>
          <cell r="J388">
            <v>-16</v>
          </cell>
          <cell r="K388">
            <v>5.9722222222222225E-2</v>
          </cell>
          <cell r="L388">
            <v>8.3333333333333332E-3</v>
          </cell>
          <cell r="M388">
            <v>6.8055555555555564E-2</v>
          </cell>
          <cell r="N388">
            <v>3855</v>
          </cell>
          <cell r="O388">
            <v>7998</v>
          </cell>
          <cell r="P388">
            <v>14400</v>
          </cell>
          <cell r="Q388" t="str">
            <v>BPN/206</v>
          </cell>
          <cell r="S388" t="str">
            <v>A</v>
          </cell>
        </row>
        <row r="389">
          <cell r="A389" t="str">
            <v>CGK-BPN733</v>
          </cell>
          <cell r="B389" t="str">
            <v>S&amp;W</v>
          </cell>
          <cell r="C389" t="str">
            <v xml:space="preserve">     Periode   :    J A N  -  D E C ' 2001 </v>
          </cell>
          <cell r="D389" t="str">
            <v>PK-GWA  (33,195 KGS)</v>
          </cell>
          <cell r="E389" t="str">
            <v xml:space="preserve">      CFM56-3B2</v>
          </cell>
          <cell r="F389">
            <v>733</v>
          </cell>
          <cell r="G389" t="str">
            <v>CGK</v>
          </cell>
          <cell r="H389" t="str">
            <v>BPN</v>
          </cell>
          <cell r="I389">
            <v>728</v>
          </cell>
          <cell r="J389">
            <v>-12</v>
          </cell>
          <cell r="K389">
            <v>7.7083333333333337E-2</v>
          </cell>
          <cell r="L389">
            <v>8.3333333333333332E-3</v>
          </cell>
          <cell r="M389">
            <v>8.5416666666666669E-2</v>
          </cell>
          <cell r="N389">
            <v>4812</v>
          </cell>
          <cell r="O389">
            <v>8904</v>
          </cell>
          <cell r="P389">
            <v>13500</v>
          </cell>
          <cell r="Q389" t="str">
            <v>BDJ/206</v>
          </cell>
          <cell r="S389">
            <v>4</v>
          </cell>
          <cell r="T389" t="str">
            <v xml:space="preserve">   4. CGK RTOW = 55,515 KGS; RW = 07/07R; OAT = 33°C</v>
          </cell>
        </row>
        <row r="390">
          <cell r="A390" t="str">
            <v>CGK-BTH733</v>
          </cell>
          <cell r="B390" t="str">
            <v>S&amp;W</v>
          </cell>
          <cell r="C390" t="str">
            <v xml:space="preserve">     Periode   :    J A N  -  D E C ' 2001 </v>
          </cell>
          <cell r="D390" t="str">
            <v>PK-GWA  (33,195 KGS)</v>
          </cell>
          <cell r="E390" t="str">
            <v xml:space="preserve">      CFM56-3B2</v>
          </cell>
          <cell r="F390">
            <v>733</v>
          </cell>
          <cell r="G390" t="str">
            <v>CGK</v>
          </cell>
          <cell r="H390" t="str">
            <v>BTH</v>
          </cell>
          <cell r="I390">
            <v>515</v>
          </cell>
          <cell r="J390">
            <v>3</v>
          </cell>
          <cell r="K390">
            <v>5.4166666666666669E-2</v>
          </cell>
          <cell r="L390">
            <v>8.3333333333333332E-3</v>
          </cell>
          <cell r="M390">
            <v>6.25E-2</v>
          </cell>
          <cell r="N390">
            <v>3637</v>
          </cell>
          <cell r="O390">
            <v>8407</v>
          </cell>
          <cell r="P390">
            <v>13900</v>
          </cell>
          <cell r="Q390" t="str">
            <v>PLM/273</v>
          </cell>
          <cell r="S390" t="str">
            <v>B</v>
          </cell>
        </row>
        <row r="391">
          <cell r="A391" t="str">
            <v>CGK-DPS733</v>
          </cell>
          <cell r="B391" t="str">
            <v>S&amp;W</v>
          </cell>
          <cell r="C391" t="str">
            <v xml:space="preserve">     Periode   :    J A N  -  D E C ' 2001 </v>
          </cell>
          <cell r="D391" t="str">
            <v>PK-GWA  (33,195 KGS)</v>
          </cell>
          <cell r="E391" t="str">
            <v xml:space="preserve">      CFM56-3B2</v>
          </cell>
          <cell r="F391">
            <v>733</v>
          </cell>
          <cell r="G391" t="str">
            <v>CGK</v>
          </cell>
          <cell r="H391" t="str">
            <v>DPS</v>
          </cell>
          <cell r="I391">
            <v>583</v>
          </cell>
          <cell r="J391">
            <v>-9</v>
          </cell>
          <cell r="K391">
            <v>6.25E-2</v>
          </cell>
          <cell r="L391">
            <v>9.0277777777777787E-3</v>
          </cell>
          <cell r="M391">
            <v>7.1527777777777773E-2</v>
          </cell>
          <cell r="N391">
            <v>4020</v>
          </cell>
          <cell r="O391">
            <v>8053</v>
          </cell>
          <cell r="P391">
            <v>14400</v>
          </cell>
          <cell r="Q391" t="str">
            <v>SUB/197</v>
          </cell>
          <cell r="S391" t="str">
            <v>A</v>
          </cell>
        </row>
        <row r="392">
          <cell r="A392" t="str">
            <v>CGK-JOG733</v>
          </cell>
          <cell r="B392" t="str">
            <v>S&amp;W</v>
          </cell>
          <cell r="C392" t="str">
            <v xml:space="preserve">     Periode   :    J A N  -  D E C ' 2001 </v>
          </cell>
          <cell r="D392" t="str">
            <v>PK-GWA  (33,195 KGS)</v>
          </cell>
          <cell r="E392" t="str">
            <v xml:space="preserve">      CFM56-3B2</v>
          </cell>
          <cell r="F392">
            <v>733</v>
          </cell>
          <cell r="G392" t="str">
            <v>CGK</v>
          </cell>
          <cell r="H392" t="str">
            <v>JOG</v>
          </cell>
          <cell r="I392">
            <v>291</v>
          </cell>
          <cell r="J392">
            <v>-7</v>
          </cell>
          <cell r="K392">
            <v>3.4027777777777775E-2</v>
          </cell>
          <cell r="L392">
            <v>8.3333333333333332E-3</v>
          </cell>
          <cell r="M392">
            <v>4.2361111111111106E-2</v>
          </cell>
          <cell r="N392">
            <v>2398</v>
          </cell>
          <cell r="O392">
            <v>6637</v>
          </cell>
          <cell r="P392">
            <v>14400</v>
          </cell>
          <cell r="Q392" t="str">
            <v>CGK/297</v>
          </cell>
          <cell r="S392" t="str">
            <v>A</v>
          </cell>
        </row>
        <row r="393">
          <cell r="A393" t="str">
            <v>CGK-MES733</v>
          </cell>
          <cell r="B393" t="str">
            <v>S&amp;W</v>
          </cell>
          <cell r="C393" t="str">
            <v xml:space="preserve">     Periode   :    J A N  -  D E C ' 2001 </v>
          </cell>
          <cell r="D393" t="str">
            <v>PK-GWA  (33,195 KGS)</v>
          </cell>
          <cell r="E393" t="str">
            <v xml:space="preserve">      CFM56-3B2</v>
          </cell>
          <cell r="F393">
            <v>733</v>
          </cell>
          <cell r="G393" t="str">
            <v>CGK</v>
          </cell>
          <cell r="H393" t="str">
            <v>MES</v>
          </cell>
          <cell r="I393">
            <v>786</v>
          </cell>
          <cell r="J393">
            <v>11</v>
          </cell>
          <cell r="K393">
            <v>7.9166666666666663E-2</v>
          </cell>
          <cell r="L393">
            <v>8.3333333333333332E-3</v>
          </cell>
          <cell r="M393">
            <v>8.7499999999999994E-2</v>
          </cell>
          <cell r="N393">
            <v>4981</v>
          </cell>
          <cell r="O393">
            <v>9733</v>
          </cell>
          <cell r="P393">
            <v>12700</v>
          </cell>
          <cell r="Q393" t="str">
            <v>KUL/195</v>
          </cell>
          <cell r="S393">
            <v>4</v>
          </cell>
        </row>
        <row r="394">
          <cell r="A394" t="str">
            <v>CGK-PDG733</v>
          </cell>
          <cell r="B394" t="str">
            <v>S&amp;W</v>
          </cell>
          <cell r="C394" t="str">
            <v xml:space="preserve">     Periode   :    J A N  -  D E C ' 2001 </v>
          </cell>
          <cell r="D394" t="str">
            <v>PK-GWA  (33,195 KGS)</v>
          </cell>
          <cell r="E394" t="str">
            <v xml:space="preserve">      CFM56-3B2</v>
          </cell>
          <cell r="F394">
            <v>733</v>
          </cell>
          <cell r="G394" t="str">
            <v>CGK</v>
          </cell>
          <cell r="H394" t="str">
            <v>PDG</v>
          </cell>
          <cell r="I394">
            <v>519</v>
          </cell>
          <cell r="J394">
            <v>8</v>
          </cell>
          <cell r="K394">
            <v>5.4166666666666669E-2</v>
          </cell>
          <cell r="L394">
            <v>8.3333333333333332E-3</v>
          </cell>
          <cell r="M394">
            <v>6.25E-2</v>
          </cell>
          <cell r="N394">
            <v>3659</v>
          </cell>
          <cell r="O394">
            <v>8672</v>
          </cell>
          <cell r="P394">
            <v>13600</v>
          </cell>
          <cell r="Q394" t="str">
            <v>MES/309</v>
          </cell>
          <cell r="S394" t="str">
            <v>B</v>
          </cell>
        </row>
        <row r="395">
          <cell r="A395" t="str">
            <v>CGK-PLM733</v>
          </cell>
          <cell r="B395" t="str">
            <v>S&amp;W</v>
          </cell>
          <cell r="C395" t="str">
            <v xml:space="preserve">     Periode   :    J A N  -  D E C ' 2001 </v>
          </cell>
          <cell r="D395" t="str">
            <v>PK-GWA  (33,195 KGS)</v>
          </cell>
          <cell r="E395" t="str">
            <v xml:space="preserve">      CFM56-3B2</v>
          </cell>
          <cell r="F395">
            <v>733</v>
          </cell>
          <cell r="G395" t="str">
            <v>CGK</v>
          </cell>
          <cell r="H395" t="str">
            <v>PLM</v>
          </cell>
          <cell r="I395">
            <v>259</v>
          </cell>
          <cell r="J395">
            <v>5</v>
          </cell>
          <cell r="K395">
            <v>2.9166666666666664E-2</v>
          </cell>
          <cell r="L395">
            <v>8.3333333333333332E-3</v>
          </cell>
          <cell r="M395">
            <v>3.7499999999999999E-2</v>
          </cell>
          <cell r="N395">
            <v>2179</v>
          </cell>
          <cell r="O395">
            <v>6838</v>
          </cell>
          <cell r="P395">
            <v>14000</v>
          </cell>
          <cell r="Q395" t="str">
            <v>CGK/268</v>
          </cell>
          <cell r="S395" t="str">
            <v>B</v>
          </cell>
        </row>
        <row r="396">
          <cell r="A396" t="str">
            <v>CGK-SUB733</v>
          </cell>
          <cell r="B396" t="str">
            <v>S&amp;W</v>
          </cell>
          <cell r="C396" t="str">
            <v xml:space="preserve">     Periode   :    J A N  -  D E C ' 2001 </v>
          </cell>
          <cell r="D396" t="str">
            <v>PK-GWA  (33,195 KGS)</v>
          </cell>
          <cell r="E396" t="str">
            <v xml:space="preserve">      CFM56-3B2</v>
          </cell>
          <cell r="F396">
            <v>733</v>
          </cell>
          <cell r="G396" t="str">
            <v>CGK</v>
          </cell>
          <cell r="H396" t="str">
            <v>SUB</v>
          </cell>
          <cell r="I396">
            <v>409</v>
          </cell>
          <cell r="J396">
            <v>-9</v>
          </cell>
          <cell r="K396">
            <v>4.5833333333333337E-2</v>
          </cell>
          <cell r="L396">
            <v>8.3333333333333332E-3</v>
          </cell>
          <cell r="M396">
            <v>5.4166666666666669E-2</v>
          </cell>
          <cell r="N396">
            <v>3058</v>
          </cell>
          <cell r="O396">
            <v>7158</v>
          </cell>
          <cell r="P396">
            <v>14400</v>
          </cell>
          <cell r="Q396" t="str">
            <v>DPS/209</v>
          </cell>
          <cell r="S396" t="str">
            <v>A</v>
          </cell>
        </row>
        <row r="397">
          <cell r="A397" t="str">
            <v>CGK-PKU733</v>
          </cell>
          <cell r="B397" t="str">
            <v>S&amp;W</v>
          </cell>
          <cell r="C397" t="str">
            <v xml:space="preserve">     Periode   :    J A N  -  D E C ' 2001 </v>
          </cell>
          <cell r="D397" t="str">
            <v>PK-GWA  (33,195 KGS)</v>
          </cell>
          <cell r="E397" t="str">
            <v xml:space="preserve">      CFM56-3B2</v>
          </cell>
          <cell r="F397">
            <v>733</v>
          </cell>
          <cell r="G397" t="str">
            <v>CGK</v>
          </cell>
          <cell r="H397" t="str">
            <v>PKU</v>
          </cell>
          <cell r="I397">
            <v>536</v>
          </cell>
          <cell r="J397">
            <v>9</v>
          </cell>
          <cell r="M397">
            <v>6.3888888888888884E-2</v>
          </cell>
          <cell r="N397">
            <v>3700</v>
          </cell>
          <cell r="O397">
            <v>7651</v>
          </cell>
          <cell r="P397">
            <v>14400</v>
          </cell>
          <cell r="Q397" t="str">
            <v>BTH/178</v>
          </cell>
          <cell r="S397" t="str">
            <v>A</v>
          </cell>
        </row>
        <row r="398">
          <cell r="A398" t="str">
            <v>PKU-CGK733</v>
          </cell>
          <cell r="B398" t="str">
            <v>S&amp;W</v>
          </cell>
          <cell r="C398" t="str">
            <v xml:space="preserve">     Periode   :    J A N  -  D E C ' 2001 </v>
          </cell>
          <cell r="D398" t="str">
            <v>PK-GWA  (33,195 KGS)</v>
          </cell>
          <cell r="E398" t="str">
            <v xml:space="preserve">      CFM56-3B2</v>
          </cell>
          <cell r="F398">
            <v>733</v>
          </cell>
          <cell r="G398" t="str">
            <v>PKU</v>
          </cell>
          <cell r="H398" t="str">
            <v>CGK</v>
          </cell>
          <cell r="I398">
            <v>551</v>
          </cell>
          <cell r="J398">
            <v>-10</v>
          </cell>
          <cell r="M398">
            <v>6.7361111111111108E-2</v>
          </cell>
          <cell r="N398">
            <v>3781</v>
          </cell>
          <cell r="O398">
            <v>8282</v>
          </cell>
          <cell r="P398">
            <v>12550</v>
          </cell>
          <cell r="Q398" t="str">
            <v>PLM/248</v>
          </cell>
          <cell r="S398">
            <v>1</v>
          </cell>
        </row>
        <row r="399">
          <cell r="A399" t="str">
            <v>CGK-SOC733</v>
          </cell>
          <cell r="B399" t="str">
            <v>S&amp;W</v>
          </cell>
          <cell r="C399" t="str">
            <v xml:space="preserve">     Periode   :    J A N  -  D E C ' 2001 </v>
          </cell>
          <cell r="D399" t="str">
            <v>PK-GWA  (33,195 KGS)</v>
          </cell>
          <cell r="E399" t="str">
            <v xml:space="preserve">      CFM56-3B2</v>
          </cell>
          <cell r="F399">
            <v>733</v>
          </cell>
          <cell r="G399" t="str">
            <v>CGK</v>
          </cell>
          <cell r="H399" t="str">
            <v>SOC</v>
          </cell>
          <cell r="I399">
            <v>308</v>
          </cell>
          <cell r="J399">
            <v>-9</v>
          </cell>
          <cell r="K399">
            <v>3.6805555555555557E-2</v>
          </cell>
          <cell r="L399">
            <v>7.6388888888888886E-3</v>
          </cell>
          <cell r="M399">
            <v>4.4444444444444446E-2</v>
          </cell>
          <cell r="N399">
            <v>2650</v>
          </cell>
          <cell r="O399">
            <v>6600</v>
          </cell>
          <cell r="P399">
            <v>14400</v>
          </cell>
          <cell r="Q399" t="str">
            <v>SUB/166</v>
          </cell>
          <cell r="S399" t="str">
            <v>B</v>
          </cell>
        </row>
        <row r="400">
          <cell r="A400" t="str">
            <v>-733</v>
          </cell>
          <cell r="B400" t="str">
            <v>S&amp;W</v>
          </cell>
          <cell r="C400" t="str">
            <v xml:space="preserve">     Periode   :    J A N  -  D E C ' 2001 </v>
          </cell>
          <cell r="D400" t="str">
            <v>PK-GWA  (33,195 KGS)</v>
          </cell>
          <cell r="E400" t="str">
            <v xml:space="preserve">      CFM56-3B2</v>
          </cell>
          <cell r="F400">
            <v>733</v>
          </cell>
        </row>
        <row r="401">
          <cell r="A401" t="str">
            <v>CGK-UPG733</v>
          </cell>
          <cell r="B401" t="str">
            <v>S&amp;W</v>
          </cell>
          <cell r="C401" t="str">
            <v xml:space="preserve">     Periode   :    J A N  -  D E C ' 2001 </v>
          </cell>
          <cell r="D401" t="str">
            <v>PK-GWA  (33,195 KGS)</v>
          </cell>
          <cell r="E401" t="str">
            <v xml:space="preserve">      CFM56-3B2</v>
          </cell>
          <cell r="F401">
            <v>733</v>
          </cell>
          <cell r="G401" t="str">
            <v>CGK</v>
          </cell>
          <cell r="H401" t="str">
            <v>UPG</v>
          </cell>
          <cell r="I401">
            <v>824</v>
          </cell>
          <cell r="J401">
            <v>-10</v>
          </cell>
          <cell r="K401">
            <v>8.6111111111111124E-2</v>
          </cell>
          <cell r="L401">
            <v>9.7222222222222224E-3</v>
          </cell>
          <cell r="M401">
            <v>9.5833333333333354E-2</v>
          </cell>
          <cell r="N401">
            <v>5311</v>
          </cell>
          <cell r="O401">
            <v>10621</v>
          </cell>
          <cell r="P401">
            <v>11800</v>
          </cell>
          <cell r="Q401" t="str">
            <v>DPS/375</v>
          </cell>
          <cell r="S401">
            <v>4</v>
          </cell>
        </row>
        <row r="402">
          <cell r="A402" t="str">
            <v>DJJ-BIK733</v>
          </cell>
          <cell r="B402" t="str">
            <v>S&amp;W</v>
          </cell>
          <cell r="C402" t="str">
            <v xml:space="preserve">     Periode   :    J A N  -  D E C ' 2001 </v>
          </cell>
          <cell r="D402" t="str">
            <v>PK-GWA  (33,195 KGS)</v>
          </cell>
          <cell r="E402" t="str">
            <v xml:space="preserve">      CFM56-3B2</v>
          </cell>
          <cell r="F402">
            <v>733</v>
          </cell>
          <cell r="G402" t="str">
            <v>DJJ</v>
          </cell>
          <cell r="H402" t="str">
            <v>BIK</v>
          </cell>
          <cell r="I402">
            <v>297</v>
          </cell>
          <cell r="J402">
            <v>15</v>
          </cell>
          <cell r="K402">
            <v>3.3333333333333333E-2</v>
          </cell>
          <cell r="L402">
            <v>7.6388888888888886E-3</v>
          </cell>
          <cell r="M402">
            <v>4.0972222222222222E-2</v>
          </cell>
          <cell r="N402">
            <v>2259</v>
          </cell>
          <cell r="O402">
            <v>7013</v>
          </cell>
          <cell r="P402">
            <v>10700</v>
          </cell>
          <cell r="Q402" t="str">
            <v>DJJ/314</v>
          </cell>
          <cell r="S402">
            <v>1</v>
          </cell>
          <cell r="T402" t="str">
            <v xml:space="preserve">   1. DJJ RTOW = 50,802 KGS; RW = 12; OAT = 33°C</v>
          </cell>
        </row>
        <row r="403">
          <cell r="A403" t="str">
            <v>DJJ-TIM733</v>
          </cell>
          <cell r="B403" t="str">
            <v>S&amp;W</v>
          </cell>
          <cell r="C403" t="str">
            <v xml:space="preserve">     Periode   :    J A N  -  D E C ' 2001 </v>
          </cell>
          <cell r="D403" t="str">
            <v>PK-GWA  (33,195 KGS)</v>
          </cell>
          <cell r="E403" t="str">
            <v xml:space="preserve">      CFM56-3B2</v>
          </cell>
          <cell r="F403">
            <v>733</v>
          </cell>
          <cell r="G403" t="str">
            <v>DJJ</v>
          </cell>
          <cell r="H403" t="str">
            <v>TIM</v>
          </cell>
          <cell r="I403">
            <v>266</v>
          </cell>
          <cell r="J403">
            <v>12</v>
          </cell>
          <cell r="K403">
            <v>3.0555555555555555E-2</v>
          </cell>
          <cell r="L403">
            <v>6.9444444444444441E-3</v>
          </cell>
          <cell r="M403">
            <v>3.7499999999999999E-2</v>
          </cell>
          <cell r="N403">
            <v>2106</v>
          </cell>
          <cell r="O403">
            <v>6222</v>
          </cell>
          <cell r="P403">
            <v>11500</v>
          </cell>
          <cell r="Q403" t="str">
            <v>BIK/227</v>
          </cell>
          <cell r="S403">
            <v>1</v>
          </cell>
        </row>
        <row r="404">
          <cell r="A404" t="str">
            <v>DPS-CGK733</v>
          </cell>
          <cell r="B404" t="str">
            <v>S&amp;W</v>
          </cell>
          <cell r="C404" t="str">
            <v xml:space="preserve">     Periode   :    J A N  -  D E C ' 2001 </v>
          </cell>
          <cell r="D404" t="str">
            <v>PK-GWA  (33,195 KGS)</v>
          </cell>
          <cell r="E404" t="str">
            <v xml:space="preserve">      CFM56-3B2</v>
          </cell>
          <cell r="F404">
            <v>733</v>
          </cell>
          <cell r="G404" t="str">
            <v>DPS</v>
          </cell>
          <cell r="H404" t="str">
            <v>CGK</v>
          </cell>
          <cell r="I404">
            <v>572</v>
          </cell>
          <cell r="J404">
            <v>9</v>
          </cell>
          <cell r="K404">
            <v>5.9027777777777783E-2</v>
          </cell>
          <cell r="L404">
            <v>7.6388888888888886E-3</v>
          </cell>
          <cell r="M404">
            <v>6.6666666666666666E-2</v>
          </cell>
          <cell r="N404">
            <v>3930</v>
          </cell>
          <cell r="O404">
            <v>8489</v>
          </cell>
          <cell r="P404">
            <v>14000</v>
          </cell>
          <cell r="Q404" t="str">
            <v>PLM/248</v>
          </cell>
          <cell r="S404">
            <v>2</v>
          </cell>
          <cell r="T404" t="str">
            <v xml:space="preserve">   2. DPS RTOW = 55,520 KGS; RW = 09/27; OAT = 33°C</v>
          </cell>
        </row>
        <row r="405">
          <cell r="A405" t="str">
            <v>DPS-JOG733</v>
          </cell>
          <cell r="B405" t="str">
            <v>S&amp;W</v>
          </cell>
          <cell r="C405" t="str">
            <v xml:space="preserve">     Periode   :    J A N  -  D E C ' 2001 </v>
          </cell>
          <cell r="D405" t="str">
            <v>PK-GWA  (33,195 KGS)</v>
          </cell>
          <cell r="E405" t="str">
            <v xml:space="preserve">      CFM56-3B2</v>
          </cell>
          <cell r="F405">
            <v>733</v>
          </cell>
          <cell r="G405" t="str">
            <v>DPS</v>
          </cell>
          <cell r="H405" t="str">
            <v>JOG</v>
          </cell>
          <cell r="I405">
            <v>383</v>
          </cell>
          <cell r="J405">
            <v>5</v>
          </cell>
          <cell r="K405">
            <v>4.1666666666666664E-2</v>
          </cell>
          <cell r="L405">
            <v>9.0277777777777787E-3</v>
          </cell>
          <cell r="M405">
            <v>5.0694444444444445E-2</v>
          </cell>
          <cell r="N405">
            <v>2897</v>
          </cell>
          <cell r="O405">
            <v>7781</v>
          </cell>
          <cell r="P405">
            <v>13700</v>
          </cell>
          <cell r="Q405" t="str">
            <v>CGK/297</v>
          </cell>
          <cell r="S405" t="str">
            <v>B</v>
          </cell>
        </row>
        <row r="406">
          <cell r="A406" t="str">
            <v>DPS-SUB733</v>
          </cell>
          <cell r="B406" t="str">
            <v>S&amp;W</v>
          </cell>
          <cell r="C406" t="str">
            <v xml:space="preserve">     Periode   :    J A N  -  D E C ' 2001 </v>
          </cell>
          <cell r="D406" t="str">
            <v>PK-GWA  (33,195 KGS)</v>
          </cell>
          <cell r="E406" t="str">
            <v xml:space="preserve">      CFM56-3B2</v>
          </cell>
          <cell r="F406">
            <v>733</v>
          </cell>
          <cell r="G406" t="str">
            <v>DPS</v>
          </cell>
          <cell r="H406" t="str">
            <v>SUB</v>
          </cell>
          <cell r="I406">
            <v>194</v>
          </cell>
          <cell r="J406">
            <v>6</v>
          </cell>
          <cell r="K406">
            <v>2.4305555555555556E-2</v>
          </cell>
          <cell r="L406">
            <v>6.9444444444444441E-3</v>
          </cell>
          <cell r="M406">
            <v>3.125E-2</v>
          </cell>
          <cell r="N406">
            <v>1877</v>
          </cell>
          <cell r="O406">
            <v>6010</v>
          </cell>
          <cell r="P406">
            <v>14400</v>
          </cell>
          <cell r="Q406" t="str">
            <v>DPS/209</v>
          </cell>
          <cell r="S406" t="str">
            <v>A</v>
          </cell>
        </row>
        <row r="407">
          <cell r="A407" t="str">
            <v>DPS-UPG733</v>
          </cell>
          <cell r="B407" t="str">
            <v>S&amp;W</v>
          </cell>
          <cell r="C407" t="str">
            <v xml:space="preserve">     Periode   :    J A N  -  D E C ' 2001 </v>
          </cell>
          <cell r="D407" t="str">
            <v>PK-GWA  (33,195 KGS)</v>
          </cell>
          <cell r="E407" t="str">
            <v xml:space="preserve">      CFM56-3B2</v>
          </cell>
          <cell r="F407">
            <v>733</v>
          </cell>
          <cell r="G407" t="str">
            <v>DPS</v>
          </cell>
          <cell r="H407" t="str">
            <v>UPG</v>
          </cell>
          <cell r="I407">
            <v>371</v>
          </cell>
          <cell r="J407">
            <v>-8</v>
          </cell>
          <cell r="K407">
            <v>4.2361111111111106E-2</v>
          </cell>
          <cell r="L407">
            <v>6.9444444444444441E-3</v>
          </cell>
          <cell r="M407">
            <v>4.9305555555555547E-2</v>
          </cell>
          <cell r="N407">
            <v>2877</v>
          </cell>
          <cell r="O407">
            <v>8274</v>
          </cell>
          <cell r="P407">
            <v>13200</v>
          </cell>
          <cell r="Q407" t="str">
            <v>DPS/375</v>
          </cell>
          <cell r="S407" t="str">
            <v>B</v>
          </cell>
        </row>
        <row r="408">
          <cell r="A408" t="str">
            <v>JOG-AMI733</v>
          </cell>
          <cell r="B408" t="str">
            <v>S&amp;W</v>
          </cell>
          <cell r="C408" t="str">
            <v xml:space="preserve">     Periode   :    J A N  -  D E C ' 2001 </v>
          </cell>
          <cell r="D408" t="str">
            <v>PK-GWA  (33,195 KGS)</v>
          </cell>
          <cell r="E408" t="str">
            <v xml:space="preserve">      CFM56-3B2</v>
          </cell>
          <cell r="F408">
            <v>733</v>
          </cell>
          <cell r="G408" t="str">
            <v>JOG</v>
          </cell>
          <cell r="H408" t="str">
            <v>AMI</v>
          </cell>
          <cell r="I408">
            <v>412</v>
          </cell>
          <cell r="J408">
            <v>-8</v>
          </cell>
          <cell r="K408">
            <v>4.5833333333333337E-2</v>
          </cell>
          <cell r="L408">
            <v>9.0277777777777787E-3</v>
          </cell>
          <cell r="M408">
            <v>5.4861111111111117E-2</v>
          </cell>
          <cell r="N408">
            <v>3051</v>
          </cell>
          <cell r="O408">
            <v>6630</v>
          </cell>
          <cell r="P408">
            <v>14300</v>
          </cell>
          <cell r="Q408" t="str">
            <v>DPS/077</v>
          </cell>
          <cell r="S408">
            <v>3</v>
          </cell>
          <cell r="T408" t="str">
            <v xml:space="preserve">   3. JOG RTOW = 53,978 KGS; RW = 09; OAT = 33°C</v>
          </cell>
        </row>
        <row r="409">
          <cell r="A409" t="str">
            <v>JOG-CGK733</v>
          </cell>
          <cell r="B409" t="str">
            <v>S&amp;W</v>
          </cell>
          <cell r="C409" t="str">
            <v xml:space="preserve">     Periode   :    J A N  -  D E C ' 2001 </v>
          </cell>
          <cell r="D409" t="str">
            <v>PK-GWA  (33,195 KGS)</v>
          </cell>
          <cell r="E409" t="str">
            <v xml:space="preserve">      CFM56-3B2</v>
          </cell>
          <cell r="F409">
            <v>733</v>
          </cell>
          <cell r="G409" t="str">
            <v>JOG</v>
          </cell>
          <cell r="H409" t="str">
            <v>CGK</v>
          </cell>
          <cell r="I409">
            <v>298</v>
          </cell>
          <cell r="J409">
            <v>4</v>
          </cell>
          <cell r="K409">
            <v>3.4027777777777775E-2</v>
          </cell>
          <cell r="L409">
            <v>7.6388888888888886E-3</v>
          </cell>
          <cell r="M409">
            <v>4.1666666666666664E-2</v>
          </cell>
          <cell r="N409">
            <v>2341</v>
          </cell>
          <cell r="O409">
            <v>6901</v>
          </cell>
          <cell r="P409">
            <v>14000</v>
          </cell>
          <cell r="Q409" t="str">
            <v>PLM/248</v>
          </cell>
          <cell r="S409">
            <v>3</v>
          </cell>
        </row>
        <row r="410">
          <cell r="A410" t="str">
            <v>JOG-DPS733</v>
          </cell>
          <cell r="B410" t="str">
            <v>S&amp;W</v>
          </cell>
          <cell r="C410" t="str">
            <v xml:space="preserve">     Periode   :    J A N  -  D E C ' 2001 </v>
          </cell>
          <cell r="D410" t="str">
            <v>PK-GWA  (33,195 KGS)</v>
          </cell>
          <cell r="E410" t="str">
            <v xml:space="preserve">      CFM56-3B2</v>
          </cell>
          <cell r="F410">
            <v>733</v>
          </cell>
          <cell r="G410" t="str">
            <v>JOG</v>
          </cell>
          <cell r="H410" t="str">
            <v>DPS</v>
          </cell>
          <cell r="I410">
            <v>365</v>
          </cell>
          <cell r="J410">
            <v>-11</v>
          </cell>
          <cell r="K410">
            <v>4.0972222222222222E-2</v>
          </cell>
          <cell r="L410">
            <v>6.2500000000000003E-3</v>
          </cell>
          <cell r="M410">
            <v>4.7222222222222221E-2</v>
          </cell>
          <cell r="N410">
            <v>2759</v>
          </cell>
          <cell r="O410">
            <v>6783</v>
          </cell>
          <cell r="P410">
            <v>14100</v>
          </cell>
          <cell r="Q410" t="str">
            <v>SUB/197</v>
          </cell>
          <cell r="S410">
            <v>3</v>
          </cell>
        </row>
        <row r="411">
          <cell r="A411" t="str">
            <v>MDC-UPG733</v>
          </cell>
          <cell r="B411" t="str">
            <v>S&amp;W</v>
          </cell>
          <cell r="C411" t="str">
            <v xml:space="preserve">     Periode   :    J A N  -  D E C ' 2001 </v>
          </cell>
          <cell r="D411" t="str">
            <v>PK-GWA  (33,195 KGS)</v>
          </cell>
          <cell r="E411" t="str">
            <v xml:space="preserve">      CFM56-3B2</v>
          </cell>
          <cell r="F411">
            <v>733</v>
          </cell>
          <cell r="G411" t="str">
            <v>MDC</v>
          </cell>
          <cell r="H411" t="str">
            <v>UPG</v>
          </cell>
          <cell r="I411">
            <v>530</v>
          </cell>
          <cell r="J411">
            <v>10</v>
          </cell>
          <cell r="K411">
            <v>5.5555555555555552E-2</v>
          </cell>
          <cell r="L411">
            <v>9.0277777777777787E-3</v>
          </cell>
          <cell r="M411">
            <v>6.4583333333333326E-2</v>
          </cell>
          <cell r="N411">
            <v>3558</v>
          </cell>
          <cell r="O411">
            <v>8914</v>
          </cell>
          <cell r="P411">
            <v>12500</v>
          </cell>
          <cell r="Q411" t="str">
            <v>DPS/375</v>
          </cell>
          <cell r="S411">
            <v>4</v>
          </cell>
          <cell r="T411" t="str">
            <v xml:space="preserve">   4. MDC RTOW = 54,522 KGS; RW = 18; OAT = 33°C</v>
          </cell>
        </row>
        <row r="412">
          <cell r="A412" t="str">
            <v>MES-BTJ733</v>
          </cell>
          <cell r="B412" t="str">
            <v>S&amp;W</v>
          </cell>
          <cell r="C412" t="str">
            <v xml:space="preserve">     Periode   :    J A N  -  D E C ' 2001 </v>
          </cell>
          <cell r="D412" t="str">
            <v>PK-GWA  (33,195 KGS)</v>
          </cell>
          <cell r="E412" t="str">
            <v xml:space="preserve">      CFM56-3B2</v>
          </cell>
          <cell r="F412">
            <v>733</v>
          </cell>
          <cell r="G412" t="str">
            <v>MES</v>
          </cell>
          <cell r="H412" t="str">
            <v>BTJ</v>
          </cell>
          <cell r="I412">
            <v>250</v>
          </cell>
          <cell r="J412">
            <v>13</v>
          </cell>
          <cell r="K412">
            <v>2.9861111111111113E-2</v>
          </cell>
          <cell r="L412">
            <v>7.6388888888888886E-3</v>
          </cell>
          <cell r="M412">
            <v>3.7499999999999999E-2</v>
          </cell>
          <cell r="N412">
            <v>2155</v>
          </cell>
          <cell r="O412">
            <v>6723</v>
          </cell>
          <cell r="P412">
            <v>14100</v>
          </cell>
          <cell r="Q412" t="str">
            <v>MES/246</v>
          </cell>
          <cell r="S412" t="str">
            <v>B</v>
          </cell>
        </row>
        <row r="413">
          <cell r="A413" t="str">
            <v>MES-CGK733</v>
          </cell>
          <cell r="B413" t="str">
            <v>S&amp;W</v>
          </cell>
          <cell r="C413" t="str">
            <v xml:space="preserve">     Periode   :    J A N  -  D E C ' 2001 </v>
          </cell>
          <cell r="D413" t="str">
            <v>PK-GWA  (33,195 KGS)</v>
          </cell>
          <cell r="E413" t="str">
            <v xml:space="preserve">      CFM56-3B2</v>
          </cell>
          <cell r="F413">
            <v>733</v>
          </cell>
          <cell r="G413" t="str">
            <v>MES</v>
          </cell>
          <cell r="H413" t="str">
            <v>CGK</v>
          </cell>
          <cell r="I413">
            <v>805</v>
          </cell>
          <cell r="J413">
            <v>-9</v>
          </cell>
          <cell r="K413">
            <v>8.4027777777777771E-2</v>
          </cell>
          <cell r="L413">
            <v>6.9444444444444441E-3</v>
          </cell>
          <cell r="M413">
            <v>9.0972222222222218E-2</v>
          </cell>
          <cell r="N413">
            <v>5213</v>
          </cell>
          <cell r="O413">
            <v>9787</v>
          </cell>
          <cell r="P413">
            <v>12600</v>
          </cell>
          <cell r="Q413" t="str">
            <v>PLM/248</v>
          </cell>
          <cell r="S413">
            <v>5</v>
          </cell>
          <cell r="T413" t="str">
            <v xml:space="preserve">   5. MES RTOW = 55,422 KGS; RW = 23; OAT = 33°C</v>
          </cell>
        </row>
        <row r="414">
          <cell r="A414" t="str">
            <v>MES-PDG733</v>
          </cell>
          <cell r="B414" t="str">
            <v>S&amp;W</v>
          </cell>
          <cell r="C414" t="str">
            <v xml:space="preserve">     Periode   :    J A N  -  D E C ' 2001 </v>
          </cell>
          <cell r="D414" t="str">
            <v>PK-GWA  (33,195 KGS)</v>
          </cell>
          <cell r="E414" t="str">
            <v xml:space="preserve">      CFM56-3B2</v>
          </cell>
          <cell r="F414">
            <v>733</v>
          </cell>
          <cell r="G414" t="str">
            <v>MES</v>
          </cell>
          <cell r="H414" t="str">
            <v>PDG</v>
          </cell>
          <cell r="I414">
            <v>307</v>
          </cell>
          <cell r="J414">
            <v>-5</v>
          </cell>
          <cell r="K414">
            <v>3.5416666666666666E-2</v>
          </cell>
          <cell r="L414">
            <v>7.6388888888888886E-3</v>
          </cell>
          <cell r="M414">
            <v>4.3055555555555555E-2</v>
          </cell>
          <cell r="N414">
            <v>2503</v>
          </cell>
          <cell r="O414">
            <v>7514</v>
          </cell>
          <cell r="P414">
            <v>13600</v>
          </cell>
          <cell r="Q414" t="str">
            <v>MES/309</v>
          </cell>
          <cell r="S414" t="str">
            <v>B</v>
          </cell>
        </row>
        <row r="415">
          <cell r="A415" t="str">
            <v>PDG-CGK733</v>
          </cell>
          <cell r="B415" t="str">
            <v>S&amp;W</v>
          </cell>
          <cell r="C415" t="str">
            <v xml:space="preserve">     Periode   :    J A N  -  D E C ' 2001 </v>
          </cell>
          <cell r="D415" t="str">
            <v>PK-GWA  (33,195 KGS)</v>
          </cell>
          <cell r="E415" t="str">
            <v xml:space="preserve">      CFM56-3B2</v>
          </cell>
          <cell r="F415">
            <v>733</v>
          </cell>
          <cell r="G415" t="str">
            <v>PDG</v>
          </cell>
          <cell r="H415" t="str">
            <v>CGK</v>
          </cell>
          <cell r="I415">
            <v>568</v>
          </cell>
          <cell r="J415">
            <v>-10</v>
          </cell>
          <cell r="K415">
            <v>6.1111111111111116E-2</v>
          </cell>
          <cell r="L415">
            <v>8.3333333333333332E-3</v>
          </cell>
          <cell r="M415">
            <v>6.9444444444444448E-2</v>
          </cell>
          <cell r="N415">
            <v>3807</v>
          </cell>
          <cell r="O415">
            <v>8269</v>
          </cell>
          <cell r="P415">
            <v>11100</v>
          </cell>
          <cell r="Q415" t="str">
            <v>PLM/248</v>
          </cell>
          <cell r="S415">
            <v>6</v>
          </cell>
          <cell r="T415" t="str">
            <v xml:space="preserve">   6. PDG RTOW = 52,481 KGS; RW = 16; OAT = 33°C</v>
          </cell>
        </row>
        <row r="416">
          <cell r="A416" t="str">
            <v>PDG-MES733</v>
          </cell>
          <cell r="B416" t="str">
            <v>S&amp;W</v>
          </cell>
          <cell r="C416" t="str">
            <v xml:space="preserve">     Periode   :    J A N  -  D E C ' 2001 </v>
          </cell>
          <cell r="D416" t="str">
            <v>PK-GWA  (33,195 KGS)</v>
          </cell>
          <cell r="E416" t="str">
            <v xml:space="preserve">      CFM56-3B2</v>
          </cell>
          <cell r="F416">
            <v>733</v>
          </cell>
          <cell r="G416" t="str">
            <v>PDG</v>
          </cell>
          <cell r="H416" t="str">
            <v>MES</v>
          </cell>
          <cell r="I416">
            <v>307</v>
          </cell>
          <cell r="J416">
            <v>5</v>
          </cell>
          <cell r="K416">
            <v>3.5416666666666666E-2</v>
          </cell>
          <cell r="L416">
            <v>6.9444444444444441E-3</v>
          </cell>
          <cell r="M416">
            <v>4.2361111111111113E-2</v>
          </cell>
          <cell r="N416">
            <v>2417</v>
          </cell>
          <cell r="O416">
            <v>7168</v>
          </cell>
          <cell r="P416">
            <v>12200</v>
          </cell>
          <cell r="Q416" t="str">
            <v>KUL/195</v>
          </cell>
          <cell r="S416">
            <v>6</v>
          </cell>
        </row>
        <row r="417">
          <cell r="A417" t="str">
            <v>PLM-CGK733</v>
          </cell>
          <cell r="B417" t="str">
            <v>S&amp;W</v>
          </cell>
          <cell r="C417" t="str">
            <v xml:space="preserve">     Periode   :    J A N  -  D E C ' 2001 </v>
          </cell>
          <cell r="D417" t="str">
            <v>PK-GWA  (33,195 KGS)</v>
          </cell>
          <cell r="E417" t="str">
            <v xml:space="preserve">      CFM56-3B2</v>
          </cell>
          <cell r="F417">
            <v>733</v>
          </cell>
          <cell r="G417" t="str">
            <v>PLM</v>
          </cell>
          <cell r="H417" t="str">
            <v>CGK</v>
          </cell>
          <cell r="I417">
            <v>270</v>
          </cell>
          <cell r="J417">
            <v>-3</v>
          </cell>
          <cell r="K417">
            <v>3.1944444444444449E-2</v>
          </cell>
          <cell r="L417">
            <v>7.6388888888888886E-3</v>
          </cell>
          <cell r="M417">
            <v>3.9583333333333338E-2</v>
          </cell>
          <cell r="N417">
            <v>2276</v>
          </cell>
          <cell r="O417">
            <v>6796</v>
          </cell>
          <cell r="P417">
            <v>12900</v>
          </cell>
          <cell r="Q417" t="str">
            <v>PLM/248</v>
          </cell>
          <cell r="S417">
            <v>7</v>
          </cell>
          <cell r="T417" t="str">
            <v xml:space="preserve">   7. PLM RTOW = 52,798 KGS; RW = 11; OAT = 33°C</v>
          </cell>
        </row>
        <row r="418">
          <cell r="A418" t="str">
            <v>MES-SIN733</v>
          </cell>
          <cell r="B418" t="str">
            <v>S&amp;W</v>
          </cell>
          <cell r="C418" t="str">
            <v xml:space="preserve">     Periode   :    J A N  -  D E C ' 2001 </v>
          </cell>
          <cell r="D418" t="str">
            <v>PK-GWA  (33,195 KGS)</v>
          </cell>
          <cell r="E418" t="str">
            <v xml:space="preserve">      CFM56-3B2</v>
          </cell>
          <cell r="F418">
            <v>733</v>
          </cell>
          <cell r="G418" t="str">
            <v>MES</v>
          </cell>
          <cell r="H418" t="str">
            <v>SIN</v>
          </cell>
          <cell r="I418">
            <v>393</v>
          </cell>
          <cell r="J418">
            <v>-15</v>
          </cell>
          <cell r="K418">
            <v>4.5833333333333337E-2</v>
          </cell>
          <cell r="L418">
            <v>8.3333333333333332E-3</v>
          </cell>
          <cell r="M418">
            <v>5.4166666666666669E-2</v>
          </cell>
          <cell r="N418">
            <v>3150</v>
          </cell>
          <cell r="O418">
            <v>7600</v>
          </cell>
          <cell r="P418">
            <v>14100</v>
          </cell>
          <cell r="Q418" t="str">
            <v>KUL/234</v>
          </cell>
          <cell r="S418" t="str">
            <v>B</v>
          </cell>
        </row>
        <row r="419">
          <cell r="A419" t="str">
            <v>SIN-MES733</v>
          </cell>
          <cell r="B419" t="str">
            <v>S&amp;W</v>
          </cell>
          <cell r="C419" t="str">
            <v xml:space="preserve">     Periode   :    J A N  -  D E C ' 2001 </v>
          </cell>
          <cell r="D419" t="str">
            <v>PK-GWA  (33,195 KGS)</v>
          </cell>
          <cell r="E419" t="str">
            <v xml:space="preserve">      CFM56-3B2</v>
          </cell>
          <cell r="F419">
            <v>733</v>
          </cell>
          <cell r="G419" t="str">
            <v>SIN</v>
          </cell>
          <cell r="H419" t="str">
            <v>MES</v>
          </cell>
          <cell r="I419">
            <v>381</v>
          </cell>
          <cell r="J419">
            <v>13</v>
          </cell>
          <cell r="K419">
            <v>4.2361111111111106E-2</v>
          </cell>
          <cell r="L419">
            <v>1.2500000000000001E-2</v>
          </cell>
          <cell r="M419">
            <v>5.486111111111111E-2</v>
          </cell>
          <cell r="N419">
            <v>3000</v>
          </cell>
          <cell r="O419">
            <v>7850</v>
          </cell>
          <cell r="P419">
            <v>14100</v>
          </cell>
          <cell r="Q419" t="str">
            <v>KUL/195</v>
          </cell>
          <cell r="S419" t="str">
            <v>B</v>
          </cell>
        </row>
        <row r="420">
          <cell r="A420" t="str">
            <v>SOC-CGK733</v>
          </cell>
          <cell r="B420" t="str">
            <v>S&amp;W</v>
          </cell>
          <cell r="C420" t="str">
            <v xml:space="preserve">     Periode   :    J A N  -  D E C ' 2001 </v>
          </cell>
          <cell r="D420" t="str">
            <v>PK-GWA  (33,195 KGS)</v>
          </cell>
          <cell r="E420" t="str">
            <v xml:space="preserve">      CFM56-3B2</v>
          </cell>
          <cell r="F420">
            <v>733</v>
          </cell>
          <cell r="G420" t="str">
            <v>SOC</v>
          </cell>
          <cell r="H420" t="str">
            <v>CGK</v>
          </cell>
          <cell r="I420">
            <v>303</v>
          </cell>
          <cell r="J420">
            <v>9</v>
          </cell>
          <cell r="K420">
            <v>3.4027777777777775E-2</v>
          </cell>
          <cell r="L420">
            <v>4.8611111111111112E-3</v>
          </cell>
          <cell r="M420">
            <v>3.888888888888889E-2</v>
          </cell>
          <cell r="N420">
            <v>2357</v>
          </cell>
          <cell r="O420">
            <v>6914</v>
          </cell>
          <cell r="P420">
            <v>14100</v>
          </cell>
          <cell r="Q420" t="str">
            <v>PLM/248</v>
          </cell>
          <cell r="S420" t="str">
            <v>B</v>
          </cell>
        </row>
        <row r="421">
          <cell r="A421" t="str">
            <v>SUB-CGK733</v>
          </cell>
          <cell r="B421" t="str">
            <v>S&amp;W</v>
          </cell>
          <cell r="C421" t="str">
            <v xml:space="preserve">     Periode   :    J A N  -  D E C ' 2001 </v>
          </cell>
          <cell r="D421" t="str">
            <v>PK-GWA  (33,195 KGS)</v>
          </cell>
          <cell r="E421" t="str">
            <v xml:space="preserve">      CFM56-3B2</v>
          </cell>
          <cell r="F421">
            <v>733</v>
          </cell>
          <cell r="G421" t="str">
            <v>SUB</v>
          </cell>
          <cell r="H421" t="str">
            <v>CGK</v>
          </cell>
          <cell r="I421">
            <v>409</v>
          </cell>
          <cell r="J421">
            <v>9</v>
          </cell>
          <cell r="K421">
            <v>4.4444444444444446E-2</v>
          </cell>
          <cell r="L421">
            <v>8.3333333333333332E-3</v>
          </cell>
          <cell r="M421">
            <v>5.2777777777777778E-2</v>
          </cell>
          <cell r="N421">
            <v>3054</v>
          </cell>
          <cell r="O421">
            <v>7615</v>
          </cell>
          <cell r="P421">
            <v>14100</v>
          </cell>
          <cell r="Q421" t="str">
            <v>PLM/248</v>
          </cell>
          <cell r="S421" t="str">
            <v>B</v>
          </cell>
        </row>
        <row r="422">
          <cell r="A422" t="str">
            <v>TIM-DJJ733</v>
          </cell>
          <cell r="B422" t="str">
            <v>S&amp;W</v>
          </cell>
          <cell r="C422" t="str">
            <v xml:space="preserve">     Periode   :    J A N  -  D E C ' 2001 </v>
          </cell>
          <cell r="D422" t="str">
            <v>PK-GWA  (33,195 KGS)</v>
          </cell>
          <cell r="E422" t="str">
            <v xml:space="preserve">      CFM56-3B2</v>
          </cell>
          <cell r="F422">
            <v>733</v>
          </cell>
          <cell r="G422" t="str">
            <v>TIM</v>
          </cell>
          <cell r="H422" t="str">
            <v>DJJ</v>
          </cell>
          <cell r="I422">
            <v>267</v>
          </cell>
          <cell r="J422">
            <v>-13</v>
          </cell>
          <cell r="K422">
            <v>3.125E-2</v>
          </cell>
          <cell r="L422">
            <v>8.3333333333333332E-3</v>
          </cell>
          <cell r="M422">
            <v>3.9583333333333331E-2</v>
          </cell>
          <cell r="N422">
            <v>2261</v>
          </cell>
          <cell r="O422">
            <v>7073</v>
          </cell>
          <cell r="P422">
            <v>13800</v>
          </cell>
          <cell r="Q422" t="str">
            <v>BIK/314</v>
          </cell>
          <cell r="S422">
            <v>8</v>
          </cell>
          <cell r="T422" t="str">
            <v xml:space="preserve">   8. TIM RTOW = 55,384 KGS; RW = 12/30; OAT = 33°C</v>
          </cell>
        </row>
        <row r="423">
          <cell r="A423" t="str">
            <v>TIM-UPG733</v>
          </cell>
          <cell r="B423" t="str">
            <v>S&amp;W</v>
          </cell>
          <cell r="C423" t="str">
            <v xml:space="preserve">     Periode   :    J A N  -  D E C ' 2001 </v>
          </cell>
          <cell r="D423" t="str">
            <v>PK-GWA  (33,195 KGS)</v>
          </cell>
          <cell r="E423" t="str">
            <v xml:space="preserve">      CFM56-3B2</v>
          </cell>
          <cell r="F423">
            <v>733</v>
          </cell>
          <cell r="G423" t="str">
            <v>TIM</v>
          </cell>
          <cell r="H423" t="str">
            <v>UPG</v>
          </cell>
          <cell r="I423">
            <v>1068</v>
          </cell>
          <cell r="J423">
            <v>14</v>
          </cell>
          <cell r="K423">
            <v>0.10486111111111111</v>
          </cell>
          <cell r="L423">
            <v>6.9444444444444441E-3</v>
          </cell>
          <cell r="M423">
            <v>0.11180555555555556</v>
          </cell>
          <cell r="N423">
            <v>6287</v>
          </cell>
          <cell r="O423">
            <v>11558</v>
          </cell>
          <cell r="P423">
            <v>10700</v>
          </cell>
          <cell r="Q423" t="str">
            <v>DPS/375</v>
          </cell>
          <cell r="S423">
            <v>8</v>
          </cell>
        </row>
        <row r="424">
          <cell r="A424" t="str">
            <v>UPG-BIK733</v>
          </cell>
          <cell r="B424" t="str">
            <v>S&amp;W</v>
          </cell>
          <cell r="C424" t="str">
            <v xml:space="preserve">     Periode   :    J A N  -  D E C ' 2001 </v>
          </cell>
          <cell r="D424" t="str">
            <v>PK-GWA  (33,195 KGS)</v>
          </cell>
          <cell r="E424" t="str">
            <v xml:space="preserve">      CFM56-3B2</v>
          </cell>
          <cell r="F424">
            <v>733</v>
          </cell>
          <cell r="G424" t="str">
            <v>UPG</v>
          </cell>
          <cell r="H424" t="str">
            <v>BIK</v>
          </cell>
          <cell r="I424">
            <v>1042</v>
          </cell>
          <cell r="J424">
            <v>-14</v>
          </cell>
          <cell r="K424">
            <v>0.10833333333333334</v>
          </cell>
          <cell r="L424">
            <v>6.9444444444444441E-3</v>
          </cell>
          <cell r="M424">
            <v>0.11527777777777778</v>
          </cell>
          <cell r="N424">
            <v>6524</v>
          </cell>
          <cell r="O424">
            <v>11432</v>
          </cell>
          <cell r="P424">
            <v>11000</v>
          </cell>
          <cell r="Q424" t="str">
            <v>DJJ/314</v>
          </cell>
          <cell r="S424">
            <v>9</v>
          </cell>
          <cell r="T424" t="str">
            <v xml:space="preserve">   9. UPG RTOW = 55,474 KGS; RW = 31; OAT = 33°C</v>
          </cell>
        </row>
        <row r="425">
          <cell r="A425" t="str">
            <v>UPG-CGK733</v>
          </cell>
          <cell r="B425" t="str">
            <v>S&amp;W</v>
          </cell>
          <cell r="C425" t="str">
            <v xml:space="preserve">     Periode   :    J A N  -  D E C ' 2001 </v>
          </cell>
          <cell r="D425" t="str">
            <v>PK-GWA  (33,195 KGS)</v>
          </cell>
          <cell r="E425" t="str">
            <v xml:space="preserve">      CFM56-3B2</v>
          </cell>
          <cell r="F425">
            <v>733</v>
          </cell>
          <cell r="G425" t="str">
            <v>UPG</v>
          </cell>
          <cell r="H425" t="str">
            <v>CGK</v>
          </cell>
          <cell r="I425">
            <v>802</v>
          </cell>
          <cell r="J425">
            <v>10</v>
          </cell>
          <cell r="K425">
            <v>8.1250000000000003E-2</v>
          </cell>
          <cell r="L425">
            <v>9.7222222222222224E-3</v>
          </cell>
          <cell r="M425">
            <v>9.0972222222222232E-2</v>
          </cell>
          <cell r="N425">
            <v>5048</v>
          </cell>
          <cell r="O425">
            <v>9632</v>
          </cell>
          <cell r="P425">
            <v>12800</v>
          </cell>
          <cell r="Q425" t="str">
            <v>PLM/248</v>
          </cell>
          <cell r="S425">
            <v>9</v>
          </cell>
        </row>
        <row r="426">
          <cell r="A426" t="str">
            <v>UPG-DPS733</v>
          </cell>
          <cell r="B426" t="str">
            <v>S&amp;W</v>
          </cell>
          <cell r="C426" t="str">
            <v xml:space="preserve">     Periode   :    J A N  -  D E C ' 2001 </v>
          </cell>
          <cell r="D426" t="str">
            <v>PK-GWA  (33,195 KGS)</v>
          </cell>
          <cell r="E426" t="str">
            <v xml:space="preserve">      CFM56-3B2</v>
          </cell>
          <cell r="F426">
            <v>733</v>
          </cell>
          <cell r="G426" t="str">
            <v>UPG</v>
          </cell>
          <cell r="H426" t="str">
            <v>DPS</v>
          </cell>
          <cell r="I426">
            <v>376</v>
          </cell>
          <cell r="J426">
            <v>10</v>
          </cell>
          <cell r="K426">
            <v>4.1666666666666664E-2</v>
          </cell>
          <cell r="L426">
            <v>6.9444444444444441E-3</v>
          </cell>
          <cell r="M426">
            <v>4.8611111111111105E-2</v>
          </cell>
          <cell r="N426">
            <v>2808</v>
          </cell>
          <cell r="O426">
            <v>6922</v>
          </cell>
          <cell r="P426">
            <v>14400</v>
          </cell>
          <cell r="Q426" t="str">
            <v>SUB/197</v>
          </cell>
          <cell r="S426">
            <v>9</v>
          </cell>
        </row>
        <row r="427">
          <cell r="A427" t="str">
            <v>UPG-MDC733</v>
          </cell>
          <cell r="B427" t="str">
            <v>S&amp;W</v>
          </cell>
          <cell r="C427" t="str">
            <v xml:space="preserve">     Periode   :    J A N  -  D E C ' 2001 </v>
          </cell>
          <cell r="D427" t="str">
            <v>PK-GWA  (33,195 KGS)</v>
          </cell>
          <cell r="E427" t="str">
            <v xml:space="preserve">      CFM56-3B2</v>
          </cell>
          <cell r="F427">
            <v>733</v>
          </cell>
          <cell r="G427" t="str">
            <v>UPG</v>
          </cell>
          <cell r="H427" t="str">
            <v>MDC</v>
          </cell>
          <cell r="I427">
            <v>535</v>
          </cell>
          <cell r="J427">
            <v>-12</v>
          </cell>
          <cell r="K427">
            <v>5.8333333333333327E-2</v>
          </cell>
          <cell r="L427">
            <v>6.9444444444444441E-3</v>
          </cell>
          <cell r="M427">
            <v>6.5277777777777768E-2</v>
          </cell>
          <cell r="N427">
            <v>3821</v>
          </cell>
          <cell r="O427">
            <v>10154</v>
          </cell>
          <cell r="P427">
            <v>12300</v>
          </cell>
          <cell r="Q427" t="str">
            <v>BPN/533</v>
          </cell>
          <cell r="S427">
            <v>9</v>
          </cell>
        </row>
        <row r="428">
          <cell r="A428" t="str">
            <v>UPG-TIM733</v>
          </cell>
          <cell r="B428" t="str">
            <v>S&amp;W</v>
          </cell>
          <cell r="C428" t="str">
            <v xml:space="preserve">     Periode   :    J A N  -  D E C ' 2001 </v>
          </cell>
          <cell r="D428" t="str">
            <v>PK-GWA  (33,195 KGS)</v>
          </cell>
          <cell r="E428" t="str">
            <v xml:space="preserve">      CFM56-3B2</v>
          </cell>
          <cell r="F428">
            <v>733</v>
          </cell>
          <cell r="G428" t="str">
            <v>UPG</v>
          </cell>
          <cell r="H428" t="str">
            <v>TIM</v>
          </cell>
          <cell r="I428">
            <v>1069</v>
          </cell>
          <cell r="J428">
            <v>-14</v>
          </cell>
          <cell r="K428">
            <v>0.11041666666666666</v>
          </cell>
          <cell r="L428">
            <v>6.9444444444444441E-3</v>
          </cell>
          <cell r="M428">
            <v>0.11736111111111111</v>
          </cell>
          <cell r="N428">
            <v>6659</v>
          </cell>
          <cell r="O428">
            <v>10778</v>
          </cell>
          <cell r="P428">
            <v>11600</v>
          </cell>
          <cell r="Q428" t="str">
            <v>BIK/227</v>
          </cell>
          <cell r="S428">
            <v>9</v>
          </cell>
        </row>
        <row r="429">
          <cell r="A429" t="str">
            <v>-733</v>
          </cell>
          <cell r="B429" t="str">
            <v>S&amp;W</v>
          </cell>
          <cell r="C429" t="str">
            <v xml:space="preserve">     Periode   :    J A N  -  D E C ' 2001 </v>
          </cell>
          <cell r="D429" t="str">
            <v>PK-GWA  (33,195 KGS)</v>
          </cell>
          <cell r="E429" t="str">
            <v xml:space="preserve">      CFM56-3B2</v>
          </cell>
          <cell r="F429">
            <v>733</v>
          </cell>
        </row>
        <row r="430">
          <cell r="A430" t="str">
            <v>-733</v>
          </cell>
          <cell r="B430" t="str">
            <v>S&amp;W</v>
          </cell>
          <cell r="C430" t="str">
            <v xml:space="preserve">     Periode   :    J A N  -  D E C ' 2001 </v>
          </cell>
          <cell r="D430" t="str">
            <v>PK-GWA  (33,195 KGS)</v>
          </cell>
          <cell r="E430" t="str">
            <v xml:space="preserve">      CFM56-3B2</v>
          </cell>
          <cell r="F430">
            <v>733</v>
          </cell>
        </row>
        <row r="431">
          <cell r="A431" t="str">
            <v>-733</v>
          </cell>
          <cell r="B431" t="str">
            <v>S&amp;W</v>
          </cell>
          <cell r="C431" t="str">
            <v xml:space="preserve">     Periode   :    J A N  -  D E C ' 2001 </v>
          </cell>
          <cell r="D431" t="str">
            <v>PK-GWA  (33,195 KGS)</v>
          </cell>
          <cell r="E431" t="str">
            <v xml:space="preserve">      CFM56-3B2</v>
          </cell>
          <cell r="F431">
            <v>733</v>
          </cell>
        </row>
        <row r="432">
          <cell r="A432" t="str">
            <v>-733</v>
          </cell>
          <cell r="B432" t="str">
            <v>S&amp;W</v>
          </cell>
          <cell r="C432" t="str">
            <v xml:space="preserve">     Periode   :    J A N  -  D E C ' 2001 </v>
          </cell>
          <cell r="D432" t="str">
            <v>PK-GWA  (33,195 KGS)</v>
          </cell>
          <cell r="E432" t="str">
            <v xml:space="preserve">      CFM56-3B2</v>
          </cell>
          <cell r="F432">
            <v>733</v>
          </cell>
        </row>
        <row r="433">
          <cell r="A433" t="str">
            <v>-733</v>
          </cell>
          <cell r="B433" t="str">
            <v>S&amp;W</v>
          </cell>
          <cell r="C433" t="str">
            <v xml:space="preserve">     Periode   :    J A N  -  D E C ' 2001 </v>
          </cell>
          <cell r="D433" t="str">
            <v>PK-GWA  (33,195 KGS)</v>
          </cell>
          <cell r="E433" t="str">
            <v xml:space="preserve">      CFM56-3B2</v>
          </cell>
          <cell r="F433">
            <v>733</v>
          </cell>
        </row>
        <row r="434">
          <cell r="A434" t="str">
            <v>-733</v>
          </cell>
          <cell r="B434" t="str">
            <v>S&amp;W</v>
          </cell>
          <cell r="C434" t="str">
            <v xml:space="preserve">     Periode   :    J A N  -  D E C ' 2001 </v>
          </cell>
          <cell r="D434" t="str">
            <v>PK-GWA  (33,195 KGS)</v>
          </cell>
          <cell r="E434" t="str">
            <v xml:space="preserve">      CFM56-3B2</v>
          </cell>
          <cell r="F434">
            <v>733</v>
          </cell>
        </row>
        <row r="435">
          <cell r="A435" t="str">
            <v>-733</v>
          </cell>
          <cell r="B435" t="str">
            <v>S&amp;W</v>
          </cell>
          <cell r="C435" t="str">
            <v xml:space="preserve">     Periode   :    J A N  -  D E C ' 2001 </v>
          </cell>
          <cell r="D435" t="str">
            <v>PK-GWA  (33,195 KGS)</v>
          </cell>
          <cell r="E435" t="str">
            <v xml:space="preserve">      CFM56-3B2</v>
          </cell>
          <cell r="F435">
            <v>733</v>
          </cell>
        </row>
        <row r="436">
          <cell r="A436" t="str">
            <v>BTH-PKU733</v>
          </cell>
          <cell r="B436" t="str">
            <v>S&amp;W</v>
          </cell>
          <cell r="C436" t="str">
            <v xml:space="preserve">     Periode   :    J A N  -  D E C ' 2001 </v>
          </cell>
          <cell r="D436" t="str">
            <v>PK-GWA  (33,195 KGS)</v>
          </cell>
          <cell r="E436" t="str">
            <v xml:space="preserve">      CFM56-3B2</v>
          </cell>
          <cell r="F436">
            <v>733</v>
          </cell>
          <cell r="G436" t="str">
            <v>BTH</v>
          </cell>
          <cell r="H436" t="str">
            <v>PKU</v>
          </cell>
          <cell r="I436">
            <v>190</v>
          </cell>
          <cell r="J436">
            <v>17</v>
          </cell>
          <cell r="M436">
            <v>3.1944444444444449E-2</v>
          </cell>
          <cell r="N436">
            <v>1550</v>
          </cell>
          <cell r="O436">
            <v>5050</v>
          </cell>
          <cell r="P436">
            <v>13800</v>
          </cell>
          <cell r="Q436" t="str">
            <v>BTH/178</v>
          </cell>
        </row>
        <row r="437">
          <cell r="A437" t="str">
            <v>KUL-CGK733</v>
          </cell>
          <cell r="B437" t="str">
            <v>S&amp;W</v>
          </cell>
          <cell r="C437" t="str">
            <v xml:space="preserve">     Periode   :    J A N  -  D E C ' 2001 </v>
          </cell>
          <cell r="D437" t="str">
            <v>PK-GWA  (33,195 KGS)</v>
          </cell>
          <cell r="E437" t="str">
            <v xml:space="preserve">      CFM56-3B2</v>
          </cell>
          <cell r="F437">
            <v>733</v>
          </cell>
          <cell r="G437" t="str">
            <v>KUL</v>
          </cell>
          <cell r="H437" t="str">
            <v>CGK</v>
          </cell>
          <cell r="I437">
            <v>700</v>
          </cell>
          <cell r="J437">
            <v>-8</v>
          </cell>
          <cell r="M437">
            <v>8.3333333333333329E-2</v>
          </cell>
          <cell r="N437">
            <v>4670</v>
          </cell>
          <cell r="O437">
            <v>9160</v>
          </cell>
          <cell r="P437">
            <v>13250</v>
          </cell>
          <cell r="Q437" t="str">
            <v>PLM/233</v>
          </cell>
        </row>
        <row r="438">
          <cell r="A438" t="str">
            <v>CNS-DPS733</v>
          </cell>
          <cell r="B438" t="str">
            <v>S&amp;W</v>
          </cell>
          <cell r="C438" t="str">
            <v xml:space="preserve">     Periode   :    J A N  -  D E C ' 2001 </v>
          </cell>
          <cell r="D438" t="str">
            <v>PK-GWA  (33,195 KGS)</v>
          </cell>
          <cell r="E438" t="str">
            <v xml:space="preserve">      CFM56-3B2</v>
          </cell>
          <cell r="F438">
            <v>733</v>
          </cell>
          <cell r="G438" t="str">
            <v>CNS</v>
          </cell>
          <cell r="H438" t="str">
            <v>DPS</v>
          </cell>
          <cell r="I438">
            <v>1880</v>
          </cell>
          <cell r="J438">
            <v>-6</v>
          </cell>
          <cell r="M438">
            <v>0.19513888888888889</v>
          </cell>
          <cell r="N438">
            <v>11550</v>
          </cell>
          <cell r="O438">
            <v>15000</v>
          </cell>
          <cell r="P438">
            <v>12750</v>
          </cell>
          <cell r="Q438" t="str">
            <v>SUB/197</v>
          </cell>
          <cell r="S438">
            <v>1</v>
          </cell>
        </row>
        <row r="439">
          <cell r="A439" t="str">
            <v>DPS-CNS733</v>
          </cell>
          <cell r="B439" t="str">
            <v>S&amp;W</v>
          </cell>
          <cell r="C439" t="str">
            <v xml:space="preserve">     Periode   :    J A N  -  D E C ' 2001 </v>
          </cell>
          <cell r="D439" t="str">
            <v>PK-GWA  (33,195 KGS)</v>
          </cell>
          <cell r="E439" t="str">
            <v xml:space="preserve">      CFM56-3B2</v>
          </cell>
          <cell r="F439">
            <v>733</v>
          </cell>
          <cell r="G439" t="str">
            <v>DPS</v>
          </cell>
          <cell r="H439" t="str">
            <v>CNS</v>
          </cell>
          <cell r="I439">
            <v>1889</v>
          </cell>
          <cell r="J439">
            <v>6</v>
          </cell>
          <cell r="M439">
            <v>0.19236111111111112</v>
          </cell>
          <cell r="N439">
            <v>11400</v>
          </cell>
          <cell r="O439">
            <v>14800</v>
          </cell>
          <cell r="P439">
            <v>12950</v>
          </cell>
          <cell r="Q439" t="str">
            <v>TSV/168</v>
          </cell>
          <cell r="S439">
            <v>2</v>
          </cell>
          <cell r="T439" t="str">
            <v xml:space="preserve">    Note : Route reserve fuel 10%</v>
          </cell>
        </row>
        <row r="440">
          <cell r="A440" t="str">
            <v>CGK-KUL733</v>
          </cell>
          <cell r="B440" t="str">
            <v>S&amp;W</v>
          </cell>
          <cell r="C440" t="str">
            <v xml:space="preserve">     Periode   :    J A N  -  D E C ' 2001 </v>
          </cell>
          <cell r="D440" t="str">
            <v>PK-GWA  (33,195 KGS)</v>
          </cell>
          <cell r="E440" t="str">
            <v xml:space="preserve">      CFM56-3B2</v>
          </cell>
          <cell r="F440">
            <v>733</v>
          </cell>
          <cell r="G440" t="str">
            <v>CGK</v>
          </cell>
          <cell r="H440" t="str">
            <v>KUL</v>
          </cell>
          <cell r="I440">
            <v>667</v>
          </cell>
          <cell r="J440">
            <v>5</v>
          </cell>
          <cell r="K440">
            <v>6.805555555555555E-2</v>
          </cell>
          <cell r="L440">
            <v>1.1111111111111112E-2</v>
          </cell>
          <cell r="M440">
            <v>7.9166666666666663E-2</v>
          </cell>
          <cell r="N440">
            <v>4443</v>
          </cell>
          <cell r="O440">
            <v>8886</v>
          </cell>
          <cell r="P440">
            <v>13600</v>
          </cell>
          <cell r="Q440" t="str">
            <v>MES/210</v>
          </cell>
          <cell r="S440">
            <v>1</v>
          </cell>
          <cell r="T440" t="str">
            <v xml:space="preserve">   1. CGK RTOW = 55,515 KGS; RW = 07/07R; OAT = 33°C</v>
          </cell>
        </row>
        <row r="441">
          <cell r="A441" t="str">
            <v>CGK-SIN733</v>
          </cell>
          <cell r="B441" t="str">
            <v>S&amp;W</v>
          </cell>
          <cell r="C441" t="str">
            <v xml:space="preserve">     Periode   :    J A N  -  D E C ' 2001 </v>
          </cell>
          <cell r="D441" t="str">
            <v>PK-GWA  (33,195 KGS)</v>
          </cell>
          <cell r="E441" t="str">
            <v xml:space="preserve">      CFM56-3B2</v>
          </cell>
          <cell r="F441">
            <v>733</v>
          </cell>
          <cell r="G441" t="str">
            <v>CGK</v>
          </cell>
          <cell r="H441" t="str">
            <v>SIN</v>
          </cell>
          <cell r="I441">
            <v>545</v>
          </cell>
          <cell r="J441">
            <v>3</v>
          </cell>
          <cell r="K441">
            <v>5.6944444444444443E-2</v>
          </cell>
          <cell r="L441">
            <v>9.7222222222222224E-3</v>
          </cell>
          <cell r="M441">
            <v>6.6666666666666666E-2</v>
          </cell>
          <cell r="N441">
            <v>3816</v>
          </cell>
          <cell r="O441">
            <v>8118</v>
          </cell>
          <cell r="P441">
            <v>14300</v>
          </cell>
          <cell r="Q441" t="str">
            <v>KUL/234</v>
          </cell>
          <cell r="S441" t="str">
            <v>B</v>
          </cell>
        </row>
        <row r="442">
          <cell r="A442" t="str">
            <v>CNS-DRW733</v>
          </cell>
          <cell r="B442" t="str">
            <v>S&amp;W</v>
          </cell>
          <cell r="C442" t="str">
            <v xml:space="preserve">     Periode   :    J A N  -  D E C ' 2001 </v>
          </cell>
          <cell r="D442" t="str">
            <v>PK-GWA  (33,195 KGS)</v>
          </cell>
          <cell r="E442" t="str">
            <v xml:space="preserve">      CFM56-3B2</v>
          </cell>
          <cell r="F442">
            <v>733</v>
          </cell>
          <cell r="G442" t="str">
            <v>CNS</v>
          </cell>
          <cell r="H442" t="str">
            <v>DRW</v>
          </cell>
          <cell r="I442">
            <v>925</v>
          </cell>
          <cell r="J442">
            <v>-18</v>
          </cell>
          <cell r="K442">
            <v>9.7916666666666666E-2</v>
          </cell>
          <cell r="L442">
            <v>9.0277777777777787E-3</v>
          </cell>
          <cell r="M442">
            <v>0.10694444444444444</v>
          </cell>
          <cell r="N442">
            <v>5669</v>
          </cell>
          <cell r="O442">
            <v>9440</v>
          </cell>
          <cell r="P442">
            <v>10500</v>
          </cell>
          <cell r="Q442" t="str">
            <v>KTR/157</v>
          </cell>
          <cell r="S442">
            <v>2</v>
          </cell>
          <cell r="T442" t="str">
            <v xml:space="preserve">   2. CNS RTOW = 53,070 KGS; RW = 15; OAT = 33°C</v>
          </cell>
        </row>
        <row r="443">
          <cell r="A443" t="str">
            <v>DPS-DRW733</v>
          </cell>
          <cell r="B443" t="str">
            <v>S&amp;W</v>
          </cell>
          <cell r="C443" t="str">
            <v xml:space="preserve">     Periode   :    J A N  -  D E C ' 2001 </v>
          </cell>
          <cell r="D443" t="str">
            <v>PK-GWA  (33,195 KGS)</v>
          </cell>
          <cell r="E443" t="str">
            <v xml:space="preserve">      CFM56-3B2</v>
          </cell>
          <cell r="F443">
            <v>733</v>
          </cell>
          <cell r="G443" t="str">
            <v>DPS</v>
          </cell>
          <cell r="H443" t="str">
            <v>DRW</v>
          </cell>
          <cell r="I443">
            <v>977</v>
          </cell>
          <cell r="J443">
            <v>-9</v>
          </cell>
          <cell r="K443">
            <v>0.10069444444444443</v>
          </cell>
          <cell r="L443">
            <v>1.1111111111111112E-2</v>
          </cell>
          <cell r="M443">
            <v>0.11180555555555555</v>
          </cell>
          <cell r="N443">
            <v>6096</v>
          </cell>
          <cell r="O443">
            <v>9915</v>
          </cell>
          <cell r="P443">
            <v>12500</v>
          </cell>
          <cell r="Q443" t="str">
            <v>KTR/157</v>
          </cell>
          <cell r="S443">
            <v>3</v>
          </cell>
          <cell r="T443" t="str">
            <v xml:space="preserve">   3. DPS RTOW = 55,520 KGS; RW = 09/27; OAT = 33°C</v>
          </cell>
        </row>
        <row r="444">
          <cell r="A444" t="str">
            <v>DPS-SIN733</v>
          </cell>
          <cell r="B444" t="str">
            <v>S&amp;W</v>
          </cell>
          <cell r="C444" t="str">
            <v xml:space="preserve">     Periode   :    J A N  -  D E C ' 2001 </v>
          </cell>
          <cell r="D444" t="str">
            <v>PK-GWA  (33,195 KGS)</v>
          </cell>
          <cell r="E444" t="str">
            <v xml:space="preserve">      CFM56-3B2</v>
          </cell>
          <cell r="F444">
            <v>733</v>
          </cell>
          <cell r="G444" t="str">
            <v>DPS</v>
          </cell>
          <cell r="H444" t="str">
            <v>SIN</v>
          </cell>
          <cell r="I444">
            <v>952</v>
          </cell>
          <cell r="J444">
            <v>7</v>
          </cell>
          <cell r="K444">
            <v>9.5138888888888884E-2</v>
          </cell>
          <cell r="L444">
            <v>8.3333333333333332E-3</v>
          </cell>
          <cell r="M444">
            <v>0.10347222222222222</v>
          </cell>
          <cell r="N444">
            <v>5833</v>
          </cell>
          <cell r="O444">
            <v>9900</v>
          </cell>
          <cell r="P444">
            <v>12500</v>
          </cell>
          <cell r="Q444" t="str">
            <v>KUL/234</v>
          </cell>
          <cell r="S444">
            <v>3</v>
          </cell>
        </row>
        <row r="445">
          <cell r="A445" t="str">
            <v>DRW-CNS733</v>
          </cell>
          <cell r="B445" t="str">
            <v>S&amp;W</v>
          </cell>
          <cell r="C445" t="str">
            <v xml:space="preserve">     Periode   :    J A N  -  D E C ' 2001 </v>
          </cell>
          <cell r="D445" t="str">
            <v>PK-GWA  (33,195 KGS)</v>
          </cell>
          <cell r="E445" t="str">
            <v xml:space="preserve">      CFM56-3B2</v>
          </cell>
          <cell r="F445">
            <v>733</v>
          </cell>
          <cell r="G445" t="str">
            <v>DRW</v>
          </cell>
          <cell r="H445" t="str">
            <v>CNS</v>
          </cell>
          <cell r="I445">
            <v>925</v>
          </cell>
          <cell r="J445">
            <v>21</v>
          </cell>
          <cell r="K445">
            <v>9.0972222222222218E-2</v>
          </cell>
          <cell r="L445">
            <v>9.7222222222222224E-3</v>
          </cell>
          <cell r="M445">
            <v>0.10069444444444445</v>
          </cell>
          <cell r="N445">
            <v>5569</v>
          </cell>
          <cell r="O445">
            <v>9519</v>
          </cell>
          <cell r="P445">
            <v>12800</v>
          </cell>
          <cell r="Q445" t="str">
            <v>TSV/165</v>
          </cell>
          <cell r="S445">
            <v>4</v>
          </cell>
          <cell r="T445" t="str">
            <v xml:space="preserve">   4. DRW RTOW = 55,384 KGS; RW = 11/29; OAT = 33°C</v>
          </cell>
        </row>
        <row r="446">
          <cell r="A446" t="str">
            <v>DRW-DPS733</v>
          </cell>
          <cell r="B446" t="str">
            <v>S&amp;W</v>
          </cell>
          <cell r="C446" t="str">
            <v xml:space="preserve">     Periode   :    J A N  -  D E C ' 2001 </v>
          </cell>
          <cell r="D446" t="str">
            <v>PK-GWA  (33,195 KGS)</v>
          </cell>
          <cell r="E446" t="str">
            <v xml:space="preserve">      CFM56-3B2</v>
          </cell>
          <cell r="F446">
            <v>733</v>
          </cell>
          <cell r="G446" t="str">
            <v>DRW</v>
          </cell>
          <cell r="H446" t="str">
            <v>DPS</v>
          </cell>
          <cell r="I446">
            <v>973</v>
          </cell>
          <cell r="J446">
            <v>3</v>
          </cell>
          <cell r="K446">
            <v>9.7916666666666666E-2</v>
          </cell>
          <cell r="L446">
            <v>9.7222222222222224E-3</v>
          </cell>
          <cell r="M446">
            <v>0.1076388888888889</v>
          </cell>
          <cell r="N446">
            <v>5920</v>
          </cell>
          <cell r="O446">
            <v>9813</v>
          </cell>
          <cell r="P446">
            <v>12500</v>
          </cell>
          <cell r="Q446" t="str">
            <v>SUB/197</v>
          </cell>
          <cell r="S446">
            <v>4</v>
          </cell>
        </row>
        <row r="447">
          <cell r="A447" t="str">
            <v>MES-PEN733</v>
          </cell>
          <cell r="B447" t="str">
            <v>S&amp;W</v>
          </cell>
          <cell r="C447" t="str">
            <v xml:space="preserve">     Periode   :    J A N  -  D E C ' 2001 </v>
          </cell>
          <cell r="D447" t="str">
            <v>PK-GWA  (33,195 KGS)</v>
          </cell>
          <cell r="E447" t="str">
            <v xml:space="preserve">      CFM56-3B2</v>
          </cell>
          <cell r="F447">
            <v>733</v>
          </cell>
          <cell r="G447" t="str">
            <v>MES</v>
          </cell>
          <cell r="H447" t="str">
            <v>PEN</v>
          </cell>
          <cell r="I447">
            <v>161</v>
          </cell>
          <cell r="J447">
            <v>-9</v>
          </cell>
          <cell r="K447">
            <v>2.1527777777777781E-2</v>
          </cell>
          <cell r="L447">
            <v>6.2500000000000003E-3</v>
          </cell>
          <cell r="M447">
            <v>2.7777777777777783E-2</v>
          </cell>
          <cell r="N447">
            <v>1678</v>
          </cell>
          <cell r="O447">
            <v>5760</v>
          </cell>
          <cell r="P447">
            <v>14400</v>
          </cell>
          <cell r="Q447" t="str">
            <v>KUL/153</v>
          </cell>
          <cell r="S447" t="str">
            <v>A</v>
          </cell>
        </row>
        <row r="448">
          <cell r="A448" t="str">
            <v>MES-SIN733</v>
          </cell>
          <cell r="B448" t="str">
            <v>S&amp;W</v>
          </cell>
          <cell r="C448" t="str">
            <v xml:space="preserve">     Periode   :    J A N  -  D E C ' 2001 </v>
          </cell>
          <cell r="D448" t="str">
            <v>PK-GWA  (33,195 KGS)</v>
          </cell>
          <cell r="E448" t="str">
            <v xml:space="preserve">      CFM56-3B2</v>
          </cell>
          <cell r="F448">
            <v>733</v>
          </cell>
          <cell r="G448" t="str">
            <v>MES</v>
          </cell>
          <cell r="H448" t="str">
            <v>SIN</v>
          </cell>
          <cell r="I448">
            <v>393</v>
          </cell>
          <cell r="J448">
            <v>-17</v>
          </cell>
          <cell r="K448">
            <v>4.4444444444444446E-2</v>
          </cell>
          <cell r="L448">
            <v>1.0416666666666666E-2</v>
          </cell>
          <cell r="M448">
            <v>5.486111111111111E-2</v>
          </cell>
          <cell r="N448">
            <v>3010</v>
          </cell>
          <cell r="O448">
            <v>7280</v>
          </cell>
          <cell r="P448">
            <v>14400</v>
          </cell>
          <cell r="Q448" t="str">
            <v>KUL/234</v>
          </cell>
          <cell r="S448" t="str">
            <v>B</v>
          </cell>
        </row>
        <row r="449">
          <cell r="A449" t="str">
            <v>PEN-MES733</v>
          </cell>
          <cell r="B449" t="str">
            <v>S&amp;W</v>
          </cell>
          <cell r="C449" t="str">
            <v xml:space="preserve">     Periode   :    J A N  -  D E C ' 2001 </v>
          </cell>
          <cell r="D449" t="str">
            <v>PK-GWA  (33,195 KGS)</v>
          </cell>
          <cell r="E449" t="str">
            <v xml:space="preserve">      CFM56-3B2</v>
          </cell>
          <cell r="F449">
            <v>733</v>
          </cell>
          <cell r="G449" t="str">
            <v>PEN</v>
          </cell>
          <cell r="H449" t="str">
            <v>MES</v>
          </cell>
          <cell r="I449">
            <v>162</v>
          </cell>
          <cell r="J449">
            <v>7</v>
          </cell>
          <cell r="K449">
            <v>2.0833333333333332E-2</v>
          </cell>
          <cell r="L449">
            <v>1.1805555555555555E-2</v>
          </cell>
          <cell r="M449">
            <v>3.2638888888888884E-2</v>
          </cell>
          <cell r="N449">
            <v>1677</v>
          </cell>
          <cell r="O449">
            <v>6544</v>
          </cell>
          <cell r="P449">
            <v>13800</v>
          </cell>
          <cell r="Q449" t="str">
            <v>KUL/195</v>
          </cell>
          <cell r="S449" t="str">
            <v>B</v>
          </cell>
        </row>
        <row r="450">
          <cell r="A450" t="str">
            <v>SIN-CGK733</v>
          </cell>
          <cell r="B450" t="str">
            <v>S&amp;W</v>
          </cell>
          <cell r="C450" t="str">
            <v xml:space="preserve">     Periode   :    J A N  -  D E C ' 2001 </v>
          </cell>
          <cell r="D450" t="str">
            <v>PK-GWA  (33,195 KGS)</v>
          </cell>
          <cell r="E450" t="str">
            <v xml:space="preserve">      CFM56-3B2</v>
          </cell>
          <cell r="F450">
            <v>733</v>
          </cell>
          <cell r="G450" t="str">
            <v>SIN</v>
          </cell>
          <cell r="H450" t="str">
            <v>CGK</v>
          </cell>
          <cell r="I450">
            <v>522</v>
          </cell>
          <cell r="J450">
            <v>-6</v>
          </cell>
          <cell r="K450">
            <v>5.6250000000000001E-2</v>
          </cell>
          <cell r="L450">
            <v>1.0416666666666666E-2</v>
          </cell>
          <cell r="M450">
            <v>6.6666666666666666E-2</v>
          </cell>
          <cell r="N450">
            <v>3685</v>
          </cell>
          <cell r="O450">
            <v>8229</v>
          </cell>
          <cell r="P450">
            <v>13400</v>
          </cell>
          <cell r="Q450" t="str">
            <v>PLM/248</v>
          </cell>
          <cell r="S450">
            <v>5</v>
          </cell>
          <cell r="T450" t="str">
            <v xml:space="preserve">   5. SIN RTOW = 55,520 KGS; RW = 20R; OAT = 33°C</v>
          </cell>
        </row>
        <row r="451">
          <cell r="A451" t="str">
            <v>SIN-DPS733</v>
          </cell>
          <cell r="B451" t="str">
            <v>S&amp;W</v>
          </cell>
          <cell r="C451" t="str">
            <v xml:space="preserve">     Periode   :    J A N  -  D E C ' 2001 </v>
          </cell>
          <cell r="D451" t="str">
            <v>PK-GWA  (33,195 KGS)</v>
          </cell>
          <cell r="E451" t="str">
            <v xml:space="preserve">      CFM56-3B2</v>
          </cell>
          <cell r="F451">
            <v>733</v>
          </cell>
          <cell r="G451" t="str">
            <v>SIN</v>
          </cell>
          <cell r="H451" t="str">
            <v>DPS</v>
          </cell>
          <cell r="I451">
            <v>958</v>
          </cell>
          <cell r="J451">
            <v>-8</v>
          </cell>
          <cell r="K451">
            <v>9.8611111111111108E-2</v>
          </cell>
          <cell r="L451">
            <v>1.0416666666666666E-2</v>
          </cell>
          <cell r="M451">
            <v>0.10902777777777778</v>
          </cell>
          <cell r="N451">
            <v>6021</v>
          </cell>
          <cell r="O451">
            <v>10018</v>
          </cell>
          <cell r="P451">
            <v>12400</v>
          </cell>
          <cell r="Q451" t="str">
            <v>SUB/197</v>
          </cell>
          <cell r="S451">
            <v>5</v>
          </cell>
        </row>
        <row r="452">
          <cell r="A452" t="str">
            <v>SIN-MES733</v>
          </cell>
          <cell r="B452" t="str">
            <v>S&amp;W</v>
          </cell>
          <cell r="C452" t="str">
            <v xml:space="preserve">     Periode   :    J A N  -  D E C ' 2001 </v>
          </cell>
          <cell r="D452" t="str">
            <v>PK-GWA  (33,195 KGS)</v>
          </cell>
          <cell r="E452" t="str">
            <v xml:space="preserve">      CFM56-3B2</v>
          </cell>
          <cell r="F452">
            <v>733</v>
          </cell>
          <cell r="G452" t="str">
            <v>SIN</v>
          </cell>
          <cell r="H452" t="str">
            <v>MES</v>
          </cell>
          <cell r="I452">
            <v>381</v>
          </cell>
          <cell r="J452">
            <v>11</v>
          </cell>
          <cell r="K452">
            <v>4.0972222222222222E-2</v>
          </cell>
          <cell r="L452">
            <v>1.2500000000000001E-2</v>
          </cell>
          <cell r="M452">
            <v>5.3472222222222227E-2</v>
          </cell>
          <cell r="N452">
            <v>2863</v>
          </cell>
          <cell r="O452">
            <v>7597</v>
          </cell>
          <cell r="P452">
            <v>13900</v>
          </cell>
          <cell r="Q452" t="str">
            <v>KUL/195</v>
          </cell>
          <cell r="S452">
            <v>5</v>
          </cell>
        </row>
        <row r="453">
          <cell r="A453" t="str">
            <v>SIN-SUB733</v>
          </cell>
          <cell r="B453" t="str">
            <v>S&amp;W</v>
          </cell>
          <cell r="C453" t="str">
            <v xml:space="preserve">     Periode   :    J A N  -  D E C ' 2001 </v>
          </cell>
          <cell r="D453" t="str">
            <v>PK-GWA  (33,195 KGS)</v>
          </cell>
          <cell r="E453" t="str">
            <v xml:space="preserve">      CFM56-3B2</v>
          </cell>
          <cell r="F453">
            <v>733</v>
          </cell>
          <cell r="G453" t="str">
            <v>SIN</v>
          </cell>
          <cell r="H453" t="str">
            <v>SUB</v>
          </cell>
          <cell r="I453">
            <v>793</v>
          </cell>
          <cell r="J453">
            <v>-10</v>
          </cell>
          <cell r="K453">
            <v>8.2638888888888887E-2</v>
          </cell>
          <cell r="L453">
            <v>9.7222222222222224E-3</v>
          </cell>
          <cell r="M453">
            <v>9.2361111111111116E-2</v>
          </cell>
          <cell r="N453">
            <v>5141</v>
          </cell>
          <cell r="O453">
            <v>9206</v>
          </cell>
          <cell r="P453">
            <v>13200</v>
          </cell>
          <cell r="Q453" t="str">
            <v>DPS/209</v>
          </cell>
          <cell r="S453">
            <v>5</v>
          </cell>
        </row>
        <row r="454">
          <cell r="A454" t="str">
            <v>SUB-SIN733</v>
          </cell>
          <cell r="B454" t="str">
            <v>S&amp;W</v>
          </cell>
          <cell r="C454" t="str">
            <v xml:space="preserve">     Periode   :    J A N  -  D E C ' 2001 </v>
          </cell>
          <cell r="D454" t="str">
            <v>PK-GWA  (33,195 KGS)</v>
          </cell>
          <cell r="E454" t="str">
            <v xml:space="preserve">      CFM56-3B2</v>
          </cell>
          <cell r="F454">
            <v>733</v>
          </cell>
          <cell r="G454" t="str">
            <v>SUB</v>
          </cell>
          <cell r="H454" t="str">
            <v>SIN</v>
          </cell>
          <cell r="I454">
            <v>835</v>
          </cell>
          <cell r="J454">
            <v>7</v>
          </cell>
          <cell r="K454">
            <v>8.4722222222222213E-2</v>
          </cell>
          <cell r="L454">
            <v>1.0416666666666666E-2</v>
          </cell>
          <cell r="M454">
            <v>9.5138888888888884E-2</v>
          </cell>
          <cell r="N454">
            <v>5215</v>
          </cell>
          <cell r="O454">
            <v>8859</v>
          </cell>
          <cell r="P454">
            <v>13600</v>
          </cell>
          <cell r="Q454" t="str">
            <v>KUL/195</v>
          </cell>
          <cell r="S454">
            <v>6</v>
          </cell>
          <cell r="T454" t="str">
            <v xml:space="preserve">   6. SUB RTOW = 55,520 KGS; RW = 10/28; OAT = 33°C</v>
          </cell>
        </row>
        <row r="455">
          <cell r="A455" t="str">
            <v>-</v>
          </cell>
        </row>
        <row r="456">
          <cell r="A456" t="str">
            <v>AMI-JOG735</v>
          </cell>
          <cell r="B456" t="str">
            <v>S&amp;W</v>
          </cell>
          <cell r="C456" t="str">
            <v xml:space="preserve">     Periode   :    JAN  -  DEC ' 2001 </v>
          </cell>
          <cell r="D456" t="str">
            <v>PK-GGA (32,997 KGS)</v>
          </cell>
          <cell r="E456" t="str">
            <v>CFM56-3C1</v>
          </cell>
          <cell r="F456">
            <v>735</v>
          </cell>
          <cell r="G456" t="str">
            <v>AMI</v>
          </cell>
          <cell r="H456" t="str">
            <v>JOG</v>
          </cell>
          <cell r="I456">
            <v>437</v>
          </cell>
          <cell r="J456">
            <v>9</v>
          </cell>
          <cell r="K456">
            <v>4.8611111111111112E-2</v>
          </cell>
          <cell r="L456">
            <v>7.6388888888888886E-3</v>
          </cell>
          <cell r="M456">
            <v>5.6250000000000001E-2</v>
          </cell>
          <cell r="N456">
            <v>2850</v>
          </cell>
          <cell r="O456">
            <v>6300</v>
          </cell>
          <cell r="P456">
            <v>13800</v>
          </cell>
          <cell r="Q456" t="str">
            <v>SUB/211</v>
          </cell>
          <cell r="S456" t="str">
            <v>B</v>
          </cell>
        </row>
        <row r="457">
          <cell r="A457" t="str">
            <v>AMI-SUB735</v>
          </cell>
          <cell r="B457" t="str">
            <v>S&amp;W</v>
          </cell>
          <cell r="C457" t="str">
            <v xml:space="preserve">     Periode   :    JAN  -  DEC ' 2001 </v>
          </cell>
          <cell r="D457" t="str">
            <v>PK-GGA (32,997 KGS)</v>
          </cell>
          <cell r="E457" t="str">
            <v>CFM56-3C1</v>
          </cell>
          <cell r="F457">
            <v>735</v>
          </cell>
          <cell r="G457" t="str">
            <v>AMI</v>
          </cell>
          <cell r="H457" t="str">
            <v>SUB</v>
          </cell>
          <cell r="I457">
            <v>240</v>
          </cell>
          <cell r="J457">
            <v>10</v>
          </cell>
          <cell r="K457">
            <v>3.0555555555555555E-2</v>
          </cell>
          <cell r="L457">
            <v>8.3333333333333332E-3</v>
          </cell>
          <cell r="M457">
            <v>3.888888888888889E-2</v>
          </cell>
          <cell r="N457">
            <v>1850</v>
          </cell>
          <cell r="O457">
            <v>5300</v>
          </cell>
          <cell r="P457">
            <v>13800</v>
          </cell>
          <cell r="Q457" t="str">
            <v>DPS/209</v>
          </cell>
          <cell r="S457" t="str">
            <v>B</v>
          </cell>
        </row>
        <row r="458">
          <cell r="A458" t="str">
            <v>BDJ-CGK735</v>
          </cell>
          <cell r="B458" t="str">
            <v>S&amp;W</v>
          </cell>
          <cell r="C458" t="str">
            <v xml:space="preserve">     Periode   :    JAN  -  DEC ' 2001 </v>
          </cell>
          <cell r="D458" t="str">
            <v>PK-GGA (32,997 KGS)</v>
          </cell>
          <cell r="E458" t="str">
            <v>CFM56-3C1</v>
          </cell>
          <cell r="F458">
            <v>735</v>
          </cell>
          <cell r="G458" t="str">
            <v>BDJ</v>
          </cell>
          <cell r="H458" t="str">
            <v>CGK</v>
          </cell>
          <cell r="I458">
            <v>532</v>
          </cell>
          <cell r="J458">
            <v>9</v>
          </cell>
          <cell r="K458">
            <v>5.7638888888888885E-2</v>
          </cell>
          <cell r="L458">
            <v>9.0277777777777787E-3</v>
          </cell>
          <cell r="M458">
            <v>6.6666666666666666E-2</v>
          </cell>
          <cell r="N458">
            <v>3350</v>
          </cell>
          <cell r="O458">
            <v>7100</v>
          </cell>
          <cell r="P458">
            <v>13600</v>
          </cell>
          <cell r="Q458" t="str">
            <v>PLM/248</v>
          </cell>
          <cell r="S458" t="str">
            <v>B</v>
          </cell>
        </row>
        <row r="459">
          <cell r="A459" t="str">
            <v>BPN-CGK735</v>
          </cell>
          <cell r="B459" t="str">
            <v>S&amp;W</v>
          </cell>
          <cell r="C459" t="str">
            <v xml:space="preserve">     Periode   :    JAN  -  DEC ' 2001 </v>
          </cell>
          <cell r="D459" t="str">
            <v>PK-GGA (32,997 KGS)</v>
          </cell>
          <cell r="E459" t="str">
            <v>CFM56-3C1</v>
          </cell>
          <cell r="F459">
            <v>735</v>
          </cell>
          <cell r="G459" t="str">
            <v>BPN</v>
          </cell>
          <cell r="H459" t="str">
            <v>CGK</v>
          </cell>
          <cell r="I459">
            <v>709</v>
          </cell>
          <cell r="J459">
            <v>13</v>
          </cell>
          <cell r="K459">
            <v>7.3611111111111113E-2</v>
          </cell>
          <cell r="L459">
            <v>9.0277777777777787E-3</v>
          </cell>
          <cell r="M459">
            <v>8.2638888888888887E-2</v>
          </cell>
          <cell r="N459">
            <v>4200</v>
          </cell>
          <cell r="O459">
            <v>8000</v>
          </cell>
          <cell r="P459">
            <v>13600</v>
          </cell>
          <cell r="Q459" t="str">
            <v>PLM/248</v>
          </cell>
          <cell r="S459" t="str">
            <v>B</v>
          </cell>
        </row>
        <row r="460">
          <cell r="A460" t="str">
            <v>BTH-CGK735</v>
          </cell>
          <cell r="B460" t="str">
            <v>S&amp;W</v>
          </cell>
          <cell r="C460" t="str">
            <v xml:space="preserve">     Periode   :    JAN  -  DEC ' 2001 </v>
          </cell>
          <cell r="D460" t="str">
            <v>PK-GGA (32,997 KGS)</v>
          </cell>
          <cell r="E460" t="str">
            <v>CFM56-3C1</v>
          </cell>
          <cell r="F460">
            <v>735</v>
          </cell>
          <cell r="G460" t="str">
            <v>BTH</v>
          </cell>
          <cell r="H460" t="str">
            <v>CGK</v>
          </cell>
          <cell r="I460">
            <v>497</v>
          </cell>
          <cell r="J460">
            <v>-4</v>
          </cell>
          <cell r="K460">
            <v>5.6250000000000001E-2</v>
          </cell>
          <cell r="L460">
            <v>9.0277777777777787E-3</v>
          </cell>
          <cell r="M460">
            <v>6.5277777777777782E-2</v>
          </cell>
          <cell r="N460">
            <v>3200</v>
          </cell>
          <cell r="O460">
            <v>7000</v>
          </cell>
          <cell r="P460">
            <v>13600</v>
          </cell>
          <cell r="Q460" t="str">
            <v>PLM/248</v>
          </cell>
          <cell r="S460" t="str">
            <v>B</v>
          </cell>
        </row>
        <row r="461">
          <cell r="A461" t="str">
            <v>BTJ-CGK735</v>
          </cell>
          <cell r="B461" t="str">
            <v>S&amp;W</v>
          </cell>
          <cell r="C461" t="str">
            <v xml:space="preserve">     Periode   :    JAN  -  DEC ' 2001 </v>
          </cell>
          <cell r="D461" t="str">
            <v>PK-GGA (32,997 KGS)</v>
          </cell>
          <cell r="E461" t="str">
            <v>CFM56-3C1</v>
          </cell>
          <cell r="F461">
            <v>735</v>
          </cell>
          <cell r="G461" t="str">
            <v>BTJ</v>
          </cell>
          <cell r="H461" t="str">
            <v>CGK</v>
          </cell>
          <cell r="I461">
            <v>1029</v>
          </cell>
          <cell r="J461">
            <v>-9</v>
          </cell>
          <cell r="K461">
            <v>0.10625</v>
          </cell>
          <cell r="L461">
            <v>8.3333333333333332E-3</v>
          </cell>
          <cell r="M461">
            <v>0.11458333333333333</v>
          </cell>
          <cell r="N461">
            <v>6150</v>
          </cell>
          <cell r="O461">
            <v>9950</v>
          </cell>
          <cell r="P461">
            <v>13600</v>
          </cell>
          <cell r="Q461" t="str">
            <v>PLM/248</v>
          </cell>
          <cell r="S461" t="str">
            <v>B</v>
          </cell>
        </row>
        <row r="462">
          <cell r="A462" t="str">
            <v>CGK-BDJ735</v>
          </cell>
          <cell r="B462" t="str">
            <v>S&amp;W</v>
          </cell>
          <cell r="C462" t="str">
            <v xml:space="preserve">     Periode   :    JAN  -  DEC ' 2001 </v>
          </cell>
          <cell r="D462" t="str">
            <v>PK-GGA (32,997 KGS)</v>
          </cell>
          <cell r="E462" t="str">
            <v>CFM56-3C1</v>
          </cell>
          <cell r="F462">
            <v>735</v>
          </cell>
          <cell r="G462" t="str">
            <v>CGK</v>
          </cell>
          <cell r="H462" t="str">
            <v>BDJ</v>
          </cell>
          <cell r="I462">
            <v>546</v>
          </cell>
          <cell r="J462">
            <v>-14</v>
          </cell>
          <cell r="K462">
            <v>6.1111111111111116E-2</v>
          </cell>
          <cell r="L462">
            <v>8.3333333333333332E-3</v>
          </cell>
          <cell r="M462">
            <v>6.9444444444444448E-2</v>
          </cell>
          <cell r="N462">
            <v>3500</v>
          </cell>
          <cell r="O462">
            <v>6950</v>
          </cell>
          <cell r="P462">
            <v>13800</v>
          </cell>
          <cell r="Q462" t="str">
            <v>BPN/206</v>
          </cell>
          <cell r="S462" t="str">
            <v>B</v>
          </cell>
        </row>
        <row r="463">
          <cell r="A463" t="str">
            <v>CGK-BPN735</v>
          </cell>
          <cell r="B463" t="str">
            <v>S&amp;W</v>
          </cell>
          <cell r="C463" t="str">
            <v xml:space="preserve">     Periode   :    JAN  -  DEC ' 2001 </v>
          </cell>
          <cell r="D463" t="str">
            <v>PK-GGA (32,997 KGS)</v>
          </cell>
          <cell r="E463" t="str">
            <v>CFM56-3C1</v>
          </cell>
          <cell r="F463">
            <v>735</v>
          </cell>
          <cell r="G463" t="str">
            <v>CGK</v>
          </cell>
          <cell r="H463" t="str">
            <v>BPN</v>
          </cell>
          <cell r="I463">
            <v>732</v>
          </cell>
          <cell r="J463">
            <v>-12</v>
          </cell>
          <cell r="K463">
            <v>7.9166666666666663E-2</v>
          </cell>
          <cell r="L463">
            <v>9.0277777777777787E-3</v>
          </cell>
          <cell r="M463">
            <v>8.8194444444444436E-2</v>
          </cell>
          <cell r="N463">
            <v>4550</v>
          </cell>
          <cell r="O463">
            <v>8000</v>
          </cell>
          <cell r="P463">
            <v>13800</v>
          </cell>
          <cell r="Q463" t="str">
            <v>BDJ/206</v>
          </cell>
          <cell r="S463" t="str">
            <v>B</v>
          </cell>
        </row>
        <row r="464">
          <cell r="A464" t="str">
            <v>CGK-BTH735</v>
          </cell>
          <cell r="B464" t="str">
            <v>S&amp;W</v>
          </cell>
          <cell r="C464" t="str">
            <v xml:space="preserve">     Periode   :    JAN  -  DEC ' 2001 </v>
          </cell>
          <cell r="D464" t="str">
            <v>PK-GGA (32,997 KGS)</v>
          </cell>
          <cell r="E464" t="str">
            <v>CFM56-3C1</v>
          </cell>
          <cell r="F464">
            <v>735</v>
          </cell>
          <cell r="G464" t="str">
            <v>CGK</v>
          </cell>
          <cell r="H464" t="str">
            <v>BTH</v>
          </cell>
          <cell r="I464">
            <v>515</v>
          </cell>
          <cell r="J464">
            <v>3</v>
          </cell>
          <cell r="K464">
            <v>5.6944444444444443E-2</v>
          </cell>
          <cell r="L464">
            <v>8.3333333333333332E-3</v>
          </cell>
          <cell r="M464">
            <v>6.5277777777777782E-2</v>
          </cell>
          <cell r="N464">
            <v>3250</v>
          </cell>
          <cell r="O464">
            <v>7250</v>
          </cell>
          <cell r="P464">
            <v>13400</v>
          </cell>
          <cell r="Q464" t="str">
            <v>PLM/273</v>
          </cell>
          <cell r="S464" t="str">
            <v>B</v>
          </cell>
        </row>
        <row r="465">
          <cell r="A465" t="str">
            <v>CGK-JOG735</v>
          </cell>
          <cell r="B465" t="str">
            <v>S&amp;W</v>
          </cell>
          <cell r="C465" t="str">
            <v xml:space="preserve">     Periode   :    JAN  -  DEC ' 2001 </v>
          </cell>
          <cell r="D465" t="str">
            <v>PK-GGA (32,997 KGS)</v>
          </cell>
          <cell r="E465" t="str">
            <v>CFM56-3C1</v>
          </cell>
          <cell r="F465">
            <v>735</v>
          </cell>
          <cell r="G465" t="str">
            <v>CGK</v>
          </cell>
          <cell r="H465" t="str">
            <v>JOG</v>
          </cell>
          <cell r="I465">
            <v>291</v>
          </cell>
          <cell r="J465">
            <v>-8</v>
          </cell>
          <cell r="K465">
            <v>3.6111111111111115E-2</v>
          </cell>
          <cell r="L465">
            <v>7.6388888888888886E-3</v>
          </cell>
          <cell r="M465">
            <v>4.3750000000000004E-2</v>
          </cell>
          <cell r="N465">
            <v>2150</v>
          </cell>
          <cell r="O465">
            <v>6150</v>
          </cell>
          <cell r="P465">
            <v>13400</v>
          </cell>
          <cell r="Q465" t="str">
            <v>CGK/297</v>
          </cell>
          <cell r="S465" t="str">
            <v>B</v>
          </cell>
        </row>
        <row r="466">
          <cell r="A466" t="str">
            <v>CGK-MES735</v>
          </cell>
          <cell r="B466" t="str">
            <v>S&amp;W</v>
          </cell>
          <cell r="C466" t="str">
            <v xml:space="preserve">     Periode   :    JAN  -  DEC ' 2001 </v>
          </cell>
          <cell r="D466" t="str">
            <v>PK-GGA (32,997 KGS)</v>
          </cell>
          <cell r="E466" t="str">
            <v>CFM56-3C1</v>
          </cell>
          <cell r="F466">
            <v>735</v>
          </cell>
          <cell r="G466" t="str">
            <v>CGK</v>
          </cell>
          <cell r="H466" t="str">
            <v>MES</v>
          </cell>
          <cell r="I466">
            <v>786</v>
          </cell>
          <cell r="J466">
            <v>7</v>
          </cell>
          <cell r="K466">
            <v>8.1944444444444445E-2</v>
          </cell>
          <cell r="L466">
            <v>8.3333333333333332E-3</v>
          </cell>
          <cell r="M466">
            <v>9.0277777777777776E-2</v>
          </cell>
          <cell r="N466">
            <v>4650</v>
          </cell>
          <cell r="O466">
            <v>8600</v>
          </cell>
          <cell r="P466">
            <v>13500</v>
          </cell>
          <cell r="Q466" t="str">
            <v>KUL/195</v>
          </cell>
          <cell r="S466" t="str">
            <v>B</v>
          </cell>
        </row>
        <row r="467">
          <cell r="A467" t="str">
            <v>CGK-PDG735</v>
          </cell>
          <cell r="B467" t="str">
            <v>S&amp;W</v>
          </cell>
          <cell r="C467" t="str">
            <v xml:space="preserve">     Periode   :    JAN  -  DEC ' 2001 </v>
          </cell>
          <cell r="D467" t="str">
            <v>PK-GGA (32,997 KGS)</v>
          </cell>
          <cell r="E467" t="str">
            <v>CFM56-3C1</v>
          </cell>
          <cell r="F467">
            <v>735</v>
          </cell>
          <cell r="G467" t="str">
            <v>CGK</v>
          </cell>
          <cell r="H467" t="str">
            <v>PDG</v>
          </cell>
          <cell r="I467">
            <v>519</v>
          </cell>
          <cell r="J467">
            <v>8</v>
          </cell>
          <cell r="K467">
            <v>5.6250000000000001E-2</v>
          </cell>
          <cell r="L467">
            <v>8.3333333333333332E-3</v>
          </cell>
          <cell r="M467">
            <v>6.458333333333334E-2</v>
          </cell>
          <cell r="N467">
            <v>3250</v>
          </cell>
          <cell r="O467">
            <v>7300</v>
          </cell>
          <cell r="P467">
            <v>13300</v>
          </cell>
          <cell r="Q467" t="str">
            <v>MES/309</v>
          </cell>
          <cell r="S467" t="str">
            <v>B</v>
          </cell>
        </row>
        <row r="468">
          <cell r="A468" t="str">
            <v>CGK-PKU735</v>
          </cell>
          <cell r="B468" t="str">
            <v>S&amp;W</v>
          </cell>
          <cell r="C468" t="str">
            <v xml:space="preserve">     Periode   :    JAN  -  DEC ' 2001 </v>
          </cell>
          <cell r="D468" t="str">
            <v>PK-GGA (32,997 KGS)</v>
          </cell>
          <cell r="E468" t="str">
            <v>CFM56-3C1</v>
          </cell>
          <cell r="F468">
            <v>735</v>
          </cell>
          <cell r="G468" t="str">
            <v>CGK</v>
          </cell>
          <cell r="H468" t="str">
            <v>PKU</v>
          </cell>
          <cell r="I468">
            <v>536</v>
          </cell>
          <cell r="J468">
            <v>6</v>
          </cell>
          <cell r="K468">
            <v>5.8333333333333327E-2</v>
          </cell>
          <cell r="L468">
            <v>8.3333333333333332E-3</v>
          </cell>
          <cell r="M468">
            <v>6.6666666666666666E-2</v>
          </cell>
          <cell r="N468">
            <v>3300</v>
          </cell>
          <cell r="O468">
            <v>6400</v>
          </cell>
          <cell r="P468">
            <v>13800</v>
          </cell>
          <cell r="Q468" t="str">
            <v>MES/271</v>
          </cell>
          <cell r="S468" t="str">
            <v>B</v>
          </cell>
        </row>
        <row r="469">
          <cell r="A469" t="str">
            <v>CGK-PLM735</v>
          </cell>
          <cell r="B469" t="str">
            <v>S&amp;W</v>
          </cell>
          <cell r="C469" t="str">
            <v xml:space="preserve">     Periode   :    JAN  -  DEC ' 2001 </v>
          </cell>
          <cell r="D469" t="str">
            <v>PK-GGA (32,997 KGS)</v>
          </cell>
          <cell r="E469" t="str">
            <v>CFM56-3C1</v>
          </cell>
          <cell r="F469">
            <v>735</v>
          </cell>
          <cell r="G469" t="str">
            <v>CGK</v>
          </cell>
          <cell r="H469" t="str">
            <v>PLM</v>
          </cell>
          <cell r="I469">
            <v>259</v>
          </cell>
          <cell r="J469">
            <v>5</v>
          </cell>
          <cell r="K469">
            <v>3.1944444444444449E-2</v>
          </cell>
          <cell r="L469">
            <v>8.3333333333333332E-3</v>
          </cell>
          <cell r="M469">
            <v>4.027777777777778E-2</v>
          </cell>
          <cell r="N469">
            <v>1950</v>
          </cell>
          <cell r="O469">
            <v>6000</v>
          </cell>
          <cell r="P469">
            <v>13500</v>
          </cell>
          <cell r="Q469" t="str">
            <v>CGK/268</v>
          </cell>
          <cell r="S469" t="str">
            <v>B</v>
          </cell>
        </row>
        <row r="470">
          <cell r="A470" t="str">
            <v>CGK-SOC735</v>
          </cell>
          <cell r="B470" t="str">
            <v>S&amp;W</v>
          </cell>
          <cell r="C470" t="str">
            <v xml:space="preserve">     Periode   :    JAN  -  DEC ' 2001 </v>
          </cell>
          <cell r="D470" t="str">
            <v>PK-GGA (32,997 KGS)</v>
          </cell>
          <cell r="E470" t="str">
            <v>CFM56-3C1</v>
          </cell>
          <cell r="F470">
            <v>735</v>
          </cell>
          <cell r="G470" t="str">
            <v>CGK</v>
          </cell>
          <cell r="H470" t="str">
            <v>SOC</v>
          </cell>
          <cell r="I470">
            <v>308</v>
          </cell>
          <cell r="J470">
            <v>-10</v>
          </cell>
          <cell r="K470">
            <v>3.6805555555555557E-2</v>
          </cell>
          <cell r="L470">
            <v>6.9444444444444441E-3</v>
          </cell>
          <cell r="M470">
            <v>4.3749999999999997E-2</v>
          </cell>
          <cell r="N470">
            <v>2200</v>
          </cell>
          <cell r="O470">
            <v>5650</v>
          </cell>
          <cell r="P470">
            <v>13800</v>
          </cell>
          <cell r="Q470" t="str">
            <v>SUB/166</v>
          </cell>
          <cell r="S470" t="str">
            <v>B</v>
          </cell>
        </row>
        <row r="471">
          <cell r="A471" t="str">
            <v>CGK-SRG735</v>
          </cell>
          <cell r="B471" t="str">
            <v>S&amp;W</v>
          </cell>
          <cell r="C471" t="str">
            <v xml:space="preserve">     Periode   :    JAN  -  DEC ' 2001 </v>
          </cell>
          <cell r="D471" t="str">
            <v>PK-GGA (32,997 KGS)</v>
          </cell>
          <cell r="E471" t="str">
            <v>CFM56-3C1</v>
          </cell>
          <cell r="F471">
            <v>735</v>
          </cell>
          <cell r="G471" t="str">
            <v>CGK</v>
          </cell>
          <cell r="H471" t="str">
            <v>SRG</v>
          </cell>
          <cell r="I471">
            <v>250</v>
          </cell>
          <cell r="J471">
            <v>-9</v>
          </cell>
          <cell r="K471">
            <v>3.2638888888888891E-2</v>
          </cell>
          <cell r="L471">
            <v>8.3333333333333332E-3</v>
          </cell>
          <cell r="M471">
            <v>4.0972222222222222E-2</v>
          </cell>
          <cell r="N471">
            <v>1950</v>
          </cell>
          <cell r="O471">
            <v>5400</v>
          </cell>
          <cell r="P471">
            <v>13800</v>
          </cell>
          <cell r="Q471" t="str">
            <v>SUB/158</v>
          </cell>
          <cell r="S471" t="str">
            <v>B</v>
          </cell>
        </row>
        <row r="472">
          <cell r="A472" t="str">
            <v>DPS-JOG735</v>
          </cell>
          <cell r="B472" t="str">
            <v>S&amp;W</v>
          </cell>
          <cell r="C472" t="str">
            <v xml:space="preserve">     Periode   :    JAN  -  DEC ' 2001 </v>
          </cell>
          <cell r="D472" t="str">
            <v>PK-GGA (32,997 KGS)</v>
          </cell>
          <cell r="E472" t="str">
            <v>CFM56-3C1</v>
          </cell>
          <cell r="F472">
            <v>735</v>
          </cell>
          <cell r="G472" t="str">
            <v>DPS</v>
          </cell>
          <cell r="H472" t="str">
            <v>JOG</v>
          </cell>
          <cell r="I472">
            <v>383</v>
          </cell>
          <cell r="J472">
            <v>8</v>
          </cell>
          <cell r="K472">
            <v>4.3749999999999997E-2</v>
          </cell>
          <cell r="L472">
            <v>7.6388888888888886E-3</v>
          </cell>
          <cell r="M472">
            <v>5.1388888888888887E-2</v>
          </cell>
          <cell r="N472">
            <v>2550</v>
          </cell>
          <cell r="O472">
            <v>6600</v>
          </cell>
          <cell r="P472">
            <v>13400</v>
          </cell>
          <cell r="Q472" t="str">
            <v>CGK/297</v>
          </cell>
          <cell r="S472" t="str">
            <v>B</v>
          </cell>
        </row>
        <row r="473">
          <cell r="A473" t="str">
            <v>JOG-AMI735</v>
          </cell>
          <cell r="B473" t="str">
            <v>S&amp;W</v>
          </cell>
          <cell r="C473" t="str">
            <v xml:space="preserve">     Periode   :    JAN  -  DEC ' 2001 </v>
          </cell>
          <cell r="D473" t="str">
            <v>PK-GGA (32,997 KGS)</v>
          </cell>
          <cell r="E473" t="str">
            <v>CFM56-3C1</v>
          </cell>
          <cell r="F473">
            <v>735</v>
          </cell>
          <cell r="G473" t="str">
            <v>JOG</v>
          </cell>
          <cell r="H473" t="str">
            <v>AMI</v>
          </cell>
          <cell r="I473">
            <v>412</v>
          </cell>
          <cell r="J473">
            <v>-10</v>
          </cell>
          <cell r="K473">
            <v>4.7916666666666663E-2</v>
          </cell>
          <cell r="L473">
            <v>7.6388888888888886E-3</v>
          </cell>
          <cell r="M473">
            <v>5.5555555555555552E-2</v>
          </cell>
          <cell r="N473">
            <v>2750</v>
          </cell>
          <cell r="O473">
            <v>6200</v>
          </cell>
          <cell r="P473">
            <v>13800</v>
          </cell>
          <cell r="Q473" t="str">
            <v>DPS/077</v>
          </cell>
          <cell r="S473" t="str">
            <v>B</v>
          </cell>
        </row>
        <row r="474">
          <cell r="A474" t="str">
            <v>JOG-CGK735</v>
          </cell>
          <cell r="B474" t="str">
            <v>S&amp;W</v>
          </cell>
          <cell r="C474" t="str">
            <v xml:space="preserve">     Periode   :    JAN  -  DEC ' 2001 </v>
          </cell>
          <cell r="D474" t="str">
            <v>PK-GGA (32,997 KGS)</v>
          </cell>
          <cell r="E474" t="str">
            <v>CFM56-3C1</v>
          </cell>
          <cell r="F474">
            <v>735</v>
          </cell>
          <cell r="G474" t="str">
            <v>JOG</v>
          </cell>
          <cell r="H474" t="str">
            <v>CGK</v>
          </cell>
          <cell r="I474">
            <v>298</v>
          </cell>
          <cell r="J474">
            <v>3</v>
          </cell>
          <cell r="K474">
            <v>3.6111111111111115E-2</v>
          </cell>
          <cell r="L474">
            <v>7.6388888888888886E-3</v>
          </cell>
          <cell r="M474">
            <v>4.3750000000000004E-2</v>
          </cell>
          <cell r="N474">
            <v>2100</v>
          </cell>
          <cell r="O474">
            <v>5900</v>
          </cell>
          <cell r="P474">
            <v>13600</v>
          </cell>
          <cell r="Q474" t="str">
            <v>PLM/248</v>
          </cell>
          <cell r="S474" t="str">
            <v>B</v>
          </cell>
        </row>
        <row r="475">
          <cell r="A475" t="str">
            <v>JOG-DPS735</v>
          </cell>
          <cell r="B475" t="str">
            <v>S&amp;W</v>
          </cell>
          <cell r="C475" t="str">
            <v xml:space="preserve">     Periode   :    JAN  -  DEC ' 2001 </v>
          </cell>
          <cell r="D475" t="str">
            <v>PK-GGA (32,997 KGS)</v>
          </cell>
          <cell r="E475" t="str">
            <v>CFM56-3C1</v>
          </cell>
          <cell r="F475">
            <v>735</v>
          </cell>
          <cell r="G475" t="str">
            <v>JOG</v>
          </cell>
          <cell r="H475" t="str">
            <v>DPS</v>
          </cell>
          <cell r="I475">
            <v>365</v>
          </cell>
          <cell r="J475">
            <v>-10</v>
          </cell>
          <cell r="K475">
            <v>4.3055555555555562E-2</v>
          </cell>
          <cell r="L475">
            <v>7.6388888888888886E-3</v>
          </cell>
          <cell r="M475">
            <v>5.0694444444444452E-2</v>
          </cell>
          <cell r="N475">
            <v>2500</v>
          </cell>
          <cell r="O475">
            <v>5950</v>
          </cell>
          <cell r="P475">
            <v>13800</v>
          </cell>
          <cell r="Q475" t="str">
            <v>SUB/197</v>
          </cell>
          <cell r="S475" t="str">
            <v>B</v>
          </cell>
        </row>
        <row r="476">
          <cell r="A476" t="str">
            <v>CGK-PNK735</v>
          </cell>
          <cell r="B476" t="str">
            <v>S&amp;W</v>
          </cell>
          <cell r="C476" t="str">
            <v xml:space="preserve">     Periode   :    JAN  -  DEC ' 2001 </v>
          </cell>
          <cell r="D476" t="str">
            <v>PK-GGA (32,997 KGS)</v>
          </cell>
          <cell r="E476" t="str">
            <v>CFM56-3C1</v>
          </cell>
          <cell r="F476">
            <v>735</v>
          </cell>
          <cell r="G476" t="str">
            <v>CGK</v>
          </cell>
          <cell r="H476" t="str">
            <v>PNK</v>
          </cell>
          <cell r="I476">
            <v>444</v>
          </cell>
          <cell r="J476">
            <v>-7</v>
          </cell>
          <cell r="M476">
            <v>5.9027777777777783E-2</v>
          </cell>
          <cell r="N476">
            <v>2900</v>
          </cell>
          <cell r="O476">
            <v>6950</v>
          </cell>
          <cell r="P476">
            <v>13350</v>
          </cell>
          <cell r="Q476" t="str">
            <v>BTH/325</v>
          </cell>
          <cell r="S476" t="str">
            <v>B</v>
          </cell>
        </row>
        <row r="477">
          <cell r="A477" t="str">
            <v>PNK-CGK735</v>
          </cell>
          <cell r="B477" t="str">
            <v>S&amp;W</v>
          </cell>
          <cell r="C477" t="str">
            <v xml:space="preserve">     Periode   :    JAN  -  DEC ' 2001 </v>
          </cell>
          <cell r="D477" t="str">
            <v>PK-GGA (32,997 KGS)</v>
          </cell>
          <cell r="E477" t="str">
            <v>CFM56-3C1</v>
          </cell>
          <cell r="F477">
            <v>735</v>
          </cell>
          <cell r="G477" t="str">
            <v>PNK</v>
          </cell>
          <cell r="H477" t="str">
            <v>CGK</v>
          </cell>
          <cell r="I477">
            <v>440</v>
          </cell>
          <cell r="J477">
            <v>5</v>
          </cell>
          <cell r="M477">
            <v>5.7638888888888885E-2</v>
          </cell>
          <cell r="N477">
            <v>2600</v>
          </cell>
          <cell r="O477">
            <v>6250</v>
          </cell>
          <cell r="P477">
            <v>13350</v>
          </cell>
          <cell r="Q477" t="str">
            <v>PLM/248</v>
          </cell>
          <cell r="S477">
            <v>1</v>
          </cell>
        </row>
        <row r="478">
          <cell r="A478" t="str">
            <v>MES-BTJ735</v>
          </cell>
          <cell r="B478" t="str">
            <v>S&amp;W</v>
          </cell>
          <cell r="C478" t="str">
            <v xml:space="preserve">     Periode   :    JAN  -  DEC ' 2001 </v>
          </cell>
          <cell r="D478" t="str">
            <v>PK-GGA (32,997 KGS)</v>
          </cell>
          <cell r="E478" t="str">
            <v>CFM56-3C1</v>
          </cell>
          <cell r="F478">
            <v>735</v>
          </cell>
          <cell r="G478" t="str">
            <v>MES</v>
          </cell>
          <cell r="H478" t="str">
            <v>BTJ</v>
          </cell>
          <cell r="I478">
            <v>250</v>
          </cell>
          <cell r="J478">
            <v>13</v>
          </cell>
          <cell r="K478">
            <v>3.125E-2</v>
          </cell>
          <cell r="L478">
            <v>7.6388888888888886E-3</v>
          </cell>
          <cell r="M478">
            <v>3.888888888888889E-2</v>
          </cell>
          <cell r="N478">
            <v>1900</v>
          </cell>
          <cell r="O478">
            <v>5700</v>
          </cell>
          <cell r="P478">
            <v>13600</v>
          </cell>
          <cell r="Q478" t="str">
            <v>MES/246</v>
          </cell>
          <cell r="S478" t="str">
            <v>B</v>
          </cell>
        </row>
        <row r="479">
          <cell r="A479" t="str">
            <v>MES-CGK735</v>
          </cell>
          <cell r="B479" t="str">
            <v>S&amp;W</v>
          </cell>
          <cell r="C479" t="str">
            <v xml:space="preserve">     Periode   :    JAN  -  DEC ' 2001 </v>
          </cell>
          <cell r="D479" t="str">
            <v>PK-GGA (32,997 KGS)</v>
          </cell>
          <cell r="E479" t="str">
            <v>CFM56-3C1</v>
          </cell>
          <cell r="F479">
            <v>735</v>
          </cell>
          <cell r="G479" t="str">
            <v>MES</v>
          </cell>
          <cell r="H479" t="str">
            <v>CGK</v>
          </cell>
          <cell r="I479">
            <v>846</v>
          </cell>
          <cell r="J479">
            <v>-8</v>
          </cell>
          <cell r="K479">
            <v>8.9583333333333334E-2</v>
          </cell>
          <cell r="L479">
            <v>8.3333333333333332E-3</v>
          </cell>
          <cell r="M479">
            <v>9.7916666666666666E-2</v>
          </cell>
          <cell r="N479">
            <v>5150</v>
          </cell>
          <cell r="O479">
            <v>9000</v>
          </cell>
          <cell r="P479">
            <v>13500</v>
          </cell>
          <cell r="Q479" t="str">
            <v>PLM/2248</v>
          </cell>
          <cell r="S479" t="str">
            <v>B</v>
          </cell>
        </row>
        <row r="480">
          <cell r="A480" t="str">
            <v>MES-PDG735</v>
          </cell>
          <cell r="B480" t="str">
            <v>S&amp;W</v>
          </cell>
          <cell r="C480" t="str">
            <v xml:space="preserve">     Periode   :    JAN  -  DEC ' 2001 </v>
          </cell>
          <cell r="D480" t="str">
            <v>PK-GGA (32,997 KGS)</v>
          </cell>
          <cell r="E480" t="str">
            <v>CFM56-3C1</v>
          </cell>
          <cell r="F480">
            <v>735</v>
          </cell>
          <cell r="G480" t="str">
            <v>MES</v>
          </cell>
          <cell r="H480" t="str">
            <v>PDG</v>
          </cell>
          <cell r="I480">
            <v>307</v>
          </cell>
          <cell r="J480">
            <v>-4</v>
          </cell>
          <cell r="K480">
            <v>3.6805555555555557E-2</v>
          </cell>
          <cell r="L480">
            <v>4.1666666666666666E-3</v>
          </cell>
          <cell r="M480">
            <v>4.0972222222222222E-2</v>
          </cell>
          <cell r="N480">
            <v>2150</v>
          </cell>
          <cell r="O480">
            <v>6250</v>
          </cell>
          <cell r="P480">
            <v>13300</v>
          </cell>
          <cell r="Q480" t="str">
            <v>MES/309</v>
          </cell>
          <cell r="S480" t="str">
            <v>B</v>
          </cell>
        </row>
        <row r="481">
          <cell r="A481" t="str">
            <v>PDG-CGK735</v>
          </cell>
          <cell r="B481" t="str">
            <v>S&amp;W</v>
          </cell>
          <cell r="C481" t="str">
            <v xml:space="preserve">     Periode   :    JAN  -  DEC ' 2001 </v>
          </cell>
          <cell r="D481" t="str">
            <v>PK-GGA (32,997 KGS)</v>
          </cell>
          <cell r="E481" t="str">
            <v>CFM56-3C1</v>
          </cell>
          <cell r="F481">
            <v>735</v>
          </cell>
          <cell r="G481" t="str">
            <v>PDG</v>
          </cell>
          <cell r="H481" t="str">
            <v>CGK</v>
          </cell>
          <cell r="I481">
            <v>568</v>
          </cell>
          <cell r="J481">
            <v>-12</v>
          </cell>
          <cell r="K481">
            <v>6.3194444444444442E-2</v>
          </cell>
          <cell r="L481">
            <v>6.9444444444444441E-3</v>
          </cell>
          <cell r="M481">
            <v>7.013888888888889E-2</v>
          </cell>
          <cell r="N481">
            <v>3600</v>
          </cell>
          <cell r="O481">
            <v>7400</v>
          </cell>
          <cell r="P481">
            <v>13600</v>
          </cell>
          <cell r="Q481" t="str">
            <v>PLM/248</v>
          </cell>
          <cell r="S481" t="str">
            <v>B</v>
          </cell>
        </row>
        <row r="482">
          <cell r="A482" t="str">
            <v>PDG-MES735</v>
          </cell>
          <cell r="B482" t="str">
            <v>S&amp;W</v>
          </cell>
          <cell r="C482" t="str">
            <v xml:space="preserve">     Periode   :    JAN  -  DEC ' 2001 </v>
          </cell>
          <cell r="D482" t="str">
            <v>PK-GGA (32,997 KGS)</v>
          </cell>
          <cell r="E482" t="str">
            <v>CFM56-3C1</v>
          </cell>
          <cell r="F482">
            <v>735</v>
          </cell>
          <cell r="G482" t="str">
            <v>PDG</v>
          </cell>
          <cell r="H482" t="str">
            <v>MES</v>
          </cell>
          <cell r="I482">
            <v>307</v>
          </cell>
          <cell r="J482">
            <v>6</v>
          </cell>
          <cell r="K482">
            <v>3.6111111111111115E-2</v>
          </cell>
          <cell r="L482">
            <v>6.9444444444444441E-3</v>
          </cell>
          <cell r="M482">
            <v>4.3055555555555555E-2</v>
          </cell>
          <cell r="N482">
            <v>2150</v>
          </cell>
          <cell r="O482">
            <v>6100</v>
          </cell>
          <cell r="P482">
            <v>13500</v>
          </cell>
          <cell r="Q482" t="str">
            <v>KUL/195</v>
          </cell>
          <cell r="S482" t="str">
            <v>B</v>
          </cell>
        </row>
        <row r="483">
          <cell r="A483" t="str">
            <v>PKU-BTH735</v>
          </cell>
          <cell r="B483" t="str">
            <v>S&amp;W</v>
          </cell>
          <cell r="C483" t="str">
            <v xml:space="preserve">     Periode   :    JAN  -  DEC ' 2001 </v>
          </cell>
          <cell r="D483" t="str">
            <v>PK-GGA (32,997 KGS)</v>
          </cell>
          <cell r="E483" t="str">
            <v>CFM56-3C1</v>
          </cell>
          <cell r="F483">
            <v>735</v>
          </cell>
          <cell r="G483" t="str">
            <v>PKU</v>
          </cell>
          <cell r="H483" t="str">
            <v>BTH</v>
          </cell>
          <cell r="I483">
            <v>190</v>
          </cell>
          <cell r="J483">
            <v>-17</v>
          </cell>
          <cell r="K483">
            <v>2.6388888888888889E-2</v>
          </cell>
          <cell r="L483">
            <v>8.3333333333333332E-3</v>
          </cell>
          <cell r="M483">
            <v>3.4722222222222224E-2</v>
          </cell>
          <cell r="N483">
            <v>1650</v>
          </cell>
          <cell r="O483">
            <v>5600</v>
          </cell>
          <cell r="P483">
            <v>13400</v>
          </cell>
          <cell r="Q483" t="str">
            <v>PLM/273</v>
          </cell>
          <cell r="S483" t="str">
            <v>B</v>
          </cell>
        </row>
        <row r="484">
          <cell r="A484" t="str">
            <v>PKU-CGK735</v>
          </cell>
          <cell r="B484" t="str">
            <v>S&amp;W</v>
          </cell>
          <cell r="C484" t="str">
            <v xml:space="preserve">     Periode   :    JAN  -  DEC ' 2001 </v>
          </cell>
          <cell r="D484" t="str">
            <v>PK-GGA (32,997 KGS)</v>
          </cell>
          <cell r="E484" t="str">
            <v>CFM56-3C1</v>
          </cell>
          <cell r="F484">
            <v>735</v>
          </cell>
          <cell r="G484" t="str">
            <v>PKU</v>
          </cell>
          <cell r="H484" t="str">
            <v>CGK</v>
          </cell>
          <cell r="I484">
            <v>551</v>
          </cell>
          <cell r="J484">
            <v>-8</v>
          </cell>
          <cell r="K484">
            <v>6.1805555555555558E-2</v>
          </cell>
          <cell r="L484">
            <v>7.6388888888888886E-3</v>
          </cell>
          <cell r="M484">
            <v>6.9444444444444448E-2</v>
          </cell>
          <cell r="N484">
            <v>3500</v>
          </cell>
          <cell r="O484">
            <v>7300</v>
          </cell>
          <cell r="P484">
            <v>13600</v>
          </cell>
          <cell r="Q484" t="str">
            <v>PLM/248</v>
          </cell>
          <cell r="S484" t="str">
            <v>B</v>
          </cell>
        </row>
        <row r="485">
          <cell r="A485" t="str">
            <v>PLM-CGK735</v>
          </cell>
          <cell r="B485" t="str">
            <v>S&amp;W</v>
          </cell>
          <cell r="C485" t="str">
            <v xml:space="preserve">     Periode   :    JAN  -  DEC ' 2001 </v>
          </cell>
          <cell r="D485" t="str">
            <v>PK-GGA (32,997 KGS)</v>
          </cell>
          <cell r="E485" t="str">
            <v>CFM56-3C1</v>
          </cell>
          <cell r="F485">
            <v>735</v>
          </cell>
          <cell r="G485" t="str">
            <v>PLM</v>
          </cell>
          <cell r="H485" t="str">
            <v>CGK</v>
          </cell>
          <cell r="I485">
            <v>270</v>
          </cell>
          <cell r="J485">
            <v>-8</v>
          </cell>
          <cell r="K485">
            <v>3.4027777777777775E-2</v>
          </cell>
          <cell r="L485">
            <v>7.6388888888888886E-3</v>
          </cell>
          <cell r="M485">
            <v>4.1666666666666664E-2</v>
          </cell>
          <cell r="N485">
            <v>2050</v>
          </cell>
          <cell r="O485">
            <v>5800</v>
          </cell>
          <cell r="P485">
            <v>13600</v>
          </cell>
          <cell r="Q485" t="str">
            <v>PLM/248</v>
          </cell>
          <cell r="S485" t="str">
            <v>B</v>
          </cell>
        </row>
        <row r="486">
          <cell r="A486" t="str">
            <v>SOC-CGK735</v>
          </cell>
          <cell r="B486" t="str">
            <v>S&amp;W</v>
          </cell>
          <cell r="C486" t="str">
            <v xml:space="preserve">     Periode   :    JAN  -  DEC ' 2001 </v>
          </cell>
          <cell r="D486" t="str">
            <v>PK-GGA (32,997 KGS)</v>
          </cell>
          <cell r="E486" t="str">
            <v>CFM56-3C1</v>
          </cell>
          <cell r="F486">
            <v>735</v>
          </cell>
          <cell r="G486" t="str">
            <v>SOC</v>
          </cell>
          <cell r="H486" t="str">
            <v>CGK</v>
          </cell>
          <cell r="I486">
            <v>303</v>
          </cell>
          <cell r="J486">
            <v>9</v>
          </cell>
          <cell r="K486">
            <v>3.6111111111111115E-2</v>
          </cell>
          <cell r="L486">
            <v>6.9444444444444441E-3</v>
          </cell>
          <cell r="M486">
            <v>4.3055555555555555E-2</v>
          </cell>
          <cell r="N486">
            <v>2100</v>
          </cell>
          <cell r="O486">
            <v>5900</v>
          </cell>
          <cell r="P486">
            <v>13600</v>
          </cell>
          <cell r="Q486" t="str">
            <v>PLM/248</v>
          </cell>
          <cell r="S486" t="str">
            <v>B</v>
          </cell>
        </row>
        <row r="487">
          <cell r="A487" t="str">
            <v>SRG-CGK735</v>
          </cell>
          <cell r="B487" t="str">
            <v>S&amp;W</v>
          </cell>
          <cell r="C487" t="str">
            <v xml:space="preserve">     Periode   :    JAN  -  DEC ' 2001 </v>
          </cell>
          <cell r="D487" t="str">
            <v>PK-GGA (32,997 KGS)</v>
          </cell>
          <cell r="E487" t="str">
            <v>CFM56-3C1</v>
          </cell>
          <cell r="F487">
            <v>735</v>
          </cell>
          <cell r="G487" t="str">
            <v>SRG</v>
          </cell>
          <cell r="H487" t="str">
            <v>CGK</v>
          </cell>
          <cell r="I487">
            <v>258</v>
          </cell>
          <cell r="J487">
            <v>13</v>
          </cell>
          <cell r="K487">
            <v>3.1944444444444449E-2</v>
          </cell>
          <cell r="L487">
            <v>7.6388888888888886E-3</v>
          </cell>
          <cell r="M487">
            <v>3.9583333333333338E-2</v>
          </cell>
          <cell r="N487">
            <v>1900</v>
          </cell>
          <cell r="O487">
            <v>5700</v>
          </cell>
          <cell r="P487">
            <v>13600</v>
          </cell>
          <cell r="Q487" t="str">
            <v>PLM/248</v>
          </cell>
          <cell r="S487" t="str">
            <v>B</v>
          </cell>
        </row>
        <row r="488">
          <cell r="A488" t="str">
            <v>SUB-AMI735</v>
          </cell>
          <cell r="B488" t="str">
            <v>S&amp;W</v>
          </cell>
          <cell r="C488" t="str">
            <v xml:space="preserve">     Periode   :    JAN  -  DEC ' 2001 </v>
          </cell>
          <cell r="D488" t="str">
            <v>PK-GGA (32,997 KGS)</v>
          </cell>
          <cell r="E488" t="str">
            <v>CFM56-3C1</v>
          </cell>
          <cell r="F488">
            <v>735</v>
          </cell>
          <cell r="G488" t="str">
            <v>SUB</v>
          </cell>
          <cell r="H488" t="str">
            <v>AMI</v>
          </cell>
          <cell r="I488">
            <v>240</v>
          </cell>
          <cell r="J488">
            <v>-11</v>
          </cell>
          <cell r="K488">
            <v>3.125E-2</v>
          </cell>
          <cell r="L488">
            <v>6.9444444444444441E-3</v>
          </cell>
          <cell r="M488">
            <v>3.8194444444444448E-2</v>
          </cell>
          <cell r="N488">
            <v>1900</v>
          </cell>
          <cell r="O488">
            <v>5350</v>
          </cell>
          <cell r="P488">
            <v>13800</v>
          </cell>
          <cell r="Q488" t="str">
            <v>DPS/077</v>
          </cell>
          <cell r="S488" t="str">
            <v>B</v>
          </cell>
        </row>
        <row r="489">
          <cell r="A489" t="str">
            <v>-735</v>
          </cell>
          <cell r="B489" t="str">
            <v>S&amp;W</v>
          </cell>
          <cell r="C489" t="str">
            <v xml:space="preserve">     Periode   :    JAN  -  DEC ' 2001 </v>
          </cell>
          <cell r="D489" t="str">
            <v>PK-GGA (32,997 KGS)</v>
          </cell>
          <cell r="E489" t="str">
            <v>CFM56-3C1</v>
          </cell>
          <cell r="F489">
            <v>735</v>
          </cell>
        </row>
        <row r="490">
          <cell r="A490" t="str">
            <v>-735</v>
          </cell>
          <cell r="B490" t="str">
            <v>S&amp;W</v>
          </cell>
          <cell r="C490" t="str">
            <v xml:space="preserve">     Periode   :    JAN  -  DEC ' 2001 </v>
          </cell>
          <cell r="D490" t="str">
            <v>PK-GGA (32,997 KGS)</v>
          </cell>
          <cell r="E490" t="str">
            <v>CFM56-3C1</v>
          </cell>
          <cell r="F490">
            <v>735</v>
          </cell>
        </row>
        <row r="491">
          <cell r="A491" t="str">
            <v>-735</v>
          </cell>
          <cell r="B491" t="str">
            <v>S&amp;W</v>
          </cell>
          <cell r="C491" t="str">
            <v xml:space="preserve">     Periode   :    JAN  -  DEC ' 2001 </v>
          </cell>
          <cell r="D491" t="str">
            <v>PK-GGA (32,997 KGS)</v>
          </cell>
          <cell r="E491" t="str">
            <v>CFM56-3C1</v>
          </cell>
          <cell r="F491">
            <v>735</v>
          </cell>
        </row>
        <row r="492">
          <cell r="A492" t="str">
            <v>-735</v>
          </cell>
          <cell r="B492" t="str">
            <v>S&amp;W</v>
          </cell>
          <cell r="C492" t="str">
            <v xml:space="preserve">     Periode   :    JAN  -  DEC ' 2001 </v>
          </cell>
          <cell r="D492" t="str">
            <v>PK-GGA (32,997 KGS)</v>
          </cell>
          <cell r="E492" t="str">
            <v>CFM56-3C1</v>
          </cell>
          <cell r="F492">
            <v>735</v>
          </cell>
        </row>
        <row r="493">
          <cell r="A493" t="str">
            <v>-735</v>
          </cell>
          <cell r="B493" t="str">
            <v>S&amp;W</v>
          </cell>
          <cell r="C493" t="str">
            <v xml:space="preserve">     Periode   :    JAN  -  DEC ' 2001 </v>
          </cell>
          <cell r="D493" t="str">
            <v>PK-GGA (32,997 KGS)</v>
          </cell>
          <cell r="E493" t="str">
            <v>CFM56-3C1</v>
          </cell>
          <cell r="F493">
            <v>735</v>
          </cell>
        </row>
        <row r="494">
          <cell r="A494" t="str">
            <v>-735</v>
          </cell>
          <cell r="B494" t="str">
            <v>S&amp;W</v>
          </cell>
          <cell r="C494" t="str">
            <v xml:space="preserve">     Periode   :    JAN  -  DEC ' 2001 </v>
          </cell>
          <cell r="D494" t="str">
            <v>PK-GGA (32,997 KGS)</v>
          </cell>
          <cell r="E494" t="str">
            <v>CFM56-3C1</v>
          </cell>
          <cell r="F494">
            <v>735</v>
          </cell>
        </row>
        <row r="495">
          <cell r="A495" t="str">
            <v>-735</v>
          </cell>
          <cell r="B495" t="str">
            <v>S&amp;W</v>
          </cell>
          <cell r="C495" t="str">
            <v xml:space="preserve">     Periode   :    JAN  -  DEC ' 2001 </v>
          </cell>
          <cell r="D495" t="str">
            <v>PK-GGA (32,997 KGS)</v>
          </cell>
          <cell r="E495" t="str">
            <v>CFM56-3C1</v>
          </cell>
          <cell r="F495">
            <v>735</v>
          </cell>
        </row>
        <row r="496">
          <cell r="A496" t="str">
            <v>-735</v>
          </cell>
          <cell r="B496" t="str">
            <v>S&amp;W</v>
          </cell>
          <cell r="C496" t="str">
            <v xml:space="preserve">     Periode   :    JAN  -  DEC ' 2001 </v>
          </cell>
          <cell r="D496" t="str">
            <v>PK-GGA (32,997 KGS)</v>
          </cell>
          <cell r="E496" t="str">
            <v>CFM56-3C1</v>
          </cell>
          <cell r="F496">
            <v>735</v>
          </cell>
        </row>
        <row r="497">
          <cell r="A497" t="str">
            <v>-735</v>
          </cell>
          <cell r="B497" t="str">
            <v>S&amp;W</v>
          </cell>
          <cell r="C497" t="str">
            <v xml:space="preserve">     Periode   :    JAN  -  DEC ' 2001 </v>
          </cell>
          <cell r="D497" t="str">
            <v>PK-GGA (32,997 KGS)</v>
          </cell>
          <cell r="E497" t="str">
            <v>CFM56-3C1</v>
          </cell>
          <cell r="F497">
            <v>735</v>
          </cell>
        </row>
        <row r="498">
          <cell r="A498" t="str">
            <v>-735</v>
          </cell>
          <cell r="B498" t="str">
            <v>S&amp;W</v>
          </cell>
          <cell r="C498" t="str">
            <v xml:space="preserve">     Periode   :    JAN  -  DEC ' 2001 </v>
          </cell>
          <cell r="D498" t="str">
            <v>PK-GGA (32,997 KGS)</v>
          </cell>
          <cell r="E498" t="str">
            <v>CFM56-3C1</v>
          </cell>
          <cell r="F498">
            <v>735</v>
          </cell>
          <cell r="T498" t="str">
            <v xml:space="preserve">    NOTE : Route reserve fuel 10%</v>
          </cell>
        </row>
        <row r="499">
          <cell r="A499" t="str">
            <v>KUL-MES735</v>
          </cell>
          <cell r="B499" t="str">
            <v>S&amp;W</v>
          </cell>
          <cell r="C499" t="str">
            <v xml:space="preserve">     Periode   :    JAN  -  DEC ' 2001 </v>
          </cell>
          <cell r="D499" t="str">
            <v>PK-GGA (32,997 KGS)</v>
          </cell>
          <cell r="E499" t="str">
            <v>CFM56-3C1</v>
          </cell>
          <cell r="F499">
            <v>735</v>
          </cell>
          <cell r="G499" t="str">
            <v>KUL</v>
          </cell>
          <cell r="H499" t="str">
            <v>MES</v>
          </cell>
          <cell r="I499">
            <v>283</v>
          </cell>
          <cell r="J499">
            <v>20</v>
          </cell>
          <cell r="K499">
            <v>3.4027777777777775E-2</v>
          </cell>
          <cell r="L499">
            <v>9.7222222222222224E-3</v>
          </cell>
          <cell r="M499">
            <v>4.3749999999999997E-2</v>
          </cell>
          <cell r="N499">
            <v>2000</v>
          </cell>
          <cell r="O499">
            <v>5950</v>
          </cell>
          <cell r="P499">
            <v>13500</v>
          </cell>
          <cell r="Q499" t="str">
            <v>KUL/195</v>
          </cell>
          <cell r="S499" t="str">
            <v>B</v>
          </cell>
        </row>
        <row r="500">
          <cell r="A500" t="str">
            <v>MES-KUL735</v>
          </cell>
          <cell r="B500" t="str">
            <v>S&amp;W</v>
          </cell>
          <cell r="C500" t="str">
            <v xml:space="preserve">     Periode   :    JAN  -  DEC ' 2001 </v>
          </cell>
          <cell r="D500" t="str">
            <v>PK-GGA (32,997 KGS)</v>
          </cell>
          <cell r="E500" t="str">
            <v>CFM56-3C1</v>
          </cell>
          <cell r="F500">
            <v>735</v>
          </cell>
          <cell r="G500" t="str">
            <v>MES</v>
          </cell>
          <cell r="H500" t="str">
            <v>KUL</v>
          </cell>
          <cell r="I500">
            <v>276</v>
          </cell>
          <cell r="J500">
            <v>-17</v>
          </cell>
          <cell r="K500">
            <v>3.4722222222222224E-2</v>
          </cell>
          <cell r="L500">
            <v>9.7222222222222224E-3</v>
          </cell>
          <cell r="M500">
            <v>4.4444444444444446E-2</v>
          </cell>
          <cell r="N500">
            <v>2050</v>
          </cell>
          <cell r="O500">
            <v>5800</v>
          </cell>
          <cell r="P500">
            <v>13700</v>
          </cell>
          <cell r="Q500" t="str">
            <v>MES/210</v>
          </cell>
          <cell r="S500" t="str">
            <v>B</v>
          </cell>
        </row>
        <row r="501">
          <cell r="A501" t="str">
            <v>MES-PEN735</v>
          </cell>
          <cell r="B501" t="str">
            <v>S&amp;W</v>
          </cell>
          <cell r="C501" t="str">
            <v xml:space="preserve">     Periode   :    JAN  -  DEC ' 2001 </v>
          </cell>
          <cell r="D501" t="str">
            <v>PK-GGA (32,997 KGS)</v>
          </cell>
          <cell r="E501" t="str">
            <v>CFM56-3C1</v>
          </cell>
          <cell r="F501">
            <v>735</v>
          </cell>
          <cell r="G501" t="str">
            <v>MES</v>
          </cell>
          <cell r="H501" t="str">
            <v>PEN</v>
          </cell>
          <cell r="I501">
            <v>161</v>
          </cell>
          <cell r="J501">
            <v>-10</v>
          </cell>
          <cell r="K501">
            <v>2.361111111111111E-2</v>
          </cell>
          <cell r="L501">
            <v>7.6388888888888886E-3</v>
          </cell>
          <cell r="M501">
            <v>3.125E-2</v>
          </cell>
          <cell r="N501">
            <v>1450</v>
          </cell>
          <cell r="O501">
            <v>5650</v>
          </cell>
          <cell r="P501">
            <v>13200</v>
          </cell>
          <cell r="Q501" t="str">
            <v>MES/170</v>
          </cell>
          <cell r="S501" t="str">
            <v>B</v>
          </cell>
        </row>
        <row r="502">
          <cell r="A502" t="str">
            <v>MES-SIN735</v>
          </cell>
          <cell r="B502" t="str">
            <v>S&amp;W</v>
          </cell>
          <cell r="C502" t="str">
            <v xml:space="preserve">     Periode   :    JAN  -  DEC ' 2001 </v>
          </cell>
          <cell r="D502" t="str">
            <v>PK-GGA (32,997 KGS)</v>
          </cell>
          <cell r="E502" t="str">
            <v>CFM56-3C1</v>
          </cell>
          <cell r="F502">
            <v>735</v>
          </cell>
          <cell r="G502" t="str">
            <v>MES</v>
          </cell>
          <cell r="H502" t="str">
            <v>SIN</v>
          </cell>
          <cell r="I502">
            <v>393</v>
          </cell>
          <cell r="J502">
            <v>-18</v>
          </cell>
          <cell r="K502">
            <v>4.5833333333333337E-2</v>
          </cell>
          <cell r="L502">
            <v>9.7222222222222224E-3</v>
          </cell>
          <cell r="M502">
            <v>5.5555555555555559E-2</v>
          </cell>
          <cell r="N502">
            <v>2650</v>
          </cell>
          <cell r="O502">
            <v>6350</v>
          </cell>
          <cell r="P502">
            <v>13700</v>
          </cell>
          <cell r="Q502" t="str">
            <v>KUL/234</v>
          </cell>
          <cell r="S502" t="str">
            <v>B</v>
          </cell>
        </row>
        <row r="503">
          <cell r="A503" t="str">
            <v>SIN-MES735</v>
          </cell>
          <cell r="B503" t="str">
            <v>S&amp;W</v>
          </cell>
          <cell r="C503" t="str">
            <v xml:space="preserve">     Periode   :    JAN  -  DEC ' 2001 </v>
          </cell>
          <cell r="D503" t="str">
            <v>PK-GGA (32,997 KGS)</v>
          </cell>
          <cell r="E503" t="str">
            <v>CFM56-3C1</v>
          </cell>
          <cell r="F503">
            <v>735</v>
          </cell>
          <cell r="G503" t="str">
            <v>SIN</v>
          </cell>
          <cell r="H503" t="str">
            <v>MES</v>
          </cell>
          <cell r="I503">
            <v>381</v>
          </cell>
          <cell r="J503">
            <v>13</v>
          </cell>
          <cell r="K503">
            <v>4.3055555555555562E-2</v>
          </cell>
          <cell r="L503">
            <v>1.2500000000000001E-2</v>
          </cell>
          <cell r="M503">
            <v>5.5555555555555566E-2</v>
          </cell>
          <cell r="N503">
            <v>2500</v>
          </cell>
          <cell r="O503">
            <v>6450</v>
          </cell>
          <cell r="P503">
            <v>13400</v>
          </cell>
          <cell r="Q503" t="str">
            <v>KUL/195</v>
          </cell>
          <cell r="S503" t="str">
            <v>B</v>
          </cell>
        </row>
        <row r="504">
          <cell r="A504" t="str">
            <v>-</v>
          </cell>
        </row>
        <row r="505">
          <cell r="A505" t="str">
            <v>AMI-JOG284</v>
          </cell>
          <cell r="B505" t="str">
            <v>S&amp;W</v>
          </cell>
          <cell r="C505" t="str">
            <v>Periode :      J A N  -  D E C ' 2001</v>
          </cell>
          <cell r="D505" t="str">
            <v>PK-GKZ  (18,662 KGS)</v>
          </cell>
          <cell r="E505" t="str">
            <v>RR MK555-15H</v>
          </cell>
          <cell r="F505">
            <v>284</v>
          </cell>
          <cell r="G505" t="str">
            <v>AMI</v>
          </cell>
          <cell r="H505" t="str">
            <v>JOG</v>
          </cell>
          <cell r="I505">
            <v>436</v>
          </cell>
          <cell r="J505">
            <v>0</v>
          </cell>
          <cell r="K505">
            <v>4.9305555555555554E-2</v>
          </cell>
          <cell r="L505">
            <v>7.6388888888888886E-3</v>
          </cell>
          <cell r="M505">
            <v>5.6944444444444443E-2</v>
          </cell>
          <cell r="N505">
            <v>3010</v>
          </cell>
          <cell r="O505">
            <v>5910</v>
          </cell>
          <cell r="P505">
            <v>7600</v>
          </cell>
          <cell r="Q505" t="str">
            <v>SUB/211</v>
          </cell>
          <cell r="S505" t="str">
            <v>A</v>
          </cell>
        </row>
        <row r="506">
          <cell r="A506" t="str">
            <v>BDJ-CGK284</v>
          </cell>
          <cell r="B506" t="str">
            <v>S&amp;W</v>
          </cell>
          <cell r="C506" t="str">
            <v>Periode :      J A N  -  D E C ' 2001</v>
          </cell>
          <cell r="D506" t="str">
            <v>PK-GKZ  (18,662 KGS)</v>
          </cell>
          <cell r="E506" t="str">
            <v>RR MK555-15H</v>
          </cell>
          <cell r="F506">
            <v>284</v>
          </cell>
          <cell r="G506" t="str">
            <v>BDJ</v>
          </cell>
          <cell r="H506" t="str">
            <v>CGK</v>
          </cell>
          <cell r="I506">
            <v>521</v>
          </cell>
          <cell r="J506">
            <v>4</v>
          </cell>
          <cell r="K506">
            <v>5.6944444444444443E-2</v>
          </cell>
          <cell r="L506">
            <v>6.9444444444444441E-3</v>
          </cell>
          <cell r="M506">
            <v>6.3888888888888884E-2</v>
          </cell>
          <cell r="N506">
            <v>3430</v>
          </cell>
          <cell r="O506">
            <v>6610</v>
          </cell>
          <cell r="P506">
            <v>7000</v>
          </cell>
          <cell r="Q506" t="str">
            <v>PLM/248</v>
          </cell>
          <cell r="S506">
            <v>1</v>
          </cell>
          <cell r="T506" t="str">
            <v xml:space="preserve">   1. BDJ RTOW=70,500 LBS=31,978 KGS; RW=28/10; 33°C</v>
          </cell>
        </row>
        <row r="507">
          <cell r="A507" t="str">
            <v>BTH-PKU284</v>
          </cell>
          <cell r="B507" t="str">
            <v>S&amp;W</v>
          </cell>
          <cell r="C507" t="str">
            <v>Periode :      J A N  -  D E C ' 2001</v>
          </cell>
          <cell r="D507" t="str">
            <v>PK-GKZ  (18,662 KGS)</v>
          </cell>
          <cell r="E507" t="str">
            <v>RR MK555-15H</v>
          </cell>
          <cell r="F507">
            <v>284</v>
          </cell>
          <cell r="G507" t="str">
            <v>BTH</v>
          </cell>
          <cell r="H507" t="str">
            <v>PKU</v>
          </cell>
          <cell r="I507">
            <v>171</v>
          </cell>
          <cell r="J507">
            <v>4</v>
          </cell>
          <cell r="K507">
            <v>2.2222222222222223E-2</v>
          </cell>
          <cell r="L507">
            <v>6.9444444444444441E-3</v>
          </cell>
          <cell r="M507">
            <v>2.9166666666666667E-2</v>
          </cell>
          <cell r="N507">
            <v>1540</v>
          </cell>
          <cell r="O507">
            <v>4400</v>
          </cell>
          <cell r="P507">
            <v>7600</v>
          </cell>
          <cell r="Q507" t="str">
            <v>BTH/178</v>
          </cell>
          <cell r="S507" t="str">
            <v>A</v>
          </cell>
        </row>
        <row r="508">
          <cell r="A508" t="str">
            <v>CGK-BDJ284</v>
          </cell>
          <cell r="B508" t="str">
            <v>S&amp;W</v>
          </cell>
          <cell r="C508" t="str">
            <v>Periode :      J A N  -  D E C ' 2001</v>
          </cell>
          <cell r="D508" t="str">
            <v>PK-GKZ  (18,662 KGS)</v>
          </cell>
          <cell r="E508" t="str">
            <v>RR MK555-15H</v>
          </cell>
          <cell r="F508">
            <v>284</v>
          </cell>
          <cell r="G508" t="str">
            <v>CGK</v>
          </cell>
          <cell r="H508" t="str">
            <v>BDJ</v>
          </cell>
          <cell r="I508">
            <v>544</v>
          </cell>
          <cell r="J508">
            <v>-9</v>
          </cell>
          <cell r="K508">
            <v>6.5277777777777782E-2</v>
          </cell>
          <cell r="L508">
            <v>8.3333333333333332E-3</v>
          </cell>
          <cell r="M508">
            <v>7.3611111111111113E-2</v>
          </cell>
          <cell r="N508">
            <v>3600</v>
          </cell>
          <cell r="O508">
            <v>6600</v>
          </cell>
          <cell r="P508">
            <v>6900</v>
          </cell>
          <cell r="Q508" t="str">
            <v>BPN/206</v>
          </cell>
          <cell r="S508">
            <v>2</v>
          </cell>
          <cell r="T508" t="str">
            <v xml:space="preserve">   2. CGK RTOW=70458 LBS=31,959 KGS; RW=07L/07R; 33°C</v>
          </cell>
        </row>
        <row r="509">
          <cell r="A509" t="str">
            <v>CGK-BTH284</v>
          </cell>
          <cell r="B509" t="str">
            <v>S&amp;W</v>
          </cell>
          <cell r="C509" t="str">
            <v>Periode :      J A N  -  D E C ' 2001</v>
          </cell>
          <cell r="D509" t="str">
            <v>PK-GKZ  (18,662 KGS)</v>
          </cell>
          <cell r="E509" t="str">
            <v>RR MK555-15H</v>
          </cell>
          <cell r="F509">
            <v>284</v>
          </cell>
          <cell r="G509" t="str">
            <v>CGK</v>
          </cell>
          <cell r="H509" t="str">
            <v>BTH</v>
          </cell>
          <cell r="I509">
            <v>475</v>
          </cell>
          <cell r="J509">
            <v>2</v>
          </cell>
          <cell r="K509">
            <v>5.6944444444444443E-2</v>
          </cell>
          <cell r="L509">
            <v>8.3333333333333332E-3</v>
          </cell>
          <cell r="M509">
            <v>6.5277777777777782E-2</v>
          </cell>
          <cell r="N509">
            <v>3200</v>
          </cell>
          <cell r="O509">
            <v>6470</v>
          </cell>
          <cell r="P509">
            <v>7050</v>
          </cell>
          <cell r="Q509" t="str">
            <v>PLM/273</v>
          </cell>
          <cell r="S509">
            <v>2</v>
          </cell>
        </row>
        <row r="510">
          <cell r="A510" t="str">
            <v>CGK-JOG284</v>
          </cell>
          <cell r="B510" t="str">
            <v>S&amp;W</v>
          </cell>
          <cell r="C510" t="str">
            <v>Periode :      J A N  -  D E C ' 2001</v>
          </cell>
          <cell r="D510" t="str">
            <v>PK-GKZ  (18,662 KGS)</v>
          </cell>
          <cell r="E510" t="str">
            <v>RR MK555-15H</v>
          </cell>
          <cell r="F510">
            <v>284</v>
          </cell>
          <cell r="G510" t="str">
            <v>CGK</v>
          </cell>
          <cell r="H510" t="str">
            <v>JOG</v>
          </cell>
          <cell r="I510">
            <v>263</v>
          </cell>
          <cell r="J510">
            <v>-21</v>
          </cell>
          <cell r="K510">
            <v>3.7499999999999999E-2</v>
          </cell>
          <cell r="L510">
            <v>7.6388888888888886E-3</v>
          </cell>
          <cell r="M510">
            <v>4.5138888888888888E-2</v>
          </cell>
          <cell r="N510">
            <v>2130</v>
          </cell>
          <cell r="O510">
            <v>5080</v>
          </cell>
          <cell r="P510">
            <v>7600</v>
          </cell>
          <cell r="Q510" t="str">
            <v>SUB/211</v>
          </cell>
          <cell r="S510" t="str">
            <v>A</v>
          </cell>
        </row>
        <row r="511">
          <cell r="A511" t="str">
            <v>CGK-PDG284</v>
          </cell>
          <cell r="B511" t="str">
            <v>S&amp;W</v>
          </cell>
          <cell r="C511" t="str">
            <v>Periode :      J A N  -  D E C ' 2001</v>
          </cell>
          <cell r="D511" t="str">
            <v>PK-GKZ  (18,662 KGS)</v>
          </cell>
          <cell r="E511" t="str">
            <v>RR MK555-15H</v>
          </cell>
          <cell r="F511">
            <v>284</v>
          </cell>
          <cell r="G511" t="str">
            <v>CGK</v>
          </cell>
          <cell r="H511" t="str">
            <v>PDG</v>
          </cell>
          <cell r="I511">
            <v>513</v>
          </cell>
          <cell r="J511">
            <v>-1</v>
          </cell>
          <cell r="K511">
            <v>6.1111111111111116E-2</v>
          </cell>
          <cell r="L511">
            <v>7.6388888888888886E-3</v>
          </cell>
          <cell r="M511">
            <v>6.8750000000000006E-2</v>
          </cell>
          <cell r="N511">
            <v>3400</v>
          </cell>
          <cell r="O511">
            <v>5970</v>
          </cell>
          <cell r="P511">
            <v>7600</v>
          </cell>
          <cell r="Q511" t="str">
            <v>PKU/136</v>
          </cell>
          <cell r="S511">
            <v>2</v>
          </cell>
        </row>
        <row r="512">
          <cell r="A512" t="str">
            <v>CGK-PKU284</v>
          </cell>
          <cell r="B512" t="str">
            <v>S&amp;W</v>
          </cell>
          <cell r="C512" t="str">
            <v>Periode :      J A N  -  D E C ' 2001</v>
          </cell>
          <cell r="D512" t="str">
            <v>PK-GKZ  (18,662 KGS)</v>
          </cell>
          <cell r="E512" t="str">
            <v>RR MK555-15H</v>
          </cell>
          <cell r="F512">
            <v>284</v>
          </cell>
          <cell r="G512" t="str">
            <v>CGK</v>
          </cell>
          <cell r="H512" t="str">
            <v>PKU</v>
          </cell>
          <cell r="I512">
            <v>508</v>
          </cell>
          <cell r="J512">
            <v>4</v>
          </cell>
          <cell r="K512">
            <v>5.9722222222222225E-2</v>
          </cell>
          <cell r="L512">
            <v>7.6388888888888886E-3</v>
          </cell>
          <cell r="M512">
            <v>6.7361111111111108E-2</v>
          </cell>
          <cell r="N512">
            <v>3370</v>
          </cell>
          <cell r="O512">
            <v>6210</v>
          </cell>
          <cell r="P512">
            <v>7400</v>
          </cell>
          <cell r="Q512" t="str">
            <v>BTH/178</v>
          </cell>
          <cell r="S512">
            <v>2</v>
          </cell>
        </row>
        <row r="513">
          <cell r="A513" t="str">
            <v>CGK-PLM284</v>
          </cell>
          <cell r="B513" t="str">
            <v>S&amp;W</v>
          </cell>
          <cell r="C513" t="str">
            <v>Periode :      J A N  -  D E C ' 2001</v>
          </cell>
          <cell r="D513" t="str">
            <v>PK-GKZ  (18,662 KGS)</v>
          </cell>
          <cell r="E513" t="str">
            <v>RR MK555-15H</v>
          </cell>
          <cell r="F513">
            <v>284</v>
          </cell>
          <cell r="G513" t="str">
            <v>CGK</v>
          </cell>
          <cell r="H513" t="str">
            <v>PLM</v>
          </cell>
          <cell r="I513">
            <v>233</v>
          </cell>
          <cell r="J513">
            <v>-3</v>
          </cell>
          <cell r="K513">
            <v>3.3333333333333333E-2</v>
          </cell>
          <cell r="L513">
            <v>7.6388888888888886E-3</v>
          </cell>
          <cell r="M513">
            <v>4.0972222222222222E-2</v>
          </cell>
          <cell r="N513">
            <v>19230</v>
          </cell>
          <cell r="O513">
            <v>5130</v>
          </cell>
          <cell r="P513">
            <v>7600</v>
          </cell>
          <cell r="Q513" t="str">
            <v>CGK/268</v>
          </cell>
          <cell r="S513" t="str">
            <v>A</v>
          </cell>
        </row>
        <row r="514">
          <cell r="A514" t="str">
            <v>CGK-PNK284</v>
          </cell>
          <cell r="B514" t="str">
            <v>S&amp;W</v>
          </cell>
          <cell r="C514" t="str">
            <v>Periode :      J A N  -  D E C ' 2001</v>
          </cell>
          <cell r="D514" t="str">
            <v>PK-GKZ  (18,662 KGS)</v>
          </cell>
          <cell r="E514" t="str">
            <v>RR MK555-15H</v>
          </cell>
          <cell r="F514">
            <v>284</v>
          </cell>
          <cell r="G514" t="str">
            <v>CGK</v>
          </cell>
          <cell r="H514" t="str">
            <v>PNK</v>
          </cell>
          <cell r="I514">
            <v>433</v>
          </cell>
          <cell r="J514">
            <v>-3</v>
          </cell>
          <cell r="K514">
            <v>5.347222222222222E-2</v>
          </cell>
          <cell r="L514">
            <v>6.9444444444444441E-3</v>
          </cell>
          <cell r="M514">
            <v>6.041666666666666E-2</v>
          </cell>
          <cell r="N514">
            <v>2980</v>
          </cell>
          <cell r="O514">
            <v>6640</v>
          </cell>
          <cell r="P514">
            <v>6950</v>
          </cell>
          <cell r="Q514" t="str">
            <v>PLM/350</v>
          </cell>
          <cell r="S514">
            <v>2</v>
          </cell>
        </row>
        <row r="515">
          <cell r="A515" t="str">
            <v>CGK-SOC284</v>
          </cell>
          <cell r="B515" t="str">
            <v>S&amp;W</v>
          </cell>
          <cell r="C515" t="str">
            <v>Periode :      J A N  -  D E C ' 2001</v>
          </cell>
          <cell r="D515" t="str">
            <v>PK-GKZ  (18,662 KGS)</v>
          </cell>
          <cell r="E515" t="str">
            <v>RR MK555-15H</v>
          </cell>
          <cell r="F515">
            <v>284</v>
          </cell>
          <cell r="G515" t="str">
            <v>CGK</v>
          </cell>
          <cell r="H515" t="str">
            <v>SOC</v>
          </cell>
          <cell r="I515">
            <v>280</v>
          </cell>
          <cell r="J515">
            <v>-1</v>
          </cell>
          <cell r="K515">
            <v>3.8194444444444441E-2</v>
          </cell>
          <cell r="L515">
            <v>7.6388888888888886E-3</v>
          </cell>
          <cell r="M515">
            <v>4.583333333333333E-2</v>
          </cell>
          <cell r="N515">
            <v>2140</v>
          </cell>
          <cell r="O515">
            <v>4840</v>
          </cell>
          <cell r="P515">
            <v>7600</v>
          </cell>
          <cell r="Q515" t="str">
            <v>SUB/166</v>
          </cell>
          <cell r="S515" t="str">
            <v>A</v>
          </cell>
        </row>
        <row r="516">
          <cell r="A516" t="str">
            <v>CGK-SRG284</v>
          </cell>
          <cell r="B516" t="str">
            <v>S&amp;W</v>
          </cell>
          <cell r="C516" t="str">
            <v>Periode :      J A N  -  D E C ' 2001</v>
          </cell>
          <cell r="D516" t="str">
            <v>PK-GKZ  (18,662 KGS)</v>
          </cell>
          <cell r="E516" t="str">
            <v>RR MK555-15H</v>
          </cell>
          <cell r="F516">
            <v>284</v>
          </cell>
          <cell r="G516" t="str">
            <v>CGK</v>
          </cell>
          <cell r="H516" t="str">
            <v>SRG</v>
          </cell>
          <cell r="I516">
            <v>231</v>
          </cell>
          <cell r="J516">
            <v>-10</v>
          </cell>
          <cell r="K516">
            <v>3.3333333333333333E-2</v>
          </cell>
          <cell r="L516">
            <v>7.6388888888888886E-3</v>
          </cell>
          <cell r="M516">
            <v>4.0972222222222222E-2</v>
          </cell>
          <cell r="N516">
            <v>1910</v>
          </cell>
          <cell r="O516">
            <v>4740</v>
          </cell>
          <cell r="P516">
            <v>7600</v>
          </cell>
          <cell r="Q516" t="str">
            <v>SUB/158</v>
          </cell>
          <cell r="S516" t="str">
            <v>A</v>
          </cell>
        </row>
        <row r="517">
          <cell r="A517" t="str">
            <v>JOG-AMI284</v>
          </cell>
          <cell r="B517" t="str">
            <v>S&amp;W</v>
          </cell>
          <cell r="C517" t="str">
            <v>Periode :      J A N  -  D E C ' 2001</v>
          </cell>
          <cell r="D517" t="str">
            <v>PK-GKZ  (18,662 KGS)</v>
          </cell>
          <cell r="E517" t="str">
            <v>RR MK555-15H</v>
          </cell>
          <cell r="F517">
            <v>284</v>
          </cell>
          <cell r="G517" t="str">
            <v>JOG</v>
          </cell>
          <cell r="H517" t="str">
            <v>AMI</v>
          </cell>
          <cell r="I517">
            <v>392</v>
          </cell>
          <cell r="J517">
            <v>-1</v>
          </cell>
          <cell r="K517">
            <v>4.4444444444444446E-2</v>
          </cell>
          <cell r="L517">
            <v>7.6388888888888886E-3</v>
          </cell>
          <cell r="M517">
            <v>5.2083333333333336E-2</v>
          </cell>
          <cell r="N517">
            <v>2750</v>
          </cell>
          <cell r="O517">
            <v>4970</v>
          </cell>
          <cell r="P517">
            <v>7600</v>
          </cell>
          <cell r="Q517" t="str">
            <v>DPS/197</v>
          </cell>
          <cell r="S517" t="str">
            <v>A</v>
          </cell>
        </row>
        <row r="518">
          <cell r="A518" t="str">
            <v>JOG-CGK284</v>
          </cell>
          <cell r="B518" t="str">
            <v>S&amp;W</v>
          </cell>
          <cell r="C518" t="str">
            <v>Periode :      J A N  -  D E C ' 2001</v>
          </cell>
          <cell r="D518" t="str">
            <v>PK-GKZ  (18,662 KGS)</v>
          </cell>
          <cell r="E518" t="str">
            <v>RR MK555-15H</v>
          </cell>
          <cell r="F518">
            <v>284</v>
          </cell>
          <cell r="G518" t="str">
            <v>JOG</v>
          </cell>
          <cell r="H518" t="str">
            <v>CGK</v>
          </cell>
          <cell r="I518">
            <v>262</v>
          </cell>
          <cell r="J518">
            <v>-9</v>
          </cell>
          <cell r="K518">
            <v>3.6805555555555557E-2</v>
          </cell>
          <cell r="L518">
            <v>7.6388888888888886E-3</v>
          </cell>
          <cell r="M518">
            <v>4.4444444444444446E-2</v>
          </cell>
          <cell r="N518">
            <v>2060</v>
          </cell>
          <cell r="O518">
            <v>5280</v>
          </cell>
          <cell r="P518">
            <v>7600</v>
          </cell>
          <cell r="Q518" t="str">
            <v>PLM/248</v>
          </cell>
          <cell r="S518" t="str">
            <v>A</v>
          </cell>
        </row>
        <row r="519">
          <cell r="A519" t="str">
            <v>KDI-UPG284</v>
          </cell>
          <cell r="B519" t="str">
            <v>S&amp;W</v>
          </cell>
          <cell r="C519" t="str">
            <v>Periode :      J A N  -  D E C ' 2001</v>
          </cell>
          <cell r="D519" t="str">
            <v>PK-GKZ  (18,662 KGS)</v>
          </cell>
          <cell r="E519" t="str">
            <v>RR MK555-15H</v>
          </cell>
          <cell r="F519">
            <v>284</v>
          </cell>
          <cell r="G519" t="str">
            <v>KDI</v>
          </cell>
          <cell r="H519" t="str">
            <v>UPG</v>
          </cell>
          <cell r="I519">
            <v>197</v>
          </cell>
          <cell r="J519">
            <v>3</v>
          </cell>
          <cell r="K519">
            <v>2.5000000000000001E-2</v>
          </cell>
          <cell r="L519">
            <v>8.3333333333333332E-3</v>
          </cell>
          <cell r="M519">
            <v>3.3333333333333333E-2</v>
          </cell>
          <cell r="N519">
            <v>1610</v>
          </cell>
          <cell r="O519">
            <v>4990</v>
          </cell>
          <cell r="P519">
            <v>7800</v>
          </cell>
          <cell r="Q519" t="str">
            <v>BPN/270</v>
          </cell>
          <cell r="S519">
            <v>3</v>
          </cell>
          <cell r="T519" t="str">
            <v xml:space="preserve">   3. KDI RTOW=66,800 LBS=30,300 KGS; RW=08; 33°C</v>
          </cell>
        </row>
        <row r="520">
          <cell r="A520" t="str">
            <v>MES-PDG284</v>
          </cell>
          <cell r="B520" t="str">
            <v>S&amp;W</v>
          </cell>
          <cell r="C520" t="str">
            <v>Periode :      J A N  -  D E C ' 2001</v>
          </cell>
          <cell r="D520" t="str">
            <v>PK-GKZ  (18,662 KGS)</v>
          </cell>
          <cell r="E520" t="str">
            <v>RR MK555-15H</v>
          </cell>
          <cell r="F520">
            <v>284</v>
          </cell>
          <cell r="G520" t="str">
            <v>MES</v>
          </cell>
          <cell r="H520" t="str">
            <v>PDG</v>
          </cell>
          <cell r="I520">
            <v>288</v>
          </cell>
          <cell r="J520">
            <v>-2</v>
          </cell>
          <cell r="K520">
            <v>3.4722222222222224E-2</v>
          </cell>
          <cell r="L520">
            <v>6.9444444444444441E-3</v>
          </cell>
          <cell r="M520">
            <v>4.1666666666666671E-2</v>
          </cell>
          <cell r="N520">
            <v>2170</v>
          </cell>
          <cell r="O520">
            <v>4740</v>
          </cell>
          <cell r="P520">
            <v>7600</v>
          </cell>
          <cell r="Q520" t="str">
            <v>PKU/136</v>
          </cell>
          <cell r="S520" t="str">
            <v>A</v>
          </cell>
        </row>
        <row r="521">
          <cell r="A521" t="str">
            <v>PDG-CGK284</v>
          </cell>
          <cell r="B521" t="str">
            <v>S&amp;W</v>
          </cell>
          <cell r="C521" t="str">
            <v>Periode :      J A N  -  D E C ' 2001</v>
          </cell>
          <cell r="D521" t="str">
            <v>PK-GKZ  (18,662 KGS)</v>
          </cell>
          <cell r="E521" t="str">
            <v>RR MK555-15H</v>
          </cell>
          <cell r="F521">
            <v>284</v>
          </cell>
          <cell r="G521" t="str">
            <v>PDG</v>
          </cell>
          <cell r="H521" t="str">
            <v>CGK</v>
          </cell>
          <cell r="I521">
            <v>553</v>
          </cell>
          <cell r="J521">
            <v>-10</v>
          </cell>
          <cell r="K521">
            <v>6.25E-2</v>
          </cell>
          <cell r="L521">
            <v>6.9444444444444441E-3</v>
          </cell>
          <cell r="M521">
            <v>6.9444444444444448E-2</v>
          </cell>
          <cell r="N521">
            <v>3670</v>
          </cell>
          <cell r="O521">
            <v>6820</v>
          </cell>
          <cell r="P521">
            <v>6800</v>
          </cell>
          <cell r="Q521" t="str">
            <v>PLM/248</v>
          </cell>
          <cell r="S521">
            <v>4</v>
          </cell>
          <cell r="T521" t="str">
            <v xml:space="preserve">   4. PDG RTOW=70,500 LBS=31,978 KGS; RW=34; 33°C</v>
          </cell>
        </row>
        <row r="522">
          <cell r="A522" t="str">
            <v>PDG-MES284</v>
          </cell>
          <cell r="B522" t="str">
            <v>S&amp;W</v>
          </cell>
          <cell r="C522" t="str">
            <v>Periode :      J A N  -  D E C ' 2001</v>
          </cell>
          <cell r="D522" t="str">
            <v>PK-GKZ  (18,662 KGS)</v>
          </cell>
          <cell r="E522" t="str">
            <v>RR MK555-15H</v>
          </cell>
          <cell r="F522">
            <v>284</v>
          </cell>
          <cell r="G522" t="str">
            <v>PDG</v>
          </cell>
          <cell r="H522" t="str">
            <v>MES</v>
          </cell>
          <cell r="I522">
            <v>297</v>
          </cell>
          <cell r="J522">
            <v>1</v>
          </cell>
          <cell r="K522">
            <v>3.5416666666666666E-2</v>
          </cell>
          <cell r="L522">
            <v>6.9444444444444441E-3</v>
          </cell>
          <cell r="M522">
            <v>4.2361111111111113E-2</v>
          </cell>
          <cell r="N522">
            <v>2240</v>
          </cell>
          <cell r="O522">
            <v>5190</v>
          </cell>
          <cell r="P522">
            <v>7600</v>
          </cell>
          <cell r="Q522" t="str">
            <v>KUL/195</v>
          </cell>
          <cell r="S522" t="str">
            <v>A</v>
          </cell>
        </row>
        <row r="523">
          <cell r="A523" t="str">
            <v>PKU-CGK284</v>
          </cell>
          <cell r="B523" t="str">
            <v>S&amp;W</v>
          </cell>
          <cell r="C523" t="str">
            <v>Periode :      J A N  -  D E C ' 2001</v>
          </cell>
          <cell r="D523" t="str">
            <v>PK-GKZ  (18,662 KGS)</v>
          </cell>
          <cell r="E523" t="str">
            <v>RR MK555-15H</v>
          </cell>
          <cell r="F523">
            <v>284</v>
          </cell>
          <cell r="G523" t="str">
            <v>PKU</v>
          </cell>
          <cell r="H523" t="str">
            <v>CGK</v>
          </cell>
          <cell r="I523">
            <v>542</v>
          </cell>
          <cell r="J523">
            <v>-4</v>
          </cell>
          <cell r="K523">
            <v>6.3194444444444442E-2</v>
          </cell>
          <cell r="L523">
            <v>7.6388888888888886E-3</v>
          </cell>
          <cell r="M523">
            <v>7.0833333333333331E-2</v>
          </cell>
          <cell r="N523">
            <v>3570</v>
          </cell>
          <cell r="O523">
            <v>6740</v>
          </cell>
          <cell r="P523">
            <v>6800</v>
          </cell>
          <cell r="Q523" t="str">
            <v>PLM/248</v>
          </cell>
          <cell r="S523">
            <v>5</v>
          </cell>
          <cell r="T523" t="str">
            <v xml:space="preserve">   5. PKU RTOW=70,295 LBS=31,885 KGS; RW=18; 33°C</v>
          </cell>
        </row>
        <row r="524">
          <cell r="A524" t="str">
            <v>PLM-CGK284</v>
          </cell>
          <cell r="B524" t="str">
            <v>S&amp;W</v>
          </cell>
          <cell r="C524" t="str">
            <v>Periode :      J A N  -  D E C ' 2001</v>
          </cell>
          <cell r="D524" t="str">
            <v>PK-GKZ  (18,662 KGS)</v>
          </cell>
          <cell r="E524" t="str">
            <v>RR MK555-15H</v>
          </cell>
          <cell r="F524">
            <v>284</v>
          </cell>
          <cell r="G524" t="str">
            <v>PLM</v>
          </cell>
          <cell r="H524" t="str">
            <v>CGK</v>
          </cell>
          <cell r="I524">
            <v>262</v>
          </cell>
          <cell r="J524">
            <v>-4</v>
          </cell>
          <cell r="K524">
            <v>3.6111111111111115E-2</v>
          </cell>
          <cell r="L524">
            <v>7.6388888888888886E-3</v>
          </cell>
          <cell r="M524">
            <v>4.3750000000000004E-2</v>
          </cell>
          <cell r="N524">
            <v>2090</v>
          </cell>
          <cell r="O524">
            <v>5290</v>
          </cell>
          <cell r="P524">
            <v>7600</v>
          </cell>
          <cell r="Q524" t="str">
            <v>PLM/248</v>
          </cell>
          <cell r="S524" t="str">
            <v>A</v>
          </cell>
        </row>
        <row r="525">
          <cell r="A525" t="str">
            <v>PLW-UPG284</v>
          </cell>
          <cell r="B525" t="str">
            <v>S&amp;W</v>
          </cell>
          <cell r="C525" t="str">
            <v>Periode :      J A N  -  D E C ' 2001</v>
          </cell>
          <cell r="D525" t="str">
            <v>PK-GKZ  (18,662 KGS)</v>
          </cell>
          <cell r="E525" t="str">
            <v>RR MK555-15H</v>
          </cell>
          <cell r="F525">
            <v>284</v>
          </cell>
          <cell r="G525" t="str">
            <v>PLW</v>
          </cell>
          <cell r="H525" t="str">
            <v>UPG</v>
          </cell>
          <cell r="I525">
            <v>290</v>
          </cell>
          <cell r="J525">
            <v>0</v>
          </cell>
          <cell r="K525">
            <v>3.4027777777777775E-2</v>
          </cell>
          <cell r="L525">
            <v>8.3333333333333332E-3</v>
          </cell>
          <cell r="M525">
            <v>4.2361111111111106E-2</v>
          </cell>
          <cell r="N525">
            <v>2250</v>
          </cell>
          <cell r="O525">
            <v>5770</v>
          </cell>
          <cell r="P525">
            <v>7000</v>
          </cell>
          <cell r="Q525" t="str">
            <v>BPN/270</v>
          </cell>
          <cell r="S525">
            <v>6</v>
          </cell>
          <cell r="T525" t="str">
            <v xml:space="preserve">   6. PLW RTOW=70,456 LBS=31,162 KGS; RW=15; 33°C</v>
          </cell>
        </row>
        <row r="526">
          <cell r="A526" t="str">
            <v>PNK-CGK284</v>
          </cell>
          <cell r="B526" t="str">
            <v>S&amp;W</v>
          </cell>
          <cell r="C526" t="str">
            <v>Periode :      J A N  -  D E C ' 2001</v>
          </cell>
          <cell r="D526" t="str">
            <v>PK-GKZ  (18,662 KGS)</v>
          </cell>
          <cell r="E526" t="str">
            <v>RR MK555-15H</v>
          </cell>
          <cell r="F526">
            <v>284</v>
          </cell>
          <cell r="G526" t="str">
            <v>PNK</v>
          </cell>
          <cell r="H526" t="str">
            <v>CGK</v>
          </cell>
          <cell r="I526">
            <v>412</v>
          </cell>
          <cell r="J526">
            <v>1</v>
          </cell>
          <cell r="K526">
            <v>5.0694444444444452E-2</v>
          </cell>
          <cell r="L526">
            <v>7.6388888888888886E-3</v>
          </cell>
          <cell r="M526">
            <v>5.8333333333333341E-2</v>
          </cell>
          <cell r="N526">
            <v>2890</v>
          </cell>
          <cell r="O526">
            <v>6090</v>
          </cell>
          <cell r="P526">
            <v>7550</v>
          </cell>
          <cell r="Q526" t="str">
            <v>PLM/248</v>
          </cell>
          <cell r="S526">
            <v>7</v>
          </cell>
          <cell r="T526" t="str">
            <v xml:space="preserve">   7. PNK RTOW=70,550 LBS=32,001 KGS; RW=16; 33°C</v>
          </cell>
        </row>
        <row r="527">
          <cell r="A527" t="str">
            <v>SOC-CGK284</v>
          </cell>
          <cell r="B527" t="str">
            <v>S&amp;W</v>
          </cell>
          <cell r="C527" t="str">
            <v>Periode :      J A N  -  D E C ' 2001</v>
          </cell>
          <cell r="D527" t="str">
            <v>PK-GKZ  (18,662 KGS)</v>
          </cell>
          <cell r="E527" t="str">
            <v>RR MK555-15H</v>
          </cell>
          <cell r="F527">
            <v>284</v>
          </cell>
          <cell r="G527" t="str">
            <v>SOC</v>
          </cell>
          <cell r="H527" t="str">
            <v>CGK</v>
          </cell>
          <cell r="I527">
            <v>285</v>
          </cell>
          <cell r="J527">
            <v>0</v>
          </cell>
          <cell r="K527">
            <v>3.8194444444444441E-2</v>
          </cell>
          <cell r="L527">
            <v>7.6388888888888886E-3</v>
          </cell>
          <cell r="M527">
            <v>4.583333333333333E-2</v>
          </cell>
          <cell r="N527">
            <v>2180</v>
          </cell>
          <cell r="O527">
            <v>5400</v>
          </cell>
          <cell r="P527">
            <v>7600</v>
          </cell>
          <cell r="Q527" t="str">
            <v>PLM/248</v>
          </cell>
          <cell r="S527" t="str">
            <v>A</v>
          </cell>
        </row>
        <row r="528">
          <cell r="A528" t="str">
            <v>SUB-UPG284</v>
          </cell>
          <cell r="B528" t="str">
            <v>S&amp;W</v>
          </cell>
          <cell r="C528" t="str">
            <v>Periode :      J A N  -  D E C ' 2001</v>
          </cell>
          <cell r="D528" t="str">
            <v>PK-GKZ  (18,662 KGS)</v>
          </cell>
          <cell r="E528" t="str">
            <v>RR MK555-15H</v>
          </cell>
          <cell r="F528">
            <v>284</v>
          </cell>
          <cell r="G528" t="str">
            <v>SUB</v>
          </cell>
          <cell r="H528" t="str">
            <v>UPG</v>
          </cell>
          <cell r="I528">
            <v>445</v>
          </cell>
          <cell r="J528">
            <v>-5</v>
          </cell>
          <cell r="K528">
            <v>5.0694444444444452E-2</v>
          </cell>
          <cell r="L528">
            <v>8.3333333333333332E-3</v>
          </cell>
          <cell r="M528">
            <v>5.9027777777777783E-2</v>
          </cell>
          <cell r="N528">
            <v>3070</v>
          </cell>
          <cell r="O528">
            <v>6580</v>
          </cell>
          <cell r="P528">
            <v>7050</v>
          </cell>
          <cell r="Q528" t="str">
            <v>BPN/270</v>
          </cell>
          <cell r="S528">
            <v>8</v>
          </cell>
          <cell r="T528" t="str">
            <v xml:space="preserve">   8. SUB RTOW=70,550 LBS=32,001 KGS; RW=10/28; 33°C</v>
          </cell>
        </row>
        <row r="529">
          <cell r="A529" t="str">
            <v>UPG-KDI284</v>
          </cell>
          <cell r="B529" t="str">
            <v>S&amp;W</v>
          </cell>
          <cell r="C529" t="str">
            <v>Periode :      J A N  -  D E C ' 2001</v>
          </cell>
          <cell r="D529" t="str">
            <v>PK-GKZ  (18,662 KGS)</v>
          </cell>
          <cell r="E529" t="str">
            <v>RR MK555-15H</v>
          </cell>
          <cell r="F529">
            <v>284</v>
          </cell>
          <cell r="G529" t="str">
            <v>UPG</v>
          </cell>
          <cell r="H529" t="str">
            <v>KDI</v>
          </cell>
          <cell r="I529">
            <v>187</v>
          </cell>
          <cell r="J529">
            <v>-3</v>
          </cell>
          <cell r="K529">
            <v>2.6388888888888889E-2</v>
          </cell>
          <cell r="L529">
            <v>8.3333333333333332E-3</v>
          </cell>
          <cell r="M529">
            <v>3.4722222222222224E-2</v>
          </cell>
          <cell r="N529">
            <v>1460</v>
          </cell>
          <cell r="O529">
            <v>4370</v>
          </cell>
          <cell r="P529">
            <v>7600</v>
          </cell>
          <cell r="Q529" t="str">
            <v>UPG/196</v>
          </cell>
          <cell r="S529" t="str">
            <v>A</v>
          </cell>
        </row>
        <row r="530">
          <cell r="A530" t="str">
            <v>UPG-PLW284</v>
          </cell>
          <cell r="B530" t="str">
            <v>S&amp;W</v>
          </cell>
          <cell r="C530" t="str">
            <v>Periode :      J A N  -  D E C ' 2001</v>
          </cell>
          <cell r="D530" t="str">
            <v>PK-GKZ  (18,662 KGS)</v>
          </cell>
          <cell r="E530" t="str">
            <v>RR MK555-15H</v>
          </cell>
          <cell r="F530">
            <v>284</v>
          </cell>
          <cell r="G530" t="str">
            <v>UPG</v>
          </cell>
          <cell r="H530" t="str">
            <v>PLW</v>
          </cell>
          <cell r="I530">
            <v>277</v>
          </cell>
          <cell r="J530">
            <v>1</v>
          </cell>
          <cell r="K530">
            <v>3.7499999999999999E-2</v>
          </cell>
          <cell r="L530">
            <v>8.3333333333333332E-3</v>
          </cell>
          <cell r="M530">
            <v>4.583333333333333E-2</v>
          </cell>
          <cell r="N530">
            <v>2200</v>
          </cell>
          <cell r="O530">
            <v>5600</v>
          </cell>
          <cell r="P530">
            <v>7600</v>
          </cell>
          <cell r="Q530" t="str">
            <v>UPG/270</v>
          </cell>
          <cell r="S530" t="str">
            <v>A</v>
          </cell>
        </row>
        <row r="531">
          <cell r="A531" t="str">
            <v>UPG-SUB284</v>
          </cell>
          <cell r="B531" t="str">
            <v>S&amp;W</v>
          </cell>
          <cell r="C531" t="str">
            <v>Periode :      J A N  -  D E C ' 2001</v>
          </cell>
          <cell r="D531" t="str">
            <v>PK-GKZ  (18,662 KGS)</v>
          </cell>
          <cell r="E531" t="str">
            <v>RR MK555-15H</v>
          </cell>
          <cell r="F531">
            <v>284</v>
          </cell>
          <cell r="G531" t="str">
            <v>UPG</v>
          </cell>
          <cell r="H531" t="str">
            <v>SUB</v>
          </cell>
          <cell r="I531">
            <v>461</v>
          </cell>
          <cell r="J531">
            <v>5</v>
          </cell>
          <cell r="K531">
            <v>5.0694444444444452E-2</v>
          </cell>
          <cell r="L531">
            <v>7.6388888888888886E-3</v>
          </cell>
          <cell r="M531">
            <v>5.8333333333333341E-2</v>
          </cell>
          <cell r="N531">
            <v>3120</v>
          </cell>
          <cell r="O531">
            <v>6100</v>
          </cell>
          <cell r="P531">
            <v>7500</v>
          </cell>
          <cell r="Q531" t="str">
            <v>DPS/197</v>
          </cell>
          <cell r="S531">
            <v>9</v>
          </cell>
          <cell r="T531" t="str">
            <v xml:space="preserve">   9. UPG RTOW=70,500 LBS=31,978 KGS; RW=31; 33°C</v>
          </cell>
        </row>
        <row r="532">
          <cell r="A532" t="str">
            <v>CGK-DJB284</v>
          </cell>
          <cell r="B532" t="str">
            <v>S&amp;W</v>
          </cell>
          <cell r="C532" t="str">
            <v>Periode :      J A N  -  D E C ' 2001</v>
          </cell>
          <cell r="D532" t="str">
            <v>PK-GKZ  (18,662 KGS)</v>
          </cell>
          <cell r="E532" t="str">
            <v>RR MK555-15H</v>
          </cell>
          <cell r="F532">
            <v>284</v>
          </cell>
          <cell r="G532" t="str">
            <v>CGK</v>
          </cell>
          <cell r="H532" t="str">
            <v>DJB</v>
          </cell>
          <cell r="I532">
            <v>327</v>
          </cell>
          <cell r="J532">
            <v>-4</v>
          </cell>
          <cell r="M532">
            <v>4.2361111111111106E-2</v>
          </cell>
          <cell r="N532">
            <v>2450</v>
          </cell>
          <cell r="O532">
            <v>5393.219693189757</v>
          </cell>
          <cell r="P532">
            <v>7600</v>
          </cell>
          <cell r="Q532" t="str">
            <v>PLM/095</v>
          </cell>
          <cell r="S532" t="str">
            <v>A</v>
          </cell>
        </row>
        <row r="533">
          <cell r="A533" t="str">
            <v>CGK-PGK284</v>
          </cell>
          <cell r="B533" t="str">
            <v>S&amp;W</v>
          </cell>
          <cell r="C533" t="str">
            <v>Periode :      J A N  -  D E C ' 2001</v>
          </cell>
          <cell r="D533" t="str">
            <v>PK-GKZ  (18,662 KGS)</v>
          </cell>
          <cell r="E533" t="str">
            <v>RR MK555-15H</v>
          </cell>
          <cell r="F533">
            <v>284</v>
          </cell>
          <cell r="G533" t="str">
            <v>CGK</v>
          </cell>
          <cell r="H533" t="str">
            <v>PGK</v>
          </cell>
          <cell r="I533">
            <v>300</v>
          </cell>
          <cell r="J533">
            <v>0</v>
          </cell>
          <cell r="M533">
            <v>3.9583333333333331E-2</v>
          </cell>
          <cell r="N533">
            <v>2280</v>
          </cell>
          <cell r="O533">
            <v>4690</v>
          </cell>
          <cell r="P533">
            <v>7600</v>
          </cell>
          <cell r="Q533" t="str">
            <v>PLM/098</v>
          </cell>
          <cell r="S533" t="str">
            <v>A</v>
          </cell>
        </row>
        <row r="534">
          <cell r="A534" t="str">
            <v>DJB-CGK284</v>
          </cell>
          <cell r="B534" t="str">
            <v>S&amp;W</v>
          </cell>
          <cell r="C534" t="str">
            <v>Periode :      J A N  -  D E C ' 2001</v>
          </cell>
          <cell r="D534" t="str">
            <v>PK-GKZ  (18,662 KGS)</v>
          </cell>
          <cell r="E534" t="str">
            <v>RR MK555-15H</v>
          </cell>
          <cell r="F534">
            <v>284</v>
          </cell>
          <cell r="G534" t="str">
            <v>DJB</v>
          </cell>
          <cell r="H534" t="str">
            <v>CGK</v>
          </cell>
          <cell r="I534">
            <v>362</v>
          </cell>
          <cell r="J534">
            <v>-15</v>
          </cell>
          <cell r="M534">
            <v>4.3055555555555562E-2</v>
          </cell>
          <cell r="N534">
            <v>2630</v>
          </cell>
          <cell r="O534">
            <v>5750</v>
          </cell>
          <cell r="P534">
            <v>7600</v>
          </cell>
          <cell r="Q534" t="str">
            <v>PLM/248</v>
          </cell>
          <cell r="S534" t="str">
            <v>A</v>
          </cell>
        </row>
        <row r="535">
          <cell r="A535" t="str">
            <v>PGK-CGK284</v>
          </cell>
          <cell r="B535" t="str">
            <v>S&amp;W</v>
          </cell>
          <cell r="C535" t="str">
            <v>Periode :      J A N  -  D E C ' 2001</v>
          </cell>
          <cell r="D535" t="str">
            <v>PK-GKZ  (18,662 KGS)</v>
          </cell>
          <cell r="E535" t="str">
            <v>RR MK555-15H</v>
          </cell>
          <cell r="F535">
            <v>284</v>
          </cell>
          <cell r="G535" t="str">
            <v>PGK</v>
          </cell>
          <cell r="H535" t="str">
            <v>CGK</v>
          </cell>
          <cell r="I535">
            <v>261</v>
          </cell>
          <cell r="J535">
            <v>-1</v>
          </cell>
          <cell r="M535">
            <v>3.1944444444444449E-2</v>
          </cell>
          <cell r="N535">
            <v>2050</v>
          </cell>
          <cell r="O535">
            <v>5170</v>
          </cell>
          <cell r="P535">
            <v>7600</v>
          </cell>
          <cell r="Q535" t="str">
            <v>PLM/248</v>
          </cell>
          <cell r="S535" t="str">
            <v>A</v>
          </cell>
        </row>
        <row r="536">
          <cell r="A536" t="str">
            <v>-</v>
          </cell>
        </row>
        <row r="537">
          <cell r="A537" t="str">
            <v>AMI-JOG283</v>
          </cell>
          <cell r="B537" t="str">
            <v>S&amp;W</v>
          </cell>
          <cell r="C537" t="str">
            <v>Periode :      J A N  -  D E C ' 2001</v>
          </cell>
          <cell r="D537" t="str">
            <v>PK-GKZ  (18,662 KGS)</v>
          </cell>
          <cell r="E537" t="str">
            <v>RR MK555-15H</v>
          </cell>
          <cell r="F537">
            <v>283</v>
          </cell>
          <cell r="G537" t="str">
            <v>AMI</v>
          </cell>
          <cell r="H537" t="str">
            <v>JOG</v>
          </cell>
          <cell r="I537">
            <v>436</v>
          </cell>
          <cell r="J537">
            <v>0</v>
          </cell>
          <cell r="K537">
            <v>4.9305555555555554E-2</v>
          </cell>
          <cell r="L537">
            <v>7.6388888888888886E-3</v>
          </cell>
          <cell r="M537">
            <v>5.6944444444444443E-2</v>
          </cell>
          <cell r="N537">
            <v>3010</v>
          </cell>
          <cell r="O537">
            <v>5910</v>
          </cell>
          <cell r="P537">
            <v>7600</v>
          </cell>
          <cell r="Q537" t="str">
            <v>SUB/211</v>
          </cell>
          <cell r="S537" t="str">
            <v>A</v>
          </cell>
        </row>
        <row r="538">
          <cell r="A538" t="str">
            <v>BDJ-CGK283</v>
          </cell>
          <cell r="B538" t="str">
            <v>S&amp;W</v>
          </cell>
          <cell r="C538" t="str">
            <v>Periode :      J A N  -  D E C ' 2001</v>
          </cell>
          <cell r="D538" t="str">
            <v>PK-GKZ  (18,662 KGS)</v>
          </cell>
          <cell r="E538" t="str">
            <v>RR MK555-15H</v>
          </cell>
          <cell r="F538">
            <v>283</v>
          </cell>
          <cell r="G538" t="str">
            <v>BDJ</v>
          </cell>
          <cell r="H538" t="str">
            <v>CGK</v>
          </cell>
          <cell r="I538">
            <v>521</v>
          </cell>
          <cell r="J538">
            <v>4</v>
          </cell>
          <cell r="K538">
            <v>5.6944444444444443E-2</v>
          </cell>
          <cell r="L538">
            <v>6.9444444444444441E-3</v>
          </cell>
          <cell r="M538">
            <v>6.3888888888888884E-2</v>
          </cell>
          <cell r="N538">
            <v>3430</v>
          </cell>
          <cell r="O538">
            <v>6610</v>
          </cell>
          <cell r="P538">
            <v>7000</v>
          </cell>
          <cell r="Q538" t="str">
            <v>PLM/248</v>
          </cell>
          <cell r="S538">
            <v>1</v>
          </cell>
          <cell r="T538" t="str">
            <v xml:space="preserve">   1. BDJ RTOW=70,500 LBS=31,978 KGS; RW=28/10; 33°C</v>
          </cell>
        </row>
        <row r="539">
          <cell r="A539" t="str">
            <v>BTH-PKU283</v>
          </cell>
          <cell r="B539" t="str">
            <v>S&amp;W</v>
          </cell>
          <cell r="C539" t="str">
            <v>Periode :      J A N  -  D E C ' 2001</v>
          </cell>
          <cell r="D539" t="str">
            <v>PK-GKZ  (18,662 KGS)</v>
          </cell>
          <cell r="E539" t="str">
            <v>RR MK555-15H</v>
          </cell>
          <cell r="F539">
            <v>283</v>
          </cell>
          <cell r="G539" t="str">
            <v>BTH</v>
          </cell>
          <cell r="H539" t="str">
            <v>PKU</v>
          </cell>
          <cell r="I539">
            <v>171</v>
          </cell>
          <cell r="J539">
            <v>4</v>
          </cell>
          <cell r="K539">
            <v>2.2222222222222223E-2</v>
          </cell>
          <cell r="L539">
            <v>6.9444444444444441E-3</v>
          </cell>
          <cell r="M539">
            <v>2.9166666666666667E-2</v>
          </cell>
          <cell r="N539">
            <v>1540</v>
          </cell>
          <cell r="O539">
            <v>4400</v>
          </cell>
          <cell r="P539">
            <v>7600</v>
          </cell>
          <cell r="Q539" t="str">
            <v>BTH/178</v>
          </cell>
          <cell r="S539" t="str">
            <v>A</v>
          </cell>
        </row>
        <row r="540">
          <cell r="A540" t="str">
            <v>CGK-BDJ283</v>
          </cell>
          <cell r="B540" t="str">
            <v>S&amp;W</v>
          </cell>
          <cell r="C540" t="str">
            <v>Periode :      J A N  -  D E C ' 2001</v>
          </cell>
          <cell r="D540" t="str">
            <v>PK-GKZ  (18,662 KGS)</v>
          </cell>
          <cell r="E540" t="str">
            <v>RR MK555-15H</v>
          </cell>
          <cell r="F540">
            <v>283</v>
          </cell>
          <cell r="G540" t="str">
            <v>CGK</v>
          </cell>
          <cell r="H540" t="str">
            <v>BDJ</v>
          </cell>
          <cell r="I540">
            <v>544</v>
          </cell>
          <cell r="J540">
            <v>-9</v>
          </cell>
          <cell r="K540">
            <v>6.5277777777777782E-2</v>
          </cell>
          <cell r="L540">
            <v>8.3333333333333332E-3</v>
          </cell>
          <cell r="M540">
            <v>7.3611111111111113E-2</v>
          </cell>
          <cell r="N540">
            <v>3600</v>
          </cell>
          <cell r="O540">
            <v>6600</v>
          </cell>
          <cell r="P540">
            <v>6900</v>
          </cell>
          <cell r="Q540" t="str">
            <v>BPN/206</v>
          </cell>
          <cell r="S540">
            <v>2</v>
          </cell>
          <cell r="T540" t="str">
            <v xml:space="preserve">   2. CGK RTOW=70458 LBS=31,959 KGS; RW=07L/07R; 33°C</v>
          </cell>
        </row>
        <row r="541">
          <cell r="A541" t="str">
            <v>CGK-BTH283</v>
          </cell>
          <cell r="B541" t="str">
            <v>S&amp;W</v>
          </cell>
          <cell r="C541" t="str">
            <v>Periode :      J A N  -  D E C ' 2001</v>
          </cell>
          <cell r="D541" t="str">
            <v>PK-GKZ  (18,662 KGS)</v>
          </cell>
          <cell r="E541" t="str">
            <v>RR MK555-15H</v>
          </cell>
          <cell r="F541">
            <v>283</v>
          </cell>
          <cell r="G541" t="str">
            <v>CGK</v>
          </cell>
          <cell r="H541" t="str">
            <v>BTH</v>
          </cell>
          <cell r="I541">
            <v>475</v>
          </cell>
          <cell r="J541">
            <v>2</v>
          </cell>
          <cell r="K541">
            <v>5.6944444444444443E-2</v>
          </cell>
          <cell r="L541">
            <v>8.3333333333333332E-3</v>
          </cell>
          <cell r="M541">
            <v>6.5277777777777782E-2</v>
          </cell>
          <cell r="N541">
            <v>3200</v>
          </cell>
          <cell r="O541">
            <v>6470</v>
          </cell>
          <cell r="P541">
            <v>7050</v>
          </cell>
          <cell r="Q541" t="str">
            <v>PLM/273</v>
          </cell>
          <cell r="S541">
            <v>2</v>
          </cell>
        </row>
        <row r="542">
          <cell r="A542" t="str">
            <v>CGK-JOG283</v>
          </cell>
          <cell r="B542" t="str">
            <v>S&amp;W</v>
          </cell>
          <cell r="C542" t="str">
            <v>Periode :      J A N  -  D E C ' 2001</v>
          </cell>
          <cell r="D542" t="str">
            <v>PK-GKZ  (18,662 KGS)</v>
          </cell>
          <cell r="E542" t="str">
            <v>RR MK555-15H</v>
          </cell>
          <cell r="F542">
            <v>283</v>
          </cell>
          <cell r="G542" t="str">
            <v>CGK</v>
          </cell>
          <cell r="H542" t="str">
            <v>JOG</v>
          </cell>
          <cell r="I542">
            <v>263</v>
          </cell>
          <cell r="J542">
            <v>-21</v>
          </cell>
          <cell r="K542">
            <v>3.7499999999999999E-2</v>
          </cell>
          <cell r="L542">
            <v>7.6388888888888886E-3</v>
          </cell>
          <cell r="M542">
            <v>4.5138888888888888E-2</v>
          </cell>
          <cell r="N542">
            <v>2130</v>
          </cell>
          <cell r="O542">
            <v>5080</v>
          </cell>
          <cell r="P542">
            <v>7600</v>
          </cell>
          <cell r="Q542" t="str">
            <v>SUB/211</v>
          </cell>
          <cell r="S542" t="str">
            <v>A</v>
          </cell>
        </row>
        <row r="543">
          <cell r="A543" t="str">
            <v>CGK-PDG283</v>
          </cell>
          <cell r="B543" t="str">
            <v>S&amp;W</v>
          </cell>
          <cell r="C543" t="str">
            <v>Periode :      J A N  -  D E C ' 2001</v>
          </cell>
          <cell r="D543" t="str">
            <v>PK-GKZ  (18,662 KGS)</v>
          </cell>
          <cell r="E543" t="str">
            <v>RR MK555-15H</v>
          </cell>
          <cell r="F543">
            <v>283</v>
          </cell>
          <cell r="G543" t="str">
            <v>CGK</v>
          </cell>
          <cell r="H543" t="str">
            <v>PDG</v>
          </cell>
          <cell r="I543">
            <v>513</v>
          </cell>
          <cell r="J543">
            <v>-1</v>
          </cell>
          <cell r="K543">
            <v>6.1111111111111116E-2</v>
          </cell>
          <cell r="L543">
            <v>7.6388888888888886E-3</v>
          </cell>
          <cell r="M543">
            <v>6.8750000000000006E-2</v>
          </cell>
          <cell r="N543">
            <v>3400</v>
          </cell>
          <cell r="O543">
            <v>5970</v>
          </cell>
          <cell r="P543">
            <v>7600</v>
          </cell>
          <cell r="Q543" t="str">
            <v>PKU/136</v>
          </cell>
          <cell r="S543">
            <v>2</v>
          </cell>
        </row>
        <row r="544">
          <cell r="A544" t="str">
            <v>CGK-PKU283</v>
          </cell>
          <cell r="B544" t="str">
            <v>S&amp;W</v>
          </cell>
          <cell r="C544" t="str">
            <v>Periode :      J A N  -  D E C ' 2001</v>
          </cell>
          <cell r="D544" t="str">
            <v>PK-GKZ  (18,662 KGS)</v>
          </cell>
          <cell r="E544" t="str">
            <v>RR MK555-15H</v>
          </cell>
          <cell r="F544">
            <v>283</v>
          </cell>
          <cell r="G544" t="str">
            <v>CGK</v>
          </cell>
          <cell r="H544" t="str">
            <v>PKU</v>
          </cell>
          <cell r="I544">
            <v>508</v>
          </cell>
          <cell r="J544">
            <v>4</v>
          </cell>
          <cell r="K544">
            <v>5.9722222222222225E-2</v>
          </cell>
          <cell r="L544">
            <v>7.6388888888888886E-3</v>
          </cell>
          <cell r="M544">
            <v>6.7361111111111108E-2</v>
          </cell>
          <cell r="N544">
            <v>3370</v>
          </cell>
          <cell r="O544">
            <v>6210</v>
          </cell>
          <cell r="P544">
            <v>7400</v>
          </cell>
          <cell r="Q544" t="str">
            <v>BTH/178</v>
          </cell>
          <cell r="S544">
            <v>2</v>
          </cell>
        </row>
        <row r="545">
          <cell r="A545" t="str">
            <v>CGK-PLM283</v>
          </cell>
          <cell r="B545" t="str">
            <v>S&amp;W</v>
          </cell>
          <cell r="C545" t="str">
            <v>Periode :      J A N  -  D E C ' 2001</v>
          </cell>
          <cell r="D545" t="str">
            <v>PK-GKZ  (18,662 KGS)</v>
          </cell>
          <cell r="E545" t="str">
            <v>RR MK555-15H</v>
          </cell>
          <cell r="F545">
            <v>283</v>
          </cell>
          <cell r="G545" t="str">
            <v>CGK</v>
          </cell>
          <cell r="H545" t="str">
            <v>PLM</v>
          </cell>
          <cell r="I545">
            <v>233</v>
          </cell>
          <cell r="J545">
            <v>-3</v>
          </cell>
          <cell r="K545">
            <v>3.3333333333333333E-2</v>
          </cell>
          <cell r="L545">
            <v>7.6388888888888886E-3</v>
          </cell>
          <cell r="M545">
            <v>4.0972222222222222E-2</v>
          </cell>
          <cell r="N545">
            <v>19230</v>
          </cell>
          <cell r="O545">
            <v>5130</v>
          </cell>
          <cell r="P545">
            <v>7600</v>
          </cell>
          <cell r="Q545" t="str">
            <v>CGK/268</v>
          </cell>
          <cell r="S545" t="str">
            <v>A</v>
          </cell>
        </row>
        <row r="546">
          <cell r="A546" t="str">
            <v>CGK-PNK283</v>
          </cell>
          <cell r="B546" t="str">
            <v>S&amp;W</v>
          </cell>
          <cell r="C546" t="str">
            <v>Periode :      J A N  -  D E C ' 2001</v>
          </cell>
          <cell r="D546" t="str">
            <v>PK-GKZ  (18,662 KGS)</v>
          </cell>
          <cell r="E546" t="str">
            <v>RR MK555-15H</v>
          </cell>
          <cell r="F546">
            <v>283</v>
          </cell>
          <cell r="G546" t="str">
            <v>CGK</v>
          </cell>
          <cell r="H546" t="str">
            <v>PNK</v>
          </cell>
          <cell r="I546">
            <v>433</v>
          </cell>
          <cell r="J546">
            <v>-3</v>
          </cell>
          <cell r="K546">
            <v>5.347222222222222E-2</v>
          </cell>
          <cell r="L546">
            <v>6.9444444444444441E-3</v>
          </cell>
          <cell r="M546">
            <v>6.041666666666666E-2</v>
          </cell>
          <cell r="N546">
            <v>2980</v>
          </cell>
          <cell r="O546">
            <v>6640</v>
          </cell>
          <cell r="P546">
            <v>6950</v>
          </cell>
          <cell r="Q546" t="str">
            <v>PLM/350</v>
          </cell>
          <cell r="S546">
            <v>2</v>
          </cell>
        </row>
        <row r="547">
          <cell r="A547" t="str">
            <v>CGK-SOC283</v>
          </cell>
          <cell r="B547" t="str">
            <v>S&amp;W</v>
          </cell>
          <cell r="C547" t="str">
            <v>Periode :      J A N  -  D E C ' 2001</v>
          </cell>
          <cell r="D547" t="str">
            <v>PK-GKZ  (18,662 KGS)</v>
          </cell>
          <cell r="E547" t="str">
            <v>RR MK555-15H</v>
          </cell>
          <cell r="F547">
            <v>283</v>
          </cell>
          <cell r="G547" t="str">
            <v>CGK</v>
          </cell>
          <cell r="H547" t="str">
            <v>SOC</v>
          </cell>
          <cell r="I547">
            <v>280</v>
          </cell>
          <cell r="J547">
            <v>-1</v>
          </cell>
          <cell r="K547">
            <v>3.8194444444444441E-2</v>
          </cell>
          <cell r="L547">
            <v>7.6388888888888886E-3</v>
          </cell>
          <cell r="M547">
            <v>4.583333333333333E-2</v>
          </cell>
          <cell r="N547">
            <v>2140</v>
          </cell>
          <cell r="O547">
            <v>4840</v>
          </cell>
          <cell r="P547">
            <v>7600</v>
          </cell>
          <cell r="Q547" t="str">
            <v>SUB/166</v>
          </cell>
          <cell r="S547" t="str">
            <v>A</v>
          </cell>
        </row>
        <row r="548">
          <cell r="A548" t="str">
            <v>CGK-SRG283</v>
          </cell>
          <cell r="B548" t="str">
            <v>S&amp;W</v>
          </cell>
          <cell r="C548" t="str">
            <v>Periode :      J A N  -  D E C ' 2001</v>
          </cell>
          <cell r="D548" t="str">
            <v>PK-GKZ  (18,662 KGS)</v>
          </cell>
          <cell r="E548" t="str">
            <v>RR MK555-15H</v>
          </cell>
          <cell r="F548">
            <v>283</v>
          </cell>
          <cell r="G548" t="str">
            <v>CGK</v>
          </cell>
          <cell r="H548" t="str">
            <v>SRG</v>
          </cell>
          <cell r="I548">
            <v>231</v>
          </cell>
          <cell r="J548">
            <v>-10</v>
          </cell>
          <cell r="K548">
            <v>3.3333333333333333E-2</v>
          </cell>
          <cell r="L548">
            <v>7.6388888888888886E-3</v>
          </cell>
          <cell r="M548">
            <v>4.0972222222222222E-2</v>
          </cell>
          <cell r="N548">
            <v>1910</v>
          </cell>
          <cell r="O548">
            <v>4740</v>
          </cell>
          <cell r="P548">
            <v>7600</v>
          </cell>
          <cell r="Q548" t="str">
            <v>SUB/158</v>
          </cell>
          <cell r="S548" t="str">
            <v>A</v>
          </cell>
        </row>
        <row r="549">
          <cell r="A549" t="str">
            <v>JOG-AMI283</v>
          </cell>
          <cell r="B549" t="str">
            <v>S&amp;W</v>
          </cell>
          <cell r="C549" t="str">
            <v>Periode :      J A N  -  D E C ' 2001</v>
          </cell>
          <cell r="D549" t="str">
            <v>PK-GKZ  (18,662 KGS)</v>
          </cell>
          <cell r="E549" t="str">
            <v>RR MK555-15H</v>
          </cell>
          <cell r="F549">
            <v>283</v>
          </cell>
          <cell r="G549" t="str">
            <v>JOG</v>
          </cell>
          <cell r="H549" t="str">
            <v>AMI</v>
          </cell>
          <cell r="I549">
            <v>392</v>
          </cell>
          <cell r="J549">
            <v>-1</v>
          </cell>
          <cell r="K549">
            <v>4.4444444444444446E-2</v>
          </cell>
          <cell r="L549">
            <v>7.6388888888888886E-3</v>
          </cell>
          <cell r="M549">
            <v>5.2083333333333336E-2</v>
          </cell>
          <cell r="N549">
            <v>2750</v>
          </cell>
          <cell r="O549">
            <v>4970</v>
          </cell>
          <cell r="P549">
            <v>7600</v>
          </cell>
          <cell r="Q549" t="str">
            <v>DPS/197</v>
          </cell>
          <cell r="S549" t="str">
            <v>A</v>
          </cell>
        </row>
        <row r="550">
          <cell r="A550" t="str">
            <v>JOG-CGK283</v>
          </cell>
          <cell r="B550" t="str">
            <v>S&amp;W</v>
          </cell>
          <cell r="C550" t="str">
            <v>Periode :      J A N  -  D E C ' 2001</v>
          </cell>
          <cell r="D550" t="str">
            <v>PK-GKZ  (18,662 KGS)</v>
          </cell>
          <cell r="E550" t="str">
            <v>RR MK555-15H</v>
          </cell>
          <cell r="F550">
            <v>283</v>
          </cell>
          <cell r="G550" t="str">
            <v>JOG</v>
          </cell>
          <cell r="H550" t="str">
            <v>CGK</v>
          </cell>
          <cell r="I550">
            <v>262</v>
          </cell>
          <cell r="J550">
            <v>-9</v>
          </cell>
          <cell r="K550">
            <v>3.6805555555555557E-2</v>
          </cell>
          <cell r="L550">
            <v>7.6388888888888886E-3</v>
          </cell>
          <cell r="M550">
            <v>4.4444444444444446E-2</v>
          </cell>
          <cell r="N550">
            <v>2060</v>
          </cell>
          <cell r="O550">
            <v>5280</v>
          </cell>
          <cell r="P550">
            <v>7600</v>
          </cell>
          <cell r="Q550" t="str">
            <v>PLM/248</v>
          </cell>
          <cell r="S550" t="str">
            <v>A</v>
          </cell>
        </row>
        <row r="551">
          <cell r="A551" t="str">
            <v>KDI-UPG283</v>
          </cell>
          <cell r="B551" t="str">
            <v>S&amp;W</v>
          </cell>
          <cell r="C551" t="str">
            <v>Periode :      J A N  -  D E C ' 2001</v>
          </cell>
          <cell r="D551" t="str">
            <v>PK-GKZ  (18,662 KGS)</v>
          </cell>
          <cell r="E551" t="str">
            <v>RR MK555-15H</v>
          </cell>
          <cell r="F551">
            <v>283</v>
          </cell>
          <cell r="G551" t="str">
            <v>KDI</v>
          </cell>
          <cell r="H551" t="str">
            <v>UPG</v>
          </cell>
          <cell r="I551">
            <v>197</v>
          </cell>
          <cell r="J551">
            <v>3</v>
          </cell>
          <cell r="K551">
            <v>2.5000000000000001E-2</v>
          </cell>
          <cell r="L551">
            <v>8.3333333333333332E-3</v>
          </cell>
          <cell r="M551">
            <v>3.3333333333333333E-2</v>
          </cell>
          <cell r="N551">
            <v>1610</v>
          </cell>
          <cell r="O551">
            <v>4990</v>
          </cell>
          <cell r="P551">
            <v>7800</v>
          </cell>
          <cell r="Q551" t="str">
            <v>BPN/270</v>
          </cell>
          <cell r="S551">
            <v>3</v>
          </cell>
          <cell r="T551" t="str">
            <v xml:space="preserve">   3. KDI RTOW=66,800 LBS=30,300 KGS; RW=08; 33°C</v>
          </cell>
        </row>
        <row r="552">
          <cell r="A552" t="str">
            <v>MES-PDG283</v>
          </cell>
          <cell r="B552" t="str">
            <v>S&amp;W</v>
          </cell>
          <cell r="C552" t="str">
            <v>Periode :      J A N  -  D E C ' 2001</v>
          </cell>
          <cell r="D552" t="str">
            <v>PK-GKZ  (18,662 KGS)</v>
          </cell>
          <cell r="E552" t="str">
            <v>RR MK555-15H</v>
          </cell>
          <cell r="F552">
            <v>283</v>
          </cell>
          <cell r="G552" t="str">
            <v>MES</v>
          </cell>
          <cell r="H552" t="str">
            <v>PDG</v>
          </cell>
          <cell r="I552">
            <v>288</v>
          </cell>
          <cell r="J552">
            <v>-2</v>
          </cell>
          <cell r="K552">
            <v>3.4722222222222224E-2</v>
          </cell>
          <cell r="L552">
            <v>6.9444444444444441E-3</v>
          </cell>
          <cell r="M552">
            <v>4.1666666666666671E-2</v>
          </cell>
          <cell r="N552">
            <v>2170</v>
          </cell>
          <cell r="O552">
            <v>4740</v>
          </cell>
          <cell r="P552">
            <v>7600</v>
          </cell>
          <cell r="Q552" t="str">
            <v>PKU/136</v>
          </cell>
          <cell r="S552" t="str">
            <v>A</v>
          </cell>
        </row>
        <row r="553">
          <cell r="A553" t="str">
            <v>PDG-CGK283</v>
          </cell>
          <cell r="B553" t="str">
            <v>S&amp;W</v>
          </cell>
          <cell r="C553" t="str">
            <v>Periode :      J A N  -  D E C ' 2001</v>
          </cell>
          <cell r="D553" t="str">
            <v>PK-GKZ  (18,662 KGS)</v>
          </cell>
          <cell r="E553" t="str">
            <v>RR MK555-15H</v>
          </cell>
          <cell r="F553">
            <v>283</v>
          </cell>
          <cell r="G553" t="str">
            <v>PDG</v>
          </cell>
          <cell r="H553" t="str">
            <v>CGK</v>
          </cell>
          <cell r="I553">
            <v>553</v>
          </cell>
          <cell r="J553">
            <v>-10</v>
          </cell>
          <cell r="K553">
            <v>6.25E-2</v>
          </cell>
          <cell r="L553">
            <v>6.9444444444444441E-3</v>
          </cell>
          <cell r="M553">
            <v>6.9444444444444448E-2</v>
          </cell>
          <cell r="N553">
            <v>3670</v>
          </cell>
          <cell r="O553">
            <v>6820</v>
          </cell>
          <cell r="P553">
            <v>6800</v>
          </cell>
          <cell r="Q553" t="str">
            <v>PLM/248</v>
          </cell>
          <cell r="S553">
            <v>4</v>
          </cell>
          <cell r="T553" t="str">
            <v xml:space="preserve">   4. PDG RTOW=70,500 LBS=31,978 KGS; RW=34; 33°C</v>
          </cell>
        </row>
        <row r="554">
          <cell r="A554" t="str">
            <v>PDG-MES283</v>
          </cell>
          <cell r="B554" t="str">
            <v>S&amp;W</v>
          </cell>
          <cell r="C554" t="str">
            <v>Periode :      J A N  -  D E C ' 2001</v>
          </cell>
          <cell r="D554" t="str">
            <v>PK-GKZ  (18,662 KGS)</v>
          </cell>
          <cell r="E554" t="str">
            <v>RR MK555-15H</v>
          </cell>
          <cell r="F554">
            <v>283</v>
          </cell>
          <cell r="G554" t="str">
            <v>PDG</v>
          </cell>
          <cell r="H554" t="str">
            <v>MES</v>
          </cell>
          <cell r="I554">
            <v>297</v>
          </cell>
          <cell r="J554">
            <v>1</v>
          </cell>
          <cell r="K554">
            <v>3.5416666666666666E-2</v>
          </cell>
          <cell r="L554">
            <v>6.9444444444444441E-3</v>
          </cell>
          <cell r="M554">
            <v>4.2361111111111113E-2</v>
          </cell>
          <cell r="N554">
            <v>2240</v>
          </cell>
          <cell r="O554">
            <v>5190</v>
          </cell>
          <cell r="P554">
            <v>7600</v>
          </cell>
          <cell r="Q554" t="str">
            <v>KUL/195</v>
          </cell>
          <cell r="S554" t="str">
            <v>A</v>
          </cell>
        </row>
        <row r="555">
          <cell r="A555" t="str">
            <v>PKU-CGK283</v>
          </cell>
          <cell r="B555" t="str">
            <v>S&amp;W</v>
          </cell>
          <cell r="C555" t="str">
            <v>Periode :      J A N  -  D E C ' 2001</v>
          </cell>
          <cell r="D555" t="str">
            <v>PK-GKZ  (18,662 KGS)</v>
          </cell>
          <cell r="E555" t="str">
            <v>RR MK555-15H</v>
          </cell>
          <cell r="F555">
            <v>283</v>
          </cell>
          <cell r="G555" t="str">
            <v>PKU</v>
          </cell>
          <cell r="H555" t="str">
            <v>CGK</v>
          </cell>
          <cell r="I555">
            <v>542</v>
          </cell>
          <cell r="J555">
            <v>-4</v>
          </cell>
          <cell r="K555">
            <v>6.3194444444444442E-2</v>
          </cell>
          <cell r="L555">
            <v>7.6388888888888886E-3</v>
          </cell>
          <cell r="M555">
            <v>7.0833333333333331E-2</v>
          </cell>
          <cell r="N555">
            <v>3570</v>
          </cell>
          <cell r="O555">
            <v>6740</v>
          </cell>
          <cell r="P555">
            <v>6800</v>
          </cell>
          <cell r="Q555" t="str">
            <v>PLM/248</v>
          </cell>
          <cell r="S555">
            <v>5</v>
          </cell>
          <cell r="T555" t="str">
            <v xml:space="preserve">   5. PKU RTOW=70,295 LBS=31,885 KGS; RW=18; 33°C</v>
          </cell>
        </row>
        <row r="556">
          <cell r="A556" t="str">
            <v>PLM-CGK283</v>
          </cell>
          <cell r="B556" t="str">
            <v>S&amp;W</v>
          </cell>
          <cell r="C556" t="str">
            <v>Periode :      J A N  -  D E C ' 2001</v>
          </cell>
          <cell r="D556" t="str">
            <v>PK-GKZ  (18,662 KGS)</v>
          </cell>
          <cell r="E556" t="str">
            <v>RR MK555-15H</v>
          </cell>
          <cell r="F556">
            <v>283</v>
          </cell>
          <cell r="G556" t="str">
            <v>PLM</v>
          </cell>
          <cell r="H556" t="str">
            <v>CGK</v>
          </cell>
          <cell r="I556">
            <v>262</v>
          </cell>
          <cell r="J556">
            <v>-4</v>
          </cell>
          <cell r="K556">
            <v>3.6111111111111115E-2</v>
          </cell>
          <cell r="L556">
            <v>7.6388888888888886E-3</v>
          </cell>
          <cell r="M556">
            <v>4.3750000000000004E-2</v>
          </cell>
          <cell r="N556">
            <v>2090</v>
          </cell>
          <cell r="O556">
            <v>5290</v>
          </cell>
          <cell r="P556">
            <v>7600</v>
          </cell>
          <cell r="Q556" t="str">
            <v>PLM/248</v>
          </cell>
          <cell r="S556" t="str">
            <v>A</v>
          </cell>
        </row>
        <row r="557">
          <cell r="A557" t="str">
            <v>PLW-UPG283</v>
          </cell>
          <cell r="B557" t="str">
            <v>S&amp;W</v>
          </cell>
          <cell r="C557" t="str">
            <v>Periode :      J A N  -  D E C ' 2001</v>
          </cell>
          <cell r="D557" t="str">
            <v>PK-GKZ  (18,662 KGS)</v>
          </cell>
          <cell r="E557" t="str">
            <v>RR MK555-15H</v>
          </cell>
          <cell r="F557">
            <v>283</v>
          </cell>
          <cell r="G557" t="str">
            <v>PLW</v>
          </cell>
          <cell r="H557" t="str">
            <v>UPG</v>
          </cell>
          <cell r="I557">
            <v>290</v>
          </cell>
          <cell r="J557">
            <v>0</v>
          </cell>
          <cell r="K557">
            <v>3.4027777777777775E-2</v>
          </cell>
          <cell r="L557">
            <v>8.3333333333333332E-3</v>
          </cell>
          <cell r="M557">
            <v>4.2361111111111106E-2</v>
          </cell>
          <cell r="N557">
            <v>2250</v>
          </cell>
          <cell r="O557">
            <v>5770</v>
          </cell>
          <cell r="P557">
            <v>7000</v>
          </cell>
          <cell r="Q557" t="str">
            <v>BPN/270</v>
          </cell>
          <cell r="S557">
            <v>6</v>
          </cell>
          <cell r="T557" t="str">
            <v xml:space="preserve">   6. PLW RTOW=70,456 LBS=31,162 KGS; RW=15; 33°C</v>
          </cell>
        </row>
        <row r="558">
          <cell r="A558" t="str">
            <v>PNK-CGK283</v>
          </cell>
          <cell r="B558" t="str">
            <v>S&amp;W</v>
          </cell>
          <cell r="C558" t="str">
            <v>Periode :      J A N  -  D E C ' 2001</v>
          </cell>
          <cell r="D558" t="str">
            <v>PK-GKZ  (18,662 KGS)</v>
          </cell>
          <cell r="E558" t="str">
            <v>RR MK555-15H</v>
          </cell>
          <cell r="F558">
            <v>283</v>
          </cell>
          <cell r="G558" t="str">
            <v>PNK</v>
          </cell>
          <cell r="H558" t="str">
            <v>CGK</v>
          </cell>
          <cell r="I558">
            <v>412</v>
          </cell>
          <cell r="J558">
            <v>1</v>
          </cell>
          <cell r="K558">
            <v>5.0694444444444452E-2</v>
          </cell>
          <cell r="L558">
            <v>7.6388888888888886E-3</v>
          </cell>
          <cell r="M558">
            <v>5.8333333333333341E-2</v>
          </cell>
          <cell r="N558">
            <v>2890</v>
          </cell>
          <cell r="O558">
            <v>6090</v>
          </cell>
          <cell r="P558">
            <v>7550</v>
          </cell>
          <cell r="Q558" t="str">
            <v>PLM/248</v>
          </cell>
          <cell r="S558">
            <v>7</v>
          </cell>
          <cell r="T558" t="str">
            <v xml:space="preserve">   7. PNK RTOW=70,550 LBS=32,001 KGS; RW=16; 33°C</v>
          </cell>
        </row>
        <row r="559">
          <cell r="A559" t="str">
            <v>SOC-CGK283</v>
          </cell>
          <cell r="B559" t="str">
            <v>S&amp;W</v>
          </cell>
          <cell r="C559" t="str">
            <v>Periode :      J A N  -  D E C ' 2001</v>
          </cell>
          <cell r="D559" t="str">
            <v>PK-GKZ  (18,662 KGS)</v>
          </cell>
          <cell r="E559" t="str">
            <v>RR MK555-15H</v>
          </cell>
          <cell r="F559">
            <v>283</v>
          </cell>
          <cell r="G559" t="str">
            <v>SOC</v>
          </cell>
          <cell r="H559" t="str">
            <v>CGK</v>
          </cell>
          <cell r="I559">
            <v>285</v>
          </cell>
          <cell r="J559">
            <v>0</v>
          </cell>
          <cell r="K559">
            <v>3.8194444444444441E-2</v>
          </cell>
          <cell r="L559">
            <v>7.6388888888888886E-3</v>
          </cell>
          <cell r="M559">
            <v>4.583333333333333E-2</v>
          </cell>
          <cell r="N559">
            <v>2180</v>
          </cell>
          <cell r="O559">
            <v>5400</v>
          </cell>
          <cell r="P559">
            <v>7600</v>
          </cell>
          <cell r="Q559" t="str">
            <v>PLM/248</v>
          </cell>
          <cell r="S559" t="str">
            <v>A</v>
          </cell>
        </row>
        <row r="560">
          <cell r="A560" t="str">
            <v>SUB-UPG283</v>
          </cell>
          <cell r="B560" t="str">
            <v>S&amp;W</v>
          </cell>
          <cell r="C560" t="str">
            <v>Periode :      J A N  -  D E C ' 2001</v>
          </cell>
          <cell r="D560" t="str">
            <v>PK-GKZ  (18,662 KGS)</v>
          </cell>
          <cell r="E560" t="str">
            <v>RR MK555-15H</v>
          </cell>
          <cell r="F560">
            <v>283</v>
          </cell>
          <cell r="G560" t="str">
            <v>SUB</v>
          </cell>
          <cell r="H560" t="str">
            <v>UPG</v>
          </cell>
          <cell r="I560">
            <v>445</v>
          </cell>
          <cell r="J560">
            <v>-5</v>
          </cell>
          <cell r="K560">
            <v>5.0694444444444452E-2</v>
          </cell>
          <cell r="L560">
            <v>8.3333333333333332E-3</v>
          </cell>
          <cell r="M560">
            <v>5.9027777777777783E-2</v>
          </cell>
          <cell r="N560">
            <v>3070</v>
          </cell>
          <cell r="O560">
            <v>6580</v>
          </cell>
          <cell r="P560">
            <v>7050</v>
          </cell>
          <cell r="Q560" t="str">
            <v>BPN/270</v>
          </cell>
          <cell r="S560">
            <v>8</v>
          </cell>
          <cell r="T560" t="str">
            <v xml:space="preserve">   8. SUB RTOW=70,550 LBS=32,001 KGS; RW=10/28; 33°C</v>
          </cell>
        </row>
        <row r="561">
          <cell r="A561" t="str">
            <v>UPG-KDI283</v>
          </cell>
          <cell r="B561" t="str">
            <v>S&amp;W</v>
          </cell>
          <cell r="C561" t="str">
            <v>Periode :      J A N  -  D E C ' 2001</v>
          </cell>
          <cell r="D561" t="str">
            <v>PK-GKZ  (18,662 KGS)</v>
          </cell>
          <cell r="E561" t="str">
            <v>RR MK555-15H</v>
          </cell>
          <cell r="F561">
            <v>283</v>
          </cell>
          <cell r="G561" t="str">
            <v>UPG</v>
          </cell>
          <cell r="H561" t="str">
            <v>KDI</v>
          </cell>
          <cell r="I561">
            <v>187</v>
          </cell>
          <cell r="J561">
            <v>-3</v>
          </cell>
          <cell r="K561">
            <v>2.6388888888888889E-2</v>
          </cell>
          <cell r="L561">
            <v>8.3333333333333332E-3</v>
          </cell>
          <cell r="M561">
            <v>3.4722222222222224E-2</v>
          </cell>
          <cell r="N561">
            <v>1460</v>
          </cell>
          <cell r="O561">
            <v>4370</v>
          </cell>
          <cell r="P561">
            <v>7600</v>
          </cell>
          <cell r="Q561" t="str">
            <v>UPG/196</v>
          </cell>
          <cell r="S561" t="str">
            <v>A</v>
          </cell>
        </row>
        <row r="562">
          <cell r="A562" t="str">
            <v>UPG-PLW283</v>
          </cell>
          <cell r="B562" t="str">
            <v>S&amp;W</v>
          </cell>
          <cell r="C562" t="str">
            <v>Periode :      J A N  -  D E C ' 2001</v>
          </cell>
          <cell r="D562" t="str">
            <v>PK-GKZ  (18,662 KGS)</v>
          </cell>
          <cell r="E562" t="str">
            <v>RR MK555-15H</v>
          </cell>
          <cell r="F562">
            <v>283</v>
          </cell>
          <cell r="G562" t="str">
            <v>UPG</v>
          </cell>
          <cell r="H562" t="str">
            <v>PLW</v>
          </cell>
          <cell r="I562">
            <v>277</v>
          </cell>
          <cell r="J562">
            <v>1</v>
          </cell>
          <cell r="K562">
            <v>3.7499999999999999E-2</v>
          </cell>
          <cell r="L562">
            <v>8.3333333333333332E-3</v>
          </cell>
          <cell r="M562">
            <v>4.583333333333333E-2</v>
          </cell>
          <cell r="N562">
            <v>2200</v>
          </cell>
          <cell r="O562">
            <v>5600</v>
          </cell>
          <cell r="P562">
            <v>7600</v>
          </cell>
          <cell r="Q562" t="str">
            <v>UPG/270</v>
          </cell>
          <cell r="S562" t="str">
            <v>A</v>
          </cell>
        </row>
        <row r="563">
          <cell r="A563" t="str">
            <v>UPG-SUB283</v>
          </cell>
          <cell r="B563" t="str">
            <v>S&amp;W</v>
          </cell>
          <cell r="C563" t="str">
            <v>Periode :      J A N  -  D E C ' 2001</v>
          </cell>
          <cell r="D563" t="str">
            <v>PK-GKZ  (18,662 KGS)</v>
          </cell>
          <cell r="E563" t="str">
            <v>RR MK555-15H</v>
          </cell>
          <cell r="F563">
            <v>283</v>
          </cell>
          <cell r="G563" t="str">
            <v>UPG</v>
          </cell>
          <cell r="H563" t="str">
            <v>SUB</v>
          </cell>
          <cell r="I563">
            <v>461</v>
          </cell>
          <cell r="J563">
            <v>5</v>
          </cell>
          <cell r="K563">
            <v>5.0694444444444452E-2</v>
          </cell>
          <cell r="L563">
            <v>7.6388888888888886E-3</v>
          </cell>
          <cell r="M563">
            <v>5.8333333333333341E-2</v>
          </cell>
          <cell r="N563">
            <v>3120</v>
          </cell>
          <cell r="O563">
            <v>6100</v>
          </cell>
          <cell r="P563">
            <v>7500</v>
          </cell>
          <cell r="Q563" t="str">
            <v>DPS/197</v>
          </cell>
          <cell r="S563">
            <v>9</v>
          </cell>
          <cell r="T563" t="str">
            <v xml:space="preserve">   9. UPG RTOW=70,500 LBS=31,978 KGS; RW=31; 33°C</v>
          </cell>
        </row>
        <row r="564">
          <cell r="A564" t="str">
            <v>CGK-DJB283</v>
          </cell>
          <cell r="B564" t="str">
            <v>S&amp;W</v>
          </cell>
          <cell r="C564" t="str">
            <v>Periode :      J A N  -  D E C ' 2001</v>
          </cell>
          <cell r="D564" t="str">
            <v>PK-GKZ  (18,662 KGS)</v>
          </cell>
          <cell r="E564" t="str">
            <v>RR MK555-15H</v>
          </cell>
          <cell r="F564">
            <v>283</v>
          </cell>
          <cell r="G564" t="str">
            <v>CGK</v>
          </cell>
          <cell r="H564" t="str">
            <v>DJB</v>
          </cell>
          <cell r="I564">
            <v>327</v>
          </cell>
          <cell r="J564">
            <v>-4</v>
          </cell>
          <cell r="M564">
            <v>4.2361111111111106E-2</v>
          </cell>
          <cell r="N564">
            <v>2450</v>
          </cell>
          <cell r="O564">
            <v>5393.219693189757</v>
          </cell>
          <cell r="P564">
            <v>7600</v>
          </cell>
          <cell r="Q564" t="str">
            <v>PLM/095</v>
          </cell>
          <cell r="S564" t="str">
            <v>A</v>
          </cell>
        </row>
        <row r="565">
          <cell r="A565" t="str">
            <v>CGK-PGK283</v>
          </cell>
          <cell r="B565" t="str">
            <v>S&amp;W</v>
          </cell>
          <cell r="C565" t="str">
            <v>Periode :      J A N  -  D E C ' 2001</v>
          </cell>
          <cell r="D565" t="str">
            <v>PK-GKZ  (18,662 KGS)</v>
          </cell>
          <cell r="E565" t="str">
            <v>RR MK555-15H</v>
          </cell>
          <cell r="F565">
            <v>283</v>
          </cell>
          <cell r="G565" t="str">
            <v>CGK</v>
          </cell>
          <cell r="H565" t="str">
            <v>PGK</v>
          </cell>
          <cell r="I565">
            <v>300</v>
          </cell>
          <cell r="J565">
            <v>0</v>
          </cell>
          <cell r="M565">
            <v>3.9583333333333331E-2</v>
          </cell>
          <cell r="N565">
            <v>2280</v>
          </cell>
          <cell r="O565">
            <v>4690</v>
          </cell>
          <cell r="P565">
            <v>7600</v>
          </cell>
          <cell r="Q565" t="str">
            <v>PLM/098</v>
          </cell>
          <cell r="S565" t="str">
            <v>A</v>
          </cell>
        </row>
        <row r="566">
          <cell r="A566" t="str">
            <v>DJB-CGK283</v>
          </cell>
          <cell r="B566" t="str">
            <v>S&amp;W</v>
          </cell>
          <cell r="C566" t="str">
            <v>Periode :      J A N  -  D E C ' 2001</v>
          </cell>
          <cell r="D566" t="str">
            <v>PK-GKZ  (18,662 KGS)</v>
          </cell>
          <cell r="E566" t="str">
            <v>RR MK555-15H</v>
          </cell>
          <cell r="F566">
            <v>283</v>
          </cell>
          <cell r="G566" t="str">
            <v>DJB</v>
          </cell>
          <cell r="H566" t="str">
            <v>CGK</v>
          </cell>
          <cell r="I566">
            <v>362</v>
          </cell>
          <cell r="J566">
            <v>-15</v>
          </cell>
          <cell r="M566">
            <v>4.3055555555555562E-2</v>
          </cell>
          <cell r="N566">
            <v>2630</v>
          </cell>
          <cell r="O566">
            <v>5750</v>
          </cell>
          <cell r="P566">
            <v>7600</v>
          </cell>
          <cell r="Q566" t="str">
            <v>PLM/248</v>
          </cell>
          <cell r="S566" t="str">
            <v>A</v>
          </cell>
        </row>
        <row r="567">
          <cell r="A567" t="str">
            <v>PGK-CGK283</v>
          </cell>
          <cell r="B567" t="str">
            <v>S&amp;W</v>
          </cell>
          <cell r="C567" t="str">
            <v>Periode :      J A N  -  D E C ' 2001</v>
          </cell>
          <cell r="D567" t="str">
            <v>PK-GKZ  (18,662 KGS)</v>
          </cell>
          <cell r="E567" t="str">
            <v>RR MK555-15H</v>
          </cell>
          <cell r="F567">
            <v>283</v>
          </cell>
          <cell r="G567" t="str">
            <v>PGK</v>
          </cell>
          <cell r="H567" t="str">
            <v>CGK</v>
          </cell>
          <cell r="I567">
            <v>261</v>
          </cell>
          <cell r="J567">
            <v>-1</v>
          </cell>
          <cell r="M567">
            <v>3.1944444444444449E-2</v>
          </cell>
          <cell r="N567">
            <v>2050</v>
          </cell>
          <cell r="O567">
            <v>5170</v>
          </cell>
          <cell r="P567">
            <v>7600</v>
          </cell>
          <cell r="Q567" t="str">
            <v>PLM/248</v>
          </cell>
          <cell r="S567" t="str">
            <v>A</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
      <sheetName val="DATA"/>
      <sheetName val="INVALID"/>
    </sheetNames>
    <sheetDataSet>
      <sheetData sheetId="0" refreshError="1"/>
      <sheetData sheetId="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
      <sheetName val="data"/>
      <sheetName val="AP"/>
      <sheetName val="All unit"/>
      <sheetName val="TB"/>
      <sheetName val="TM"/>
      <sheetName val="TR"/>
      <sheetName val="TC"/>
      <sheetName val="data ragu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
      <sheetName val="portal"/>
      <sheetName val="combined"/>
      <sheetName val="Aging1"/>
      <sheetName val="data AP"/>
      <sheetName val="invalid data"/>
      <sheetName val="Aging"/>
      <sheetName val="Sheet1"/>
      <sheetName val="lm7-11"/>
      <sheetName val="laru-kbn"/>
      <sheetName val="P&amp;L"/>
    </sheetNames>
    <sheetDataSet>
      <sheetData sheetId="0"/>
      <sheetData sheetId="1"/>
      <sheetData sheetId="2"/>
      <sheetData sheetId="3"/>
      <sheetData sheetId="4"/>
      <sheetData sheetId="5"/>
      <sheetData sheetId="6" refreshError="1"/>
      <sheetData sheetId="7"/>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
      <sheetName val="data"/>
      <sheetName val="invalid"/>
      <sheetName val="Balance Sheet"/>
      <sheetName val="BS"/>
      <sheetName val="PL"/>
      <sheetName val="TB"/>
      <sheetName val="ori"/>
      <sheetName val="SAP"/>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gr &amp; staff"/>
      <sheetName val="lampiran skep DI"/>
      <sheetName val="lampiran skep DI vp &amp; GM"/>
      <sheetName val="lampiran skep DI mgr &amp; staf"/>
      <sheetName val="data"/>
    </sheetNames>
    <sheetDataSet>
      <sheetData sheetId="0"/>
      <sheetData sheetId="1"/>
      <sheetData sheetId="2"/>
      <sheetData sheetId="3"/>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power"/>
      <sheetName val="SMK 2001"/>
      <sheetName val="Gaji Mei"/>
      <sheetName val="Entry SMK 2002"/>
      <sheetName val="Promosi normal"/>
      <sheetName val="Rumus_januari 2003"/>
      <sheetName val="Promosi Jumping"/>
      <sheetName val="Validasi"/>
      <sheetName val="mgr &amp; staff"/>
      <sheetName val="SMK_2001"/>
      <sheetName val="Gaji_Mei"/>
      <sheetName val="Entry_SMK_2002"/>
      <sheetName val="Promosi_normal"/>
      <sheetName val="Rumus_januari_2003"/>
      <sheetName val="Promosi_Jumping"/>
      <sheetName val="mgr_&amp;_staff"/>
      <sheetName val="balance 0303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Guidance "/>
      <sheetName val="CMA Calculations"/>
      <sheetName val="CMA Selections"/>
      <sheetName val="observation Jkt"/>
      <sheetName val="observation station"/>
      <sheetName val="Tickmarks"/>
      <sheetName val="CMA_SampleDesign"/>
      <sheetName val="DialogInsert"/>
      <sheetName val="picture"/>
      <sheetName val="Guidance_"/>
      <sheetName val="CMA_Calculations"/>
      <sheetName val="CMA_Selections"/>
      <sheetName val="observation_Jkt"/>
      <sheetName val="observation_station"/>
    </sheetNames>
    <sheetDataSet>
      <sheetData sheetId="0">
        <row r="16">
          <cell r="F16">
            <v>0</v>
          </cell>
        </row>
      </sheetData>
      <sheetData sheetId="1">
        <row r="16">
          <cell r="F16">
            <v>0</v>
          </cell>
        </row>
      </sheetData>
      <sheetData sheetId="2">
        <row r="16">
          <cell r="F16">
            <v>0</v>
          </cell>
          <cell r="H16">
            <v>-59995200000</v>
          </cell>
        </row>
      </sheetData>
      <sheetData sheetId="3"/>
      <sheetData sheetId="4"/>
      <sheetData sheetId="5"/>
      <sheetData sheetId="6"/>
      <sheetData sheetId="7" refreshError="1"/>
      <sheetData sheetId="8"/>
      <sheetData sheetId="9" refreshError="1"/>
      <sheetData sheetId="10">
        <row r="16">
          <cell r="F16">
            <v>0</v>
          </cell>
        </row>
      </sheetData>
      <sheetData sheetId="11">
        <row r="16">
          <cell r="F16">
            <v>0</v>
          </cell>
        </row>
      </sheetData>
      <sheetData sheetId="12"/>
      <sheetData sheetId="13"/>
      <sheetData sheetId="1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7)" backgroundRefresh="0" connectionId="1" xr16:uid="{00000000-0016-0000-0000-000000000000}" autoFormatId="16" applyNumberFormats="0" applyBorderFormats="0" applyFontFormats="0" applyPatternFormats="0" applyAlignmentFormats="0" applyWidthHeightFormats="0">
  <queryTableRefresh nextId="42">
    <queryTableFields count="41">
      <queryTableField id="5" name="Unit" tableColumnId="1"/>
      <queryTableField id="24" name="Tahun" tableColumnId="2"/>
      <queryTableField id="6" name="KPI" tableColumnId="3"/>
      <queryTableField id="2" name="Title" tableColumnId="4"/>
      <queryTableField id="7" name="Penyebab Risiko" tableColumnId="5"/>
      <queryTableField id="8" name="Justifikasi Consequence " tableColumnId="6"/>
      <queryTableField id="9" name="Nilai Consequence Risiko Inheren" tableColumnId="7"/>
      <queryTableField id="10" name="Nilai Likelihood Risiko Inheren" tableColumnId="8"/>
      <queryTableField id="40" name="Skor Risiko Inheren" tableColumnId="9"/>
      <queryTableField id="11" name="Level Risiko Inheren" tableColumnId="10"/>
      <queryTableField id="12" name="Respon" tableColumnId="11"/>
      <queryTableField id="13" name="Pengendalian Yang Sudah Ada" tableColumnId="12"/>
      <queryTableField id="14" name="Rencana Pengendalian" tableColumnId="13"/>
      <queryTableField id="15" name="Ukuran Keberhasilan" tableColumnId="14"/>
      <queryTableField id="16" name="Target Waktu Penyelesaian" tableColumnId="15"/>
      <queryTableField id="17" name="Accountable (A)" tableColumnId="16"/>
      <queryTableField id="18" name="Responsible (R)" tableColumnId="17"/>
      <queryTableField id="19" name="Consult (C)" tableColumnId="18"/>
      <queryTableField id="20" name="Inform (I)" tableColumnId="19"/>
      <queryTableField id="21" name="Nilai Consequence (Risiko Residu)" tableColumnId="20"/>
      <queryTableField id="22" name="Nilai Likelihood (Risiko Residu)" tableColumnId="21"/>
      <queryTableField id="23" name="Level Risiko Residu" tableColumnId="22"/>
      <queryTableField id="34" name="Tanggal Disetujui" tableColumnId="23"/>
      <queryTableField id="26" name="Risk Analyst" tableColumnId="24"/>
      <queryTableField id="25" name="Risk Owner" tableColumnId="25"/>
      <queryTableField id="27" name="Menyetujui" tableColumnId="26"/>
      <queryTableField id="28" name="Mengetahui" tableColumnId="27"/>
      <queryTableField id="29" name="Menyusun" tableColumnId="28"/>
      <queryTableField id="32" name="Pencapaian Tujuan Tahunan" tableColumnId="29"/>
      <queryTableField id="35" name="Tanggal Diketahui" tableColumnId="30"/>
      <queryTableField id="33" name="Risk ID" tableColumnId="31"/>
      <queryTableField id="31" name="Status Risiko" tableColumnId="32"/>
      <queryTableField id="1" name="ID" tableColumnId="33"/>
      <queryTableField id="30" name="Status Dokumen" tableColumnId="34"/>
      <queryTableField id="41" name="Skor Risiko Residu" tableColumnId="35"/>
      <queryTableField id="36" name="Top Risk" tableColumnId="36"/>
      <queryTableField id="37" name="Risk Officer" tableColumnId="37"/>
      <queryTableField id="38" name="Tanggal Registrasi" tableColumnId="38"/>
      <queryTableField id="39" name="Approver" tableColumnId="39"/>
      <queryTableField id="4" name="Item Type" tableColumnId="40"/>
      <queryTableField id="3" name="Path" tableColumnId="4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8)" backgroundRefresh="0" connectionId="2" xr16:uid="{00000000-0016-0000-0100-000001000000}" autoFormatId="16" applyNumberFormats="0" applyBorderFormats="0" applyFontFormats="0" applyPatternFormats="0" applyAlignmentFormats="0" applyWidthHeightFormats="0">
  <queryTableRefresh nextId="63">
    <queryTableFields count="62">
      <queryTableField id="62" name="Nama Dinas" tableColumnId="1"/>
      <queryTableField id="9" name="Risk ID" tableColumnId="2"/>
      <queryTableField id="12" name="KPI" tableColumnId="3"/>
      <queryTableField id="16" name="Target" tableColumnId="4"/>
      <queryTableField id="13" name="Pencapaian KPI YTD" tableColumnId="5"/>
      <queryTableField id="24" name="Pencapaian KPI Jan" tableColumnId="6"/>
      <queryTableField id="25" name="Pencapaian KPI Feb" tableColumnId="7"/>
      <queryTableField id="26" name="Pencapaian KPI Mar" tableColumnId="8"/>
      <queryTableField id="27" name="Pencapaian KPI Apr" tableColumnId="9"/>
      <queryTableField id="28" name="Pencapaian KPI Mei" tableColumnId="10"/>
      <queryTableField id="29" name="Pencapaian KPI Jun" tableColumnId="11"/>
      <queryTableField id="30" name="Pencapaian KPI Jul" tableColumnId="12"/>
      <queryTableField id="31" name="Pencapaian KPI Aug" tableColumnId="13"/>
      <queryTableField id="36" name="Pencapaian KPI Sep" tableColumnId="14"/>
      <queryTableField id="33" name="Pencapaian KPI Oct" tableColumnId="15"/>
      <queryTableField id="34" name="Pencapaian KPI Nov" tableColumnId="16"/>
      <queryTableField id="35" name="Pencapaian KPI Dec" tableColumnId="17"/>
      <queryTableField id="1" name="Title" tableColumnId="18"/>
      <queryTableField id="4" name="Rencana Pengendalian" tableColumnId="19"/>
      <queryTableField id="17" name="PIC/ UIC" tableColumnId="20"/>
      <queryTableField id="14" name="Ukuran Keberhasilan" tableColumnId="21"/>
      <queryTableField id="6" name="Target Waktu Penyelesaian" tableColumnId="22"/>
      <queryTableField id="7" name="Assigned to" tableColumnId="23"/>
      <queryTableField id="5" name="Progress" tableColumnId="24"/>
      <queryTableField id="10" name="Jan % Pencapaian Indikator Keberhasilan" tableColumnId="25"/>
      <queryTableField id="8" name="Jan Justifikasi Status Penyelesaian" tableColumnId="26"/>
      <queryTableField id="15" name="Jan Catatan Risk Analyst" tableColumnId="27"/>
      <queryTableField id="37" name="Feb % Pencapaian Indikator Keberhasilan" tableColumnId="28"/>
      <queryTableField id="18" name="Feb Justifikasi Status Penyelesaian" tableColumnId="29"/>
      <queryTableField id="19" name="Feb Catatan Risk Analyst" tableColumnId="30"/>
      <queryTableField id="11" name="Mar % Justifikasi Status Penyelesaian" tableColumnId="31"/>
      <queryTableField id="20" name="Mar Justifikasi Status Penyelesaian" tableColumnId="32"/>
      <queryTableField id="21" name="Mar Catatan Risk Analyst" tableColumnId="33"/>
      <queryTableField id="22" name="Apr % Pencapaian Indikator Keberhasilan" tableColumnId="34"/>
      <queryTableField id="23" name="Apr Justifikasi Status Penyelesaian" tableColumnId="35"/>
      <queryTableField id="32" name="May % Pencapaian Status" tableColumnId="36"/>
      <queryTableField id="38" name="May Justifikasi Status Penyelesaian" tableColumnId="37"/>
      <queryTableField id="39" name="May Catatan Risk ANalyst" tableColumnId="38"/>
      <queryTableField id="40" name="Jun % Pencapaian Indikator Keberhasilan" tableColumnId="39"/>
      <queryTableField id="41" name="Jun Justifikasi Status Penyelesaian" tableColumnId="40"/>
      <queryTableField id="42" name="Jun Catatan Risk Analyst" tableColumnId="41"/>
      <queryTableField id="43" name="Jul % Pencapaian Indikator Keberhasilan" tableColumnId="42"/>
      <queryTableField id="44" name="Jul Justifikasi Status Penyelesaian" tableColumnId="43"/>
      <queryTableField id="45" name="Jul Catatan Risk Analyst" tableColumnId="44"/>
      <queryTableField id="46" name="Aug % Pencapaian Indikator Keberhasilan" tableColumnId="45"/>
      <queryTableField id="47" name="Aug Justifikasi Status Penyelesaian" tableColumnId="46"/>
      <queryTableField id="48" name="Aug Catatan Risk Analyst" tableColumnId="47"/>
      <queryTableField id="49" name="Sep % Pencapaian Indikator Keberhasilan" tableColumnId="48"/>
      <queryTableField id="50" name="Sep Justifikasi Status Penyelesaian" tableColumnId="49"/>
      <queryTableField id="51" name="Sep Catatan Risk Analyst" tableColumnId="50"/>
      <queryTableField id="52" name="Oct % Pencapaian Indikator Keberhasilan" tableColumnId="51"/>
      <queryTableField id="53" name="Oct Justifikasi Status Penyelesaian" tableColumnId="52"/>
      <queryTableField id="54" name="Oct Catatan Risk Analyst" tableColumnId="53"/>
      <queryTableField id="55" name="Nov % Pencapaian Indikator Keberhasilan" tableColumnId="54"/>
      <queryTableField id="57" name="Nov Justifikasi Status Penyelesaian" tableColumnId="55"/>
      <queryTableField id="56" name="Nov Catatan Risk Analyst" tableColumnId="56"/>
      <queryTableField id="58" name="Dec % Pencapaian Indikator Keberhasilan" tableColumnId="57"/>
      <queryTableField id="59" name="Dec Justifikasi Status Penyelesaian" tableColumnId="58"/>
      <queryTableField id="60" name="Dec Catatan Risk Analyst" tableColumnId="59"/>
      <queryTableField id="61" name="Submission Month" tableColumnId="60"/>
      <queryTableField id="3" name="Item Type" tableColumnId="61"/>
      <queryTableField id="2" name="Path" tableColumnId="6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__7" displayName="Table_query__7" ref="A1:AO124" tableType="queryTable" totalsRowShown="0">
  <autoFilter ref="A1:AO124" xr:uid="{00000000-0009-0000-0100-000001000000}"/>
  <tableColumns count="41">
    <tableColumn id="1" xr3:uid="{00000000-0010-0000-0000-000001000000}" uniqueName="field_0" name="Unit" queryTableFieldId="5" dataDxfId="102"/>
    <tableColumn id="2" xr3:uid="{00000000-0010-0000-0000-000002000000}" uniqueName="Tahun" name="Tahun" queryTableFieldId="24" dataDxfId="101"/>
    <tableColumn id="3" xr3:uid="{00000000-0010-0000-0000-000003000000}" uniqueName="field_3" name="KPI" queryTableFieldId="6" dataDxfId="100"/>
    <tableColumn id="4" xr3:uid="{00000000-0010-0000-0000-000004000000}" uniqueName="Title" name="Title" queryTableFieldId="2" dataDxfId="99"/>
    <tableColumn id="5" xr3:uid="{00000000-0010-0000-0000-000005000000}" uniqueName="field_5" name="Penyebab Risiko" queryTableFieldId="7" dataDxfId="98"/>
    <tableColumn id="6" xr3:uid="{00000000-0010-0000-0000-000006000000}" uniqueName="field_6" name="Justifikasi Consequence " queryTableFieldId="8" dataDxfId="97"/>
    <tableColumn id="7" xr3:uid="{00000000-0010-0000-0000-000007000000}" uniqueName="field_7" name="Kolom1" queryTableFieldId="9" dataDxfId="96"/>
    <tableColumn id="8" xr3:uid="{00000000-0010-0000-0000-000008000000}" uniqueName="field_8" name="Nilai Likelihood Risiko Inheren" queryTableFieldId="10" dataDxfId="95"/>
    <tableColumn id="9" xr3:uid="{00000000-0010-0000-0000-000009000000}" uniqueName="Skor_x005f_x0020_Risiko_x005f_x0020_Inheren" name="Skor Risiko Inheren" queryTableFieldId="40" dataDxfId="94"/>
    <tableColumn id="10" xr3:uid="{00000000-0010-0000-0000-00000A000000}" uniqueName="field_10" name="Level Risiko Inheren" queryTableFieldId="11" dataDxfId="93"/>
    <tableColumn id="11" xr3:uid="{00000000-0010-0000-0000-00000B000000}" uniqueName="field_11" name="Respon" queryTableFieldId="12" dataDxfId="92"/>
    <tableColumn id="12" xr3:uid="{00000000-0010-0000-0000-00000C000000}" uniqueName="field_12" name="Pengendalian Yang Sudah Ada" queryTableFieldId="13" dataDxfId="91"/>
    <tableColumn id="13" xr3:uid="{00000000-0010-0000-0000-00000D000000}" uniqueName="field_13" name="Rencana Pengendalian" queryTableFieldId="14" dataDxfId="90"/>
    <tableColumn id="14" xr3:uid="{00000000-0010-0000-0000-00000E000000}" uniqueName="field_14" name="Ukuran Keberhasilan" queryTableFieldId="15" dataDxfId="89"/>
    <tableColumn id="15" xr3:uid="{00000000-0010-0000-0000-00000F000000}" uniqueName="field_15" name="Target Waktu Penyelesaian" queryTableFieldId="16" dataDxfId="88"/>
    <tableColumn id="16" xr3:uid="{00000000-0010-0000-0000-000010000000}" uniqueName="field_16" name="Accountable (A)" queryTableFieldId="17" dataDxfId="87"/>
    <tableColumn id="17" xr3:uid="{00000000-0010-0000-0000-000011000000}" uniqueName="field_17" name="Responsible (R)" queryTableFieldId="18" dataDxfId="86"/>
    <tableColumn id="18" xr3:uid="{00000000-0010-0000-0000-000012000000}" uniqueName="field_18" name="Consult (C)" queryTableFieldId="19" dataDxfId="85"/>
    <tableColumn id="19" xr3:uid="{00000000-0010-0000-0000-000013000000}" uniqueName="field_19" name="Inform (I)" queryTableFieldId="20" dataDxfId="84"/>
    <tableColumn id="20" xr3:uid="{00000000-0010-0000-0000-000014000000}" uniqueName="field_20" name="Nilai Consequence (Risiko Residu)" queryTableFieldId="21" dataDxfId="83"/>
    <tableColumn id="21" xr3:uid="{00000000-0010-0000-0000-000015000000}" uniqueName="field_21" name="Nilai Likelihood (Risiko Residu)" queryTableFieldId="22" dataDxfId="82"/>
    <tableColumn id="22" xr3:uid="{00000000-0010-0000-0000-000016000000}" uniqueName="field_23" name="Level Risiko Residu" queryTableFieldId="23" dataDxfId="81"/>
    <tableColumn id="23" xr3:uid="{00000000-0010-0000-0000-000017000000}" uniqueName="DateApproved" name="Tanggal Disetujui" queryTableFieldId="34" dataDxfId="80"/>
    <tableColumn id="24" xr3:uid="{00000000-0010-0000-0000-000018000000}" uniqueName="RiskAnalyst" name="Risk Analyst" queryTableFieldId="26" dataDxfId="79"/>
    <tableColumn id="25" xr3:uid="{00000000-0010-0000-0000-000019000000}" uniqueName="RiskOwner" name="Risk Owner" queryTableFieldId="25" dataDxfId="78"/>
    <tableColumn id="26" xr3:uid="{00000000-0010-0000-0000-00001A000000}" uniqueName="StatusApprovalRiskOwner" name="Menyetujui" queryTableFieldId="27" dataDxfId="77"/>
    <tableColumn id="27" xr3:uid="{00000000-0010-0000-0000-00001B000000}" uniqueName="Acknowledgeby" name="Mengetahui" queryTableFieldId="28" dataDxfId="76"/>
    <tableColumn id="28" xr3:uid="{00000000-0010-0000-0000-00001C000000}" uniqueName="Menyusun" name="Menyusun" queryTableFieldId="29" dataDxfId="75"/>
    <tableColumn id="29" xr3:uid="{00000000-0010-0000-0000-00001D000000}" uniqueName="PencapaianTujuanTahunan" name="Pencapaian Tujuan Tahunan" queryTableFieldId="32" dataDxfId="74"/>
    <tableColumn id="30" xr3:uid="{00000000-0010-0000-0000-00001E000000}" uniqueName="TanggalDiketahui" name="Tanggal Diketahui" queryTableFieldId="35" dataDxfId="73"/>
    <tableColumn id="31" xr3:uid="{00000000-0010-0000-0000-00001F000000}" uniqueName="RiskID" name="Risk ID" queryTableFieldId="33" dataDxfId="72"/>
    <tableColumn id="32" xr3:uid="{00000000-0010-0000-0000-000020000000}" uniqueName="ProgressPengendalianRisikoTahuna" name="Status Risiko" queryTableFieldId="31" dataDxfId="71"/>
    <tableColumn id="33" xr3:uid="{00000000-0010-0000-0000-000021000000}" uniqueName="ID" name="ID" queryTableFieldId="1" dataDxfId="70"/>
    <tableColumn id="34" xr3:uid="{00000000-0010-0000-0000-000022000000}" uniqueName="StatusDokumen" name="Status Dokumen" queryTableFieldId="30" dataDxfId="69"/>
    <tableColumn id="35" xr3:uid="{00000000-0010-0000-0000-000023000000}" uniqueName="Skor_x005f_x0020_Risiko_x005f_x0020_Residu" name="Skor Risiko Residu" queryTableFieldId="41" dataDxfId="68"/>
    <tableColumn id="36" xr3:uid="{00000000-0010-0000-0000-000024000000}" uniqueName="TopRisk" name="Top Risk" queryTableFieldId="36" dataDxfId="67"/>
    <tableColumn id="37" xr3:uid="{00000000-0010-0000-0000-000025000000}" uniqueName="RiskOfficer" name="Risk Officer" queryTableFieldId="37" dataDxfId="66"/>
    <tableColumn id="38" xr3:uid="{00000000-0010-0000-0000-000026000000}" uniqueName="TanggalRegistrasi" name="Tanggal Registrasi" queryTableFieldId="38" dataDxfId="65"/>
    <tableColumn id="39" xr3:uid="{00000000-0010-0000-0000-000027000000}" uniqueName="Approver" name="Approver" queryTableFieldId="39" dataDxfId="64"/>
    <tableColumn id="40" xr3:uid="{00000000-0010-0000-0000-000028000000}" uniqueName="FSObjType" name="Item Type" queryTableFieldId="4" dataDxfId="63"/>
    <tableColumn id="41" xr3:uid="{00000000-0010-0000-0000-000029000000}" uniqueName="FileDirRef" name="Path" queryTableFieldId="3"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query__8" displayName="Table_query__8" ref="A1:BJ93" tableType="queryTable" totalsRowShown="0">
  <autoFilter ref="A1:BJ93" xr:uid="{00000000-0009-0000-0100-000002000000}"/>
  <tableColumns count="62">
    <tableColumn id="1" xr3:uid="{00000000-0010-0000-0100-000001000000}" uniqueName="NamaDinas" name="Nama Dinas" queryTableFieldId="62" dataDxfId="61"/>
    <tableColumn id="2" xr3:uid="{00000000-0010-0000-0100-000002000000}" uniqueName="RiskKPIID" name="Risk ID" queryTableFieldId="9" dataDxfId="60"/>
    <tableColumn id="3" xr3:uid="{00000000-0010-0000-0100-000003000000}" uniqueName="KPI" name="KPI" queryTableFieldId="12" dataDxfId="59"/>
    <tableColumn id="4" xr3:uid="{00000000-0010-0000-0100-000004000000}" uniqueName="Target" name="Target" queryTableFieldId="16" dataDxfId="58"/>
    <tableColumn id="5" xr3:uid="{00000000-0010-0000-0100-000005000000}" uniqueName="PencapaianKPI" name="Pencapaian KPI YTD" queryTableFieldId="13" dataDxfId="57"/>
    <tableColumn id="6" xr3:uid="{00000000-0010-0000-0100-000006000000}" uniqueName="PencapaianKPIJan" name="Pencapaian KPI Jan" queryTableFieldId="24" dataDxfId="56"/>
    <tableColumn id="7" xr3:uid="{00000000-0010-0000-0100-000007000000}" uniqueName="PencapaianKPIFeb" name="Pencapaian KPI Feb" queryTableFieldId="25" dataDxfId="55"/>
    <tableColumn id="8" xr3:uid="{00000000-0010-0000-0100-000008000000}" uniqueName="PencapaianKPIMar" name="Pencapaian KPI Mar" queryTableFieldId="26" dataDxfId="54"/>
    <tableColumn id="9" xr3:uid="{00000000-0010-0000-0100-000009000000}" uniqueName="PencapaianKPIQ1" name="Pencapaian KPI Apr" queryTableFieldId="27" dataDxfId="53"/>
    <tableColumn id="10" xr3:uid="{00000000-0010-0000-0100-00000A000000}" uniqueName="PencapaianKPIMei" name="Pencapaian KPI Mei" queryTableFieldId="28" dataDxfId="52"/>
    <tableColumn id="11" xr3:uid="{00000000-0010-0000-0100-00000B000000}" uniqueName="PencapaianKPIJun" name="Pencapaian KPI Jun" queryTableFieldId="29" dataDxfId="51"/>
    <tableColumn id="12" xr3:uid="{00000000-0010-0000-0100-00000C000000}" uniqueName="PencapaianKPIJul" name="Pencapaian KPI Jul" queryTableFieldId="30" dataDxfId="50"/>
    <tableColumn id="13" xr3:uid="{00000000-0010-0000-0100-00000D000000}" uniqueName="PencapaianKPIAug" name="Pencapaian KPI Aug" queryTableFieldId="31" dataDxfId="49"/>
    <tableColumn id="14" xr3:uid="{00000000-0010-0000-0100-00000E000000}" uniqueName="PencapaianKPISep" name="Pencapaian KPI Sep" queryTableFieldId="36" dataDxfId="48"/>
    <tableColumn id="15" xr3:uid="{00000000-0010-0000-0100-00000F000000}" uniqueName="PencapaianKPIOct" name="Pencapaian KPI Oct" queryTableFieldId="33" dataDxfId="47"/>
    <tableColumn id="16" xr3:uid="{00000000-0010-0000-0100-000010000000}" uniqueName="PencapaianKPINov" name="Pencapaian KPI Nov" queryTableFieldId="34" dataDxfId="46"/>
    <tableColumn id="17" xr3:uid="{00000000-0010-0000-0100-000011000000}" uniqueName="PencapaianKPIDec" name="Pencapaian KPI Dec" queryTableFieldId="35" dataDxfId="45"/>
    <tableColumn id="18" xr3:uid="{00000000-0010-0000-0100-000012000000}" uniqueName="Title" name="Title" queryTableFieldId="1" dataDxfId="44"/>
    <tableColumn id="19" xr3:uid="{00000000-0010-0000-0100-000013000000}" uniqueName="Description" name="Rencana Pengendalian" queryTableFieldId="4" dataDxfId="43"/>
    <tableColumn id="20" xr3:uid="{00000000-0010-0000-0100-000014000000}" uniqueName="PIC_x005f_x002f_UIC" name="PIC/ UIC" queryTableFieldId="17" dataDxfId="42"/>
    <tableColumn id="21" xr3:uid="{00000000-0010-0000-0100-000015000000}" uniqueName="UkuranKeberhasilan" name="Ukuran Keberhasilan" queryTableFieldId="14" dataDxfId="41"/>
    <tableColumn id="22" xr3:uid="{00000000-0010-0000-0100-000016000000}" uniqueName="DueDate" name="Target Waktu Penyelesaian" queryTableFieldId="6" dataDxfId="40"/>
    <tableColumn id="23" xr3:uid="{00000000-0010-0000-0100-000017000000}" uniqueName="AssignedTo" name="Assigned to" queryTableFieldId="7" dataDxfId="39"/>
    <tableColumn id="24" xr3:uid="{00000000-0010-0000-0100-000018000000}" uniqueName="Progress" name="Progress" queryTableFieldId="5" dataDxfId="38"/>
    <tableColumn id="25" xr3:uid="{00000000-0010-0000-0100-000019000000}" uniqueName="Progress_x005f_x0020__x005f_x0025_" name="Jan % Pencapaian Indikator Keberhasilan" queryTableFieldId="10" dataDxfId="37"/>
    <tableColumn id="26" xr3:uid="{00000000-0010-0000-0100-00001A000000}" uniqueName="Notes" name="Jan Justifikasi Status Penyelesaian" queryTableFieldId="8" dataDxfId="36"/>
    <tableColumn id="27" xr3:uid="{00000000-0010-0000-0100-00001B000000}" uniqueName="ReviewRiskAnalyst" name="Jan Catatan Risk Analyst" queryTableFieldId="15" dataDxfId="35"/>
    <tableColumn id="28" xr3:uid="{00000000-0010-0000-0100-00001C000000}" uniqueName="Feb_x005f_x0025_PencapaianIndikatorKeb" name="Feb % Pencapaian Indikator Keberhasilan" queryTableFieldId="37" dataDxfId="34"/>
    <tableColumn id="29" xr3:uid="{00000000-0010-0000-0100-00001D000000}" uniqueName="FebJustifikasiStatusPenyelesaian" name="Feb Justifikasi Status Penyelesaian" queryTableFieldId="18" dataDxfId="33"/>
    <tableColumn id="30" xr3:uid="{00000000-0010-0000-0100-00001E000000}" uniqueName="FebCatatanRiskAnalyst" name="Feb Catatan Risk Analyst" queryTableFieldId="19" dataDxfId="32"/>
    <tableColumn id="31" xr3:uid="{00000000-0010-0000-0100-00001F000000}" uniqueName="_x005f_x0025_MarProgress" name="Mar % Justifikasi Status Penyelesaian" queryTableFieldId="11" dataDxfId="31"/>
    <tableColumn id="32" xr3:uid="{00000000-0010-0000-0100-000020000000}" uniqueName="MarJustifikasiStatusPenyelesaian" name="Mar Justifikasi Status Penyelesaian" queryTableFieldId="20" dataDxfId="30"/>
    <tableColumn id="33" xr3:uid="{00000000-0010-0000-0100-000021000000}" uniqueName="MarCatatanRiskAnalyst" name="Mar Catatan Risk Analyst" queryTableFieldId="21" dataDxfId="29"/>
    <tableColumn id="34" xr3:uid="{00000000-0010-0000-0100-000022000000}" uniqueName="Apr_x005f_x0025_PencapaianIndikatorKeb" name="Apr % Pencapaian Indikator Keberhasilan" queryTableFieldId="22" dataDxfId="28"/>
    <tableColumn id="35" xr3:uid="{00000000-0010-0000-0100-000023000000}" uniqueName="AprJustifikasiStatusPenyelesaian" name="Apr Justifikasi Status Penyelesaian" queryTableFieldId="23" dataDxfId="27"/>
    <tableColumn id="36" xr3:uid="{00000000-0010-0000-0100-000024000000}" uniqueName="Mei_x005f_x0025_PencapaianStatus" name="May % Pencapaian Status" queryTableFieldId="32" dataDxfId="26"/>
    <tableColumn id="37" xr3:uid="{00000000-0010-0000-0100-000025000000}" uniqueName="MayJustifikasiStatusPenyelesaian" name="May Justifikasi Status Penyelesaian" queryTableFieldId="38" dataDxfId="25"/>
    <tableColumn id="38" xr3:uid="{00000000-0010-0000-0100-000026000000}" uniqueName="MayCatatanRiskANalyst" name="May Catatan Risk ANalyst" queryTableFieldId="39" dataDxfId="24"/>
    <tableColumn id="39" xr3:uid="{00000000-0010-0000-0100-000027000000}" uniqueName="Jun_x005f_x0025_PencapaianIndikatorKeb" name="Jun % Pencapaian Indikator Keberhasilan" queryTableFieldId="40" dataDxfId="23"/>
    <tableColumn id="40" xr3:uid="{00000000-0010-0000-0100-000028000000}" uniqueName="JunJustifikasiStatusPenyelesaian" name="Jun Justifikasi Status Penyelesaian" queryTableFieldId="41" dataDxfId="22"/>
    <tableColumn id="41" xr3:uid="{00000000-0010-0000-0100-000029000000}" uniqueName="JunCatatanRiskAnalyst" name="Jun Catatan Risk Analyst" queryTableFieldId="42" dataDxfId="21"/>
    <tableColumn id="42" xr3:uid="{00000000-0010-0000-0100-00002A000000}" uniqueName="Jul_x005f_x0025_PencapaianIndikatorKeb" name="Jul % Pencapaian Indikator Keberhasilan" queryTableFieldId="43" dataDxfId="20"/>
    <tableColumn id="43" xr3:uid="{00000000-0010-0000-0100-00002B000000}" uniqueName="JulJustifikasiStatusPenyelesaian" name="Jul Justifikasi Status Penyelesaian" queryTableFieldId="44" dataDxfId="19"/>
    <tableColumn id="44" xr3:uid="{00000000-0010-0000-0100-00002C000000}" uniqueName="JulCatatanRiskAnalyst" name="Jul Catatan Risk Analyst" queryTableFieldId="45" dataDxfId="18"/>
    <tableColumn id="45" xr3:uid="{00000000-0010-0000-0100-00002D000000}" uniqueName="Aug_x005f_x0025_PencapaianIndikatorKeb" name="Aug % Pencapaian Indikator Keberhasilan" queryTableFieldId="46" dataDxfId="17"/>
    <tableColumn id="46" xr3:uid="{00000000-0010-0000-0100-00002E000000}" uniqueName="AugJustifikasiStatusPenyelesaian" name="Aug Justifikasi Status Penyelesaian" queryTableFieldId="47" dataDxfId="16"/>
    <tableColumn id="47" xr3:uid="{00000000-0010-0000-0100-00002F000000}" uniqueName="AugCatatanRiskAnalyst" name="Aug Catatan Risk Analyst" queryTableFieldId="48" dataDxfId="15"/>
    <tableColumn id="48" xr3:uid="{00000000-0010-0000-0100-000030000000}" uniqueName="Sep_x005f_x0025_PencapaianIndikatorKeb" name="Sep % Pencapaian Indikator Keberhasilan" queryTableFieldId="49" dataDxfId="14"/>
    <tableColumn id="49" xr3:uid="{00000000-0010-0000-0100-000031000000}" uniqueName="SepJustifikasiStatusPenyelesaian" name="Sep Justifikasi Status Penyelesaian" queryTableFieldId="50" dataDxfId="13"/>
    <tableColumn id="50" xr3:uid="{00000000-0010-0000-0100-000032000000}" uniqueName="SepCatatanRiskAnalyst" name="Sep Catatan Risk Analyst" queryTableFieldId="51" dataDxfId="12"/>
    <tableColumn id="51" xr3:uid="{00000000-0010-0000-0100-000033000000}" uniqueName="Oct_x005f_x0025_PencapaianIndikatorKeb" name="Oct % Pencapaian Indikator Keberhasilan" queryTableFieldId="52" dataDxfId="11"/>
    <tableColumn id="52" xr3:uid="{00000000-0010-0000-0100-000034000000}" uniqueName="OctJustifikasiStatusPenyelesaian" name="Oct Justifikasi Status Penyelesaian" queryTableFieldId="53" dataDxfId="10"/>
    <tableColumn id="53" xr3:uid="{00000000-0010-0000-0100-000035000000}" uniqueName="OctCatatanRiskAnalyst" name="Oct Catatan Risk Analyst" queryTableFieldId="54" dataDxfId="9"/>
    <tableColumn id="54" xr3:uid="{00000000-0010-0000-0100-000036000000}" uniqueName="Nov_x005f_x0025_PencapaianIndikatorKeb" name="Nov % Pencapaian Indikator Keberhasilan" queryTableFieldId="55" dataDxfId="8"/>
    <tableColumn id="55" xr3:uid="{00000000-0010-0000-0100-000037000000}" uniqueName="NovJustifikasiStatusPenyelesaian" name="Nov Justifikasi Status Penyelesaian" queryTableFieldId="57" dataDxfId="7"/>
    <tableColumn id="56" xr3:uid="{00000000-0010-0000-0100-000038000000}" uniqueName="NovCatatanRiskAnalyst" name="Nov Catatan Risk Analyst" queryTableFieldId="56" dataDxfId="6"/>
    <tableColumn id="57" xr3:uid="{00000000-0010-0000-0100-000039000000}" uniqueName="Dec_x005f_x0025_PencapaianIndikatorKeb" name="Dec % Pencapaian Indikator Keberhasilan" queryTableFieldId="58" dataDxfId="5"/>
    <tableColumn id="58" xr3:uid="{00000000-0010-0000-0100-00003A000000}" uniqueName="DecJustifikasiStatusPenyelesaian" name="Dec Justifikasi Status Penyelesaian" queryTableFieldId="59" dataDxfId="4"/>
    <tableColumn id="59" xr3:uid="{00000000-0010-0000-0100-00003B000000}" uniqueName="DecCatatanRiskAnalyst" name="Dec Catatan Risk Analyst" queryTableFieldId="60" dataDxfId="3"/>
    <tableColumn id="60" xr3:uid="{00000000-0010-0000-0100-00003C000000}" uniqueName="SubmissionMonth" name="Submission Month" queryTableFieldId="61" dataDxfId="2"/>
    <tableColumn id="61" xr3:uid="{00000000-0010-0000-0100-00003D000000}" uniqueName="FSObjType" name="Item Type" queryTableFieldId="3" dataDxfId="1"/>
    <tableColumn id="62" xr3:uid="{00000000-0010-0000-0100-00003E000000}" uniqueName="FileDirRef" name="Path" queryTableFieldId="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24"/>
  <sheetViews>
    <sheetView topLeftCell="AF114" workbookViewId="0">
      <selection sqref="A1:AO124"/>
    </sheetView>
  </sheetViews>
  <sheetFormatPr defaultRowHeight="14.4" x14ac:dyDescent="0.3"/>
  <cols>
    <col min="1" max="1" width="7.109375" bestFit="1" customWidth="1"/>
    <col min="2" max="2" width="8.6640625" bestFit="1" customWidth="1"/>
    <col min="3" max="3" width="75.44140625" bestFit="1" customWidth="1"/>
    <col min="4" max="6" width="81.109375" bestFit="1" customWidth="1"/>
    <col min="7" max="7" width="33.6640625" bestFit="1" customWidth="1"/>
    <col min="8" max="8" width="30.88671875" bestFit="1" customWidth="1"/>
    <col min="9" max="9" width="20.5546875" bestFit="1" customWidth="1"/>
    <col min="10" max="10" width="21.44140625" bestFit="1" customWidth="1"/>
    <col min="11" max="11" width="14.6640625" bestFit="1" customWidth="1"/>
    <col min="12" max="13" width="81.109375" bestFit="1" customWidth="1"/>
    <col min="14" max="14" width="79.88671875" bestFit="1" customWidth="1"/>
    <col min="15" max="15" width="81.109375" bestFit="1" customWidth="1"/>
    <col min="16" max="16" width="17.5546875" bestFit="1" customWidth="1"/>
    <col min="17" max="17" width="42.88671875" bestFit="1" customWidth="1"/>
    <col min="18" max="18" width="26.88671875" bestFit="1" customWidth="1"/>
    <col min="19" max="19" width="13.109375" bestFit="1" customWidth="1"/>
    <col min="20" max="20" width="34.109375" bestFit="1" customWidth="1"/>
    <col min="21" max="21" width="31.33203125" bestFit="1" customWidth="1"/>
    <col min="22" max="22" width="20.44140625" bestFit="1" customWidth="1"/>
    <col min="23" max="23" width="18.5546875" bestFit="1" customWidth="1"/>
    <col min="24" max="24" width="24.6640625" bestFit="1" customWidth="1"/>
    <col min="25" max="25" width="20.33203125" bestFit="1" customWidth="1"/>
    <col min="26" max="26" width="13.6640625" bestFit="1" customWidth="1"/>
    <col min="27" max="27" width="14.109375" bestFit="1" customWidth="1"/>
    <col min="28" max="28" width="12.6640625" bestFit="1" customWidth="1"/>
    <col min="29" max="29" width="28.44140625" bestFit="1" customWidth="1"/>
    <col min="30" max="30" width="19.109375" bestFit="1" customWidth="1"/>
    <col min="32" max="32" width="14.44140625" bestFit="1" customWidth="1"/>
    <col min="33" max="33" width="5.109375" bestFit="1" customWidth="1"/>
    <col min="34" max="34" width="17.88671875" bestFit="1" customWidth="1"/>
    <col min="35" max="35" width="19.5546875" bestFit="1" customWidth="1"/>
    <col min="36" max="36" width="10.5546875" bestFit="1" customWidth="1"/>
    <col min="37" max="37" width="31.109375" bestFit="1" customWidth="1"/>
    <col min="38" max="38" width="19.109375" bestFit="1" customWidth="1"/>
    <col min="39" max="39" width="22.88671875" bestFit="1" customWidth="1"/>
    <col min="40" max="40" width="12.109375" bestFit="1" customWidth="1"/>
    <col min="41" max="41" width="52.33203125" bestFit="1" customWidth="1"/>
  </cols>
  <sheetData>
    <row r="1" spans="1:41" x14ac:dyDescent="0.3">
      <c r="A1" t="s">
        <v>4</v>
      </c>
      <c r="B1" t="s">
        <v>23</v>
      </c>
      <c r="C1" t="s">
        <v>5</v>
      </c>
      <c r="D1" t="s">
        <v>1</v>
      </c>
      <c r="E1" t="s">
        <v>6</v>
      </c>
      <c r="F1" t="s">
        <v>7</v>
      </c>
      <c r="G1" t="s">
        <v>1824</v>
      </c>
      <c r="H1" t="s">
        <v>9</v>
      </c>
      <c r="I1" t="s">
        <v>39</v>
      </c>
      <c r="J1" t="s">
        <v>10</v>
      </c>
      <c r="K1" t="s">
        <v>11</v>
      </c>
      <c r="L1" t="s">
        <v>12</v>
      </c>
      <c r="M1" t="s">
        <v>13</v>
      </c>
      <c r="N1" t="s">
        <v>14</v>
      </c>
      <c r="O1" t="s">
        <v>15</v>
      </c>
      <c r="P1" t="s">
        <v>16</v>
      </c>
      <c r="Q1" t="s">
        <v>17</v>
      </c>
      <c r="R1" t="s">
        <v>18</v>
      </c>
      <c r="S1" t="s">
        <v>19</v>
      </c>
      <c r="T1" t="s">
        <v>20</v>
      </c>
      <c r="U1" t="s">
        <v>21</v>
      </c>
      <c r="V1" t="s">
        <v>22</v>
      </c>
      <c r="W1" t="s">
        <v>33</v>
      </c>
      <c r="X1" t="s">
        <v>25</v>
      </c>
      <c r="Y1" t="s">
        <v>24</v>
      </c>
      <c r="Z1" t="s">
        <v>26</v>
      </c>
      <c r="AA1" t="s">
        <v>27</v>
      </c>
      <c r="AB1" t="s">
        <v>28</v>
      </c>
      <c r="AC1" t="s">
        <v>31</v>
      </c>
      <c r="AD1" t="s">
        <v>34</v>
      </c>
      <c r="AE1" t="s">
        <v>32</v>
      </c>
      <c r="AF1" t="s">
        <v>30</v>
      </c>
      <c r="AG1" t="s">
        <v>0</v>
      </c>
      <c r="AH1" t="s">
        <v>29</v>
      </c>
      <c r="AI1" t="s">
        <v>40</v>
      </c>
      <c r="AJ1" t="s">
        <v>35</v>
      </c>
      <c r="AK1" t="s">
        <v>36</v>
      </c>
      <c r="AL1" t="s">
        <v>37</v>
      </c>
      <c r="AM1" t="s">
        <v>38</v>
      </c>
      <c r="AN1" t="s">
        <v>3</v>
      </c>
      <c r="AO1" t="s">
        <v>2</v>
      </c>
    </row>
    <row r="2" spans="1:41" ht="57.6" x14ac:dyDescent="0.3">
      <c r="A2" s="1" t="s">
        <v>44</v>
      </c>
      <c r="B2" s="1" t="s">
        <v>62</v>
      </c>
      <c r="C2" s="1" t="s">
        <v>45</v>
      </c>
      <c r="D2" s="1" t="s">
        <v>41</v>
      </c>
      <c r="E2" s="2" t="s">
        <v>46</v>
      </c>
      <c r="F2" s="2" t="s">
        <v>47</v>
      </c>
      <c r="G2" s="1" t="s">
        <v>48</v>
      </c>
      <c r="H2" s="1" t="s">
        <v>49</v>
      </c>
      <c r="I2" s="1">
        <v>5</v>
      </c>
      <c r="J2" s="1" t="s">
        <v>50</v>
      </c>
      <c r="K2" s="1" t="s">
        <v>51</v>
      </c>
      <c r="L2" s="2" t="s">
        <v>52</v>
      </c>
      <c r="M2" s="2" t="s">
        <v>53</v>
      </c>
      <c r="N2" s="2" t="s">
        <v>54</v>
      </c>
      <c r="O2" s="1" t="s">
        <v>55</v>
      </c>
      <c r="P2" s="1" t="s">
        <v>56</v>
      </c>
      <c r="Q2" s="1" t="s">
        <v>57</v>
      </c>
      <c r="R2" s="1" t="s">
        <v>58</v>
      </c>
      <c r="S2" s="1" t="s">
        <v>59</v>
      </c>
      <c r="T2" s="1" t="s">
        <v>49</v>
      </c>
      <c r="U2" s="1" t="s">
        <v>60</v>
      </c>
      <c r="V2" s="1" t="s">
        <v>61</v>
      </c>
      <c r="W2" s="3">
        <v>44926</v>
      </c>
      <c r="X2" s="1" t="s">
        <v>64</v>
      </c>
      <c r="Y2" s="1" t="s">
        <v>63</v>
      </c>
      <c r="Z2" s="1"/>
      <c r="AA2" s="1"/>
      <c r="AB2" s="1"/>
      <c r="AC2" s="1"/>
      <c r="AD2" s="3">
        <v>44921</v>
      </c>
      <c r="AE2" s="1"/>
      <c r="AF2" s="1" t="s">
        <v>65</v>
      </c>
      <c r="AG2" s="4">
        <v>1</v>
      </c>
      <c r="AH2" s="1"/>
      <c r="AI2" s="1">
        <v>3</v>
      </c>
      <c r="AJ2" s="1"/>
      <c r="AK2" s="1"/>
      <c r="AL2" s="3"/>
      <c r="AM2" s="1"/>
      <c r="AN2" s="1" t="s">
        <v>43</v>
      </c>
      <c r="AO2" s="1" t="s">
        <v>42</v>
      </c>
    </row>
    <row r="3" spans="1:41" ht="172.8" x14ac:dyDescent="0.3">
      <c r="A3" s="1" t="s">
        <v>44</v>
      </c>
      <c r="B3" s="1" t="s">
        <v>79</v>
      </c>
      <c r="C3" s="1" t="s">
        <v>67</v>
      </c>
      <c r="D3" s="1" t="s">
        <v>66</v>
      </c>
      <c r="E3" s="2" t="s">
        <v>68</v>
      </c>
      <c r="F3" s="2" t="s">
        <v>69</v>
      </c>
      <c r="G3" s="1" t="s">
        <v>60</v>
      </c>
      <c r="H3" s="1" t="s">
        <v>60</v>
      </c>
      <c r="I3" s="1">
        <v>9</v>
      </c>
      <c r="J3" s="1" t="s">
        <v>50</v>
      </c>
      <c r="K3" s="1" t="s">
        <v>51</v>
      </c>
      <c r="L3" s="2" t="s">
        <v>70</v>
      </c>
      <c r="M3" s="2" t="s">
        <v>71</v>
      </c>
      <c r="N3" s="2" t="s">
        <v>72</v>
      </c>
      <c r="O3" s="1" t="s">
        <v>73</v>
      </c>
      <c r="P3" s="1" t="s">
        <v>56</v>
      </c>
      <c r="Q3" s="1" t="s">
        <v>74</v>
      </c>
      <c r="R3" s="1" t="s">
        <v>75</v>
      </c>
      <c r="S3" s="1" t="s">
        <v>76</v>
      </c>
      <c r="T3" s="1" t="s">
        <v>77</v>
      </c>
      <c r="U3" s="1" t="s">
        <v>60</v>
      </c>
      <c r="V3" s="1" t="s">
        <v>78</v>
      </c>
      <c r="W3" s="3">
        <v>44926</v>
      </c>
      <c r="X3" s="1" t="s">
        <v>64</v>
      </c>
      <c r="Y3" s="1" t="s">
        <v>63</v>
      </c>
      <c r="Z3" s="1"/>
      <c r="AA3" s="1"/>
      <c r="AB3" s="1"/>
      <c r="AC3" s="1"/>
      <c r="AD3" s="3"/>
      <c r="AE3" s="1"/>
      <c r="AF3" s="1" t="s">
        <v>65</v>
      </c>
      <c r="AG3" s="4">
        <v>2</v>
      </c>
      <c r="AH3" s="1"/>
      <c r="AI3" s="1">
        <v>6</v>
      </c>
      <c r="AJ3" s="1"/>
      <c r="AK3" s="1"/>
      <c r="AL3" s="3"/>
      <c r="AM3" s="1"/>
      <c r="AN3" s="1" t="s">
        <v>43</v>
      </c>
      <c r="AO3" s="1" t="s">
        <v>42</v>
      </c>
    </row>
    <row r="4" spans="1:41" ht="115.2" x14ac:dyDescent="0.3">
      <c r="A4" s="1" t="s">
        <v>44</v>
      </c>
      <c r="B4" s="1" t="s">
        <v>79</v>
      </c>
      <c r="C4" s="1" t="s">
        <v>81</v>
      </c>
      <c r="D4" s="1" t="s">
        <v>80</v>
      </c>
      <c r="E4" s="2" t="s">
        <v>82</v>
      </c>
      <c r="F4" s="2" t="s">
        <v>83</v>
      </c>
      <c r="G4" s="1" t="s">
        <v>60</v>
      </c>
      <c r="H4" s="1" t="s">
        <v>60</v>
      </c>
      <c r="I4" s="1">
        <v>9</v>
      </c>
      <c r="J4" s="1" t="s">
        <v>50</v>
      </c>
      <c r="K4" s="1" t="s">
        <v>51</v>
      </c>
      <c r="L4" s="2" t="s">
        <v>84</v>
      </c>
      <c r="M4" s="2" t="s">
        <v>85</v>
      </c>
      <c r="N4" s="2" t="s">
        <v>86</v>
      </c>
      <c r="O4" s="1" t="s">
        <v>87</v>
      </c>
      <c r="P4" s="1" t="s">
        <v>56</v>
      </c>
      <c r="Q4" s="1" t="s">
        <v>74</v>
      </c>
      <c r="R4" s="1" t="s">
        <v>75</v>
      </c>
      <c r="S4" s="1" t="s">
        <v>76</v>
      </c>
      <c r="T4" s="1" t="s">
        <v>77</v>
      </c>
      <c r="U4" s="1" t="s">
        <v>77</v>
      </c>
      <c r="V4" s="1" t="s">
        <v>61</v>
      </c>
      <c r="W4" s="3">
        <v>44926</v>
      </c>
      <c r="X4" s="1" t="s">
        <v>64</v>
      </c>
      <c r="Y4" s="1" t="s">
        <v>63</v>
      </c>
      <c r="Z4" s="1"/>
      <c r="AA4" s="1"/>
      <c r="AB4" s="1"/>
      <c r="AC4" s="1"/>
      <c r="AD4" s="3"/>
      <c r="AE4" s="1"/>
      <c r="AF4" s="1" t="s">
        <v>65</v>
      </c>
      <c r="AG4" s="4">
        <v>3</v>
      </c>
      <c r="AH4" s="1"/>
      <c r="AI4" s="1">
        <v>4</v>
      </c>
      <c r="AJ4" s="1"/>
      <c r="AK4" s="1"/>
      <c r="AL4" s="3"/>
      <c r="AM4" s="1"/>
      <c r="AN4" s="1" t="s">
        <v>43</v>
      </c>
      <c r="AO4" s="1" t="s">
        <v>42</v>
      </c>
    </row>
    <row r="5" spans="1:41" ht="129.6" x14ac:dyDescent="0.3">
      <c r="A5" s="1" t="s">
        <v>44</v>
      </c>
      <c r="B5" s="1" t="s">
        <v>79</v>
      </c>
      <c r="C5" s="1" t="s">
        <v>89</v>
      </c>
      <c r="D5" s="1" t="s">
        <v>88</v>
      </c>
      <c r="E5" s="2" t="s">
        <v>90</v>
      </c>
      <c r="F5" s="2" t="s">
        <v>91</v>
      </c>
      <c r="G5" s="1" t="s">
        <v>60</v>
      </c>
      <c r="H5" s="1" t="s">
        <v>77</v>
      </c>
      <c r="I5" s="1">
        <v>6</v>
      </c>
      <c r="J5" s="1" t="s">
        <v>78</v>
      </c>
      <c r="K5" s="1" t="s">
        <v>51</v>
      </c>
      <c r="L5" s="2" t="s">
        <v>92</v>
      </c>
      <c r="M5" s="2" t="s">
        <v>93</v>
      </c>
      <c r="N5" s="2" t="s">
        <v>94</v>
      </c>
      <c r="O5" s="1" t="s">
        <v>95</v>
      </c>
      <c r="P5" s="1" t="s">
        <v>56</v>
      </c>
      <c r="Q5" s="1" t="s">
        <v>74</v>
      </c>
      <c r="R5" s="1" t="s">
        <v>75</v>
      </c>
      <c r="S5" s="1" t="s">
        <v>76</v>
      </c>
      <c r="T5" s="1" t="s">
        <v>77</v>
      </c>
      <c r="U5" s="1" t="s">
        <v>77</v>
      </c>
      <c r="V5" s="1" t="s">
        <v>61</v>
      </c>
      <c r="W5" s="3">
        <v>44926</v>
      </c>
      <c r="X5" s="1" t="s">
        <v>64</v>
      </c>
      <c r="Y5" s="1" t="s">
        <v>63</v>
      </c>
      <c r="Z5" s="1"/>
      <c r="AA5" s="1"/>
      <c r="AB5" s="1"/>
      <c r="AC5" s="1"/>
      <c r="AD5" s="3"/>
      <c r="AE5" s="1"/>
      <c r="AF5" s="1" t="s">
        <v>65</v>
      </c>
      <c r="AG5" s="4">
        <v>4</v>
      </c>
      <c r="AH5" s="1"/>
      <c r="AI5" s="1">
        <v>4</v>
      </c>
      <c r="AJ5" s="1"/>
      <c r="AK5" s="1"/>
      <c r="AL5" s="3"/>
      <c r="AM5" s="1"/>
      <c r="AN5" s="1" t="s">
        <v>43</v>
      </c>
      <c r="AO5" s="1" t="s">
        <v>42</v>
      </c>
    </row>
    <row r="6" spans="1:41" ht="115.2" x14ac:dyDescent="0.3">
      <c r="A6" s="1" t="s">
        <v>44</v>
      </c>
      <c r="B6" s="1" t="s">
        <v>79</v>
      </c>
      <c r="C6" s="1" t="s">
        <v>97</v>
      </c>
      <c r="D6" s="1" t="s">
        <v>96</v>
      </c>
      <c r="E6" s="2" t="s">
        <v>98</v>
      </c>
      <c r="F6" s="2" t="s">
        <v>99</v>
      </c>
      <c r="G6" s="1" t="s">
        <v>60</v>
      </c>
      <c r="H6" s="1" t="s">
        <v>77</v>
      </c>
      <c r="I6" s="1">
        <v>6</v>
      </c>
      <c r="J6" s="1" t="s">
        <v>78</v>
      </c>
      <c r="K6" s="1" t="s">
        <v>51</v>
      </c>
      <c r="L6" s="2" t="s">
        <v>100</v>
      </c>
      <c r="M6" s="2" t="s">
        <v>101</v>
      </c>
      <c r="N6" s="2" t="s">
        <v>102</v>
      </c>
      <c r="O6" s="1" t="s">
        <v>55</v>
      </c>
      <c r="P6" s="1" t="s">
        <v>56</v>
      </c>
      <c r="Q6" s="1" t="s">
        <v>103</v>
      </c>
      <c r="R6" s="1" t="s">
        <v>104</v>
      </c>
      <c r="S6" s="1" t="s">
        <v>76</v>
      </c>
      <c r="T6" s="1" t="s">
        <v>49</v>
      </c>
      <c r="U6" s="1" t="s">
        <v>60</v>
      </c>
      <c r="V6" s="1" t="s">
        <v>61</v>
      </c>
      <c r="W6" s="3">
        <v>44926</v>
      </c>
      <c r="X6" s="1" t="s">
        <v>64</v>
      </c>
      <c r="Y6" s="1" t="s">
        <v>63</v>
      </c>
      <c r="Z6" s="1"/>
      <c r="AA6" s="1"/>
      <c r="AB6" s="1"/>
      <c r="AC6" s="1"/>
      <c r="AD6" s="3"/>
      <c r="AE6" s="1"/>
      <c r="AF6" s="1" t="s">
        <v>65</v>
      </c>
      <c r="AG6" s="4">
        <v>5</v>
      </c>
      <c r="AH6" s="1"/>
      <c r="AI6" s="1">
        <v>3</v>
      </c>
      <c r="AJ6" s="1"/>
      <c r="AK6" s="1"/>
      <c r="AL6" s="3"/>
      <c r="AM6" s="1"/>
      <c r="AN6" s="1" t="s">
        <v>43</v>
      </c>
      <c r="AO6" s="1" t="s">
        <v>42</v>
      </c>
    </row>
    <row r="7" spans="1:41" ht="43.2" x14ac:dyDescent="0.3">
      <c r="A7" s="1" t="s">
        <v>44</v>
      </c>
      <c r="B7" s="1" t="s">
        <v>79</v>
      </c>
      <c r="C7" s="1" t="s">
        <v>106</v>
      </c>
      <c r="D7" s="1" t="s">
        <v>105</v>
      </c>
      <c r="E7" s="2" t="s">
        <v>107</v>
      </c>
      <c r="F7" s="2" t="s">
        <v>108</v>
      </c>
      <c r="G7" s="1" t="s">
        <v>77</v>
      </c>
      <c r="H7" s="1" t="s">
        <v>77</v>
      </c>
      <c r="I7" s="1">
        <v>4</v>
      </c>
      <c r="J7" s="1" t="s">
        <v>61</v>
      </c>
      <c r="K7" s="1" t="s">
        <v>51</v>
      </c>
      <c r="L7" s="2" t="s">
        <v>109</v>
      </c>
      <c r="M7" s="2" t="s">
        <v>110</v>
      </c>
      <c r="N7" s="2" t="s">
        <v>111</v>
      </c>
      <c r="O7" s="1" t="s">
        <v>55</v>
      </c>
      <c r="P7" s="1" t="s">
        <v>56</v>
      </c>
      <c r="Q7" s="1" t="s">
        <v>112</v>
      </c>
      <c r="R7" s="1" t="s">
        <v>58</v>
      </c>
      <c r="S7" s="1" t="s">
        <v>76</v>
      </c>
      <c r="T7" s="1" t="s">
        <v>49</v>
      </c>
      <c r="U7" s="1" t="s">
        <v>77</v>
      </c>
      <c r="V7" s="1" t="s">
        <v>61</v>
      </c>
      <c r="W7" s="3">
        <v>44926</v>
      </c>
      <c r="X7" s="1" t="s">
        <v>64</v>
      </c>
      <c r="Y7" s="1" t="s">
        <v>64</v>
      </c>
      <c r="Z7" s="1"/>
      <c r="AA7" s="1"/>
      <c r="AB7" s="1"/>
      <c r="AC7" s="1"/>
      <c r="AD7" s="3"/>
      <c r="AE7" s="1"/>
      <c r="AF7" s="1" t="s">
        <v>65</v>
      </c>
      <c r="AG7" s="4">
        <v>6</v>
      </c>
      <c r="AH7" s="1"/>
      <c r="AI7" s="1">
        <v>2</v>
      </c>
      <c r="AJ7" s="1"/>
      <c r="AK7" s="1"/>
      <c r="AL7" s="3"/>
      <c r="AM7" s="1"/>
      <c r="AN7" s="1" t="s">
        <v>43</v>
      </c>
      <c r="AO7" s="1" t="s">
        <v>42</v>
      </c>
    </row>
    <row r="8" spans="1:41" ht="57.6" x14ac:dyDescent="0.3">
      <c r="A8" s="1" t="s">
        <v>58</v>
      </c>
      <c r="B8" s="1" t="s">
        <v>62</v>
      </c>
      <c r="C8" s="1" t="s">
        <v>114</v>
      </c>
      <c r="D8" s="1" t="s">
        <v>113</v>
      </c>
      <c r="E8" s="2" t="s">
        <v>115</v>
      </c>
      <c r="F8" s="2" t="s">
        <v>116</v>
      </c>
      <c r="G8" s="1" t="s">
        <v>60</v>
      </c>
      <c r="H8" s="1" t="s">
        <v>60</v>
      </c>
      <c r="I8" s="1">
        <v>9</v>
      </c>
      <c r="J8" s="1" t="s">
        <v>50</v>
      </c>
      <c r="K8" s="1" t="s">
        <v>51</v>
      </c>
      <c r="L8" s="2" t="s">
        <v>117</v>
      </c>
      <c r="M8" s="2" t="s">
        <v>118</v>
      </c>
      <c r="N8" s="2" t="s">
        <v>119</v>
      </c>
      <c r="O8" s="1" t="s">
        <v>120</v>
      </c>
      <c r="P8" s="1" t="s">
        <v>121</v>
      </c>
      <c r="Q8" s="1" t="s">
        <v>122</v>
      </c>
      <c r="R8" s="1" t="s">
        <v>123</v>
      </c>
      <c r="S8" s="1" t="s">
        <v>59</v>
      </c>
      <c r="T8" s="1" t="s">
        <v>124</v>
      </c>
      <c r="U8" s="1" t="s">
        <v>49</v>
      </c>
      <c r="V8" s="1" t="s">
        <v>61</v>
      </c>
      <c r="W8" s="3"/>
      <c r="X8" s="1" t="s">
        <v>126</v>
      </c>
      <c r="Y8" s="1" t="s">
        <v>125</v>
      </c>
      <c r="Z8" s="1"/>
      <c r="AA8" s="1"/>
      <c r="AB8" s="1"/>
      <c r="AC8" s="1"/>
      <c r="AD8" s="3"/>
      <c r="AE8" s="1"/>
      <c r="AF8" s="1" t="s">
        <v>65</v>
      </c>
      <c r="AG8" s="4">
        <v>7</v>
      </c>
      <c r="AH8" s="1"/>
      <c r="AI8" s="1">
        <v>4</v>
      </c>
      <c r="AJ8" s="1" t="s">
        <v>127</v>
      </c>
      <c r="AK8" s="1" t="s">
        <v>128</v>
      </c>
      <c r="AL8" s="3"/>
      <c r="AM8" s="1"/>
      <c r="AN8" s="1" t="s">
        <v>43</v>
      </c>
      <c r="AO8" s="1" t="s">
        <v>42</v>
      </c>
    </row>
    <row r="9" spans="1:41" ht="57.6" x14ac:dyDescent="0.3">
      <c r="A9" s="1" t="s">
        <v>44</v>
      </c>
      <c r="B9" s="1" t="s">
        <v>79</v>
      </c>
      <c r="C9" s="1" t="s">
        <v>130</v>
      </c>
      <c r="D9" s="1" t="s">
        <v>129</v>
      </c>
      <c r="E9" s="2" t="s">
        <v>131</v>
      </c>
      <c r="F9" s="2" t="s">
        <v>132</v>
      </c>
      <c r="G9" s="1" t="s">
        <v>48</v>
      </c>
      <c r="H9" s="1" t="s">
        <v>60</v>
      </c>
      <c r="I9" s="1">
        <v>15</v>
      </c>
      <c r="J9" s="1" t="s">
        <v>50</v>
      </c>
      <c r="K9" s="1" t="s">
        <v>51</v>
      </c>
      <c r="L9" s="2" t="s">
        <v>133</v>
      </c>
      <c r="M9" s="2" t="s">
        <v>134</v>
      </c>
      <c r="N9" s="2" t="s">
        <v>135</v>
      </c>
      <c r="O9" s="1" t="s">
        <v>73</v>
      </c>
      <c r="P9" s="1" t="s">
        <v>56</v>
      </c>
      <c r="Q9" s="1" t="s">
        <v>112</v>
      </c>
      <c r="R9" s="1" t="s">
        <v>75</v>
      </c>
      <c r="S9" s="1" t="s">
        <v>76</v>
      </c>
      <c r="T9" s="1" t="s">
        <v>77</v>
      </c>
      <c r="U9" s="1" t="s">
        <v>60</v>
      </c>
      <c r="V9" s="1" t="s">
        <v>61</v>
      </c>
      <c r="W9" s="3">
        <v>44926</v>
      </c>
      <c r="X9" s="1" t="s">
        <v>64</v>
      </c>
      <c r="Y9" s="1" t="s">
        <v>63</v>
      </c>
      <c r="Z9" s="1"/>
      <c r="AA9" s="1"/>
      <c r="AB9" s="1"/>
      <c r="AC9" s="1"/>
      <c r="AD9" s="3"/>
      <c r="AE9" s="1"/>
      <c r="AF9" s="1" t="s">
        <v>65</v>
      </c>
      <c r="AG9" s="4">
        <v>8</v>
      </c>
      <c r="AH9" s="1"/>
      <c r="AI9" s="1">
        <v>6</v>
      </c>
      <c r="AJ9" s="1"/>
      <c r="AK9" s="1"/>
      <c r="AL9" s="3"/>
      <c r="AM9" s="1"/>
      <c r="AN9" s="1" t="s">
        <v>43</v>
      </c>
      <c r="AO9" s="1" t="s">
        <v>42</v>
      </c>
    </row>
    <row r="10" spans="1:41" ht="28.8" x14ac:dyDescent="0.3">
      <c r="A10" s="1" t="s">
        <v>75</v>
      </c>
      <c r="B10" s="1" t="s">
        <v>62</v>
      </c>
      <c r="C10" s="1" t="s">
        <v>137</v>
      </c>
      <c r="D10" s="1" t="s">
        <v>136</v>
      </c>
      <c r="E10" s="2" t="s">
        <v>138</v>
      </c>
      <c r="F10" s="2" t="s">
        <v>139</v>
      </c>
      <c r="G10" s="1" t="s">
        <v>60</v>
      </c>
      <c r="H10" s="1" t="s">
        <v>60</v>
      </c>
      <c r="I10" s="1">
        <v>9</v>
      </c>
      <c r="J10" s="1" t="s">
        <v>50</v>
      </c>
      <c r="K10" s="1" t="s">
        <v>51</v>
      </c>
      <c r="L10" s="2" t="s">
        <v>140</v>
      </c>
      <c r="M10" s="2" t="s">
        <v>141</v>
      </c>
      <c r="N10" s="2" t="s">
        <v>142</v>
      </c>
      <c r="O10" s="1" t="s">
        <v>55</v>
      </c>
      <c r="P10" s="1" t="s">
        <v>143</v>
      </c>
      <c r="Q10" s="1" t="s">
        <v>144</v>
      </c>
      <c r="R10" s="1" t="s">
        <v>58</v>
      </c>
      <c r="S10" s="1" t="s">
        <v>58</v>
      </c>
      <c r="T10" s="1" t="s">
        <v>49</v>
      </c>
      <c r="U10" s="1" t="s">
        <v>77</v>
      </c>
      <c r="V10" s="1" t="s">
        <v>61</v>
      </c>
      <c r="W10" s="3"/>
      <c r="X10" s="1" t="s">
        <v>126</v>
      </c>
      <c r="Y10" s="1" t="s">
        <v>145</v>
      </c>
      <c r="Z10" s="1"/>
      <c r="AA10" s="1"/>
      <c r="AB10" s="1"/>
      <c r="AC10" s="1"/>
      <c r="AD10" s="3">
        <v>44915</v>
      </c>
      <c r="AE10" s="1"/>
      <c r="AF10" s="1" t="s">
        <v>65</v>
      </c>
      <c r="AG10" s="4">
        <v>9</v>
      </c>
      <c r="AH10" s="1"/>
      <c r="AI10" s="1">
        <v>2</v>
      </c>
      <c r="AJ10" s="1" t="s">
        <v>127</v>
      </c>
      <c r="AK10" s="1" t="s">
        <v>146</v>
      </c>
      <c r="AL10" s="3">
        <v>44915</v>
      </c>
      <c r="AM10" s="1" t="s">
        <v>145</v>
      </c>
      <c r="AN10" s="1" t="s">
        <v>43</v>
      </c>
      <c r="AO10" s="1" t="s">
        <v>42</v>
      </c>
    </row>
    <row r="11" spans="1:41" ht="43.2" x14ac:dyDescent="0.3">
      <c r="A11" s="1" t="s">
        <v>75</v>
      </c>
      <c r="B11" s="1" t="s">
        <v>62</v>
      </c>
      <c r="C11" s="1" t="s">
        <v>148</v>
      </c>
      <c r="D11" s="1" t="s">
        <v>147</v>
      </c>
      <c r="E11" s="2" t="s">
        <v>149</v>
      </c>
      <c r="F11" s="2" t="s">
        <v>150</v>
      </c>
      <c r="G11" s="1" t="s">
        <v>60</v>
      </c>
      <c r="H11" s="1" t="s">
        <v>124</v>
      </c>
      <c r="I11" s="1">
        <v>12</v>
      </c>
      <c r="J11" s="1" t="s">
        <v>50</v>
      </c>
      <c r="K11" s="1" t="s">
        <v>51</v>
      </c>
      <c r="L11" s="2" t="s">
        <v>151</v>
      </c>
      <c r="M11" s="2" t="s">
        <v>152</v>
      </c>
      <c r="N11" s="2" t="s">
        <v>153</v>
      </c>
      <c r="O11" s="1" t="s">
        <v>55</v>
      </c>
      <c r="P11" s="1" t="s">
        <v>143</v>
      </c>
      <c r="Q11" s="1" t="s">
        <v>154</v>
      </c>
      <c r="R11" s="1" t="s">
        <v>155</v>
      </c>
      <c r="S11" s="1" t="s">
        <v>75</v>
      </c>
      <c r="T11" s="1" t="s">
        <v>77</v>
      </c>
      <c r="U11" s="1" t="s">
        <v>49</v>
      </c>
      <c r="V11" s="1" t="s">
        <v>61</v>
      </c>
      <c r="W11" s="3"/>
      <c r="X11" s="1" t="s">
        <v>126</v>
      </c>
      <c r="Y11" s="1" t="s">
        <v>145</v>
      </c>
      <c r="Z11" s="1"/>
      <c r="AA11" s="1"/>
      <c r="AB11" s="1"/>
      <c r="AC11" s="1"/>
      <c r="AD11" s="3">
        <v>44915</v>
      </c>
      <c r="AE11" s="1"/>
      <c r="AF11" s="1" t="s">
        <v>65</v>
      </c>
      <c r="AG11" s="4">
        <v>10</v>
      </c>
      <c r="AH11" s="1"/>
      <c r="AI11" s="1">
        <v>2</v>
      </c>
      <c r="AJ11" s="1" t="s">
        <v>127</v>
      </c>
      <c r="AK11" s="1" t="s">
        <v>146</v>
      </c>
      <c r="AL11" s="3">
        <v>44915</v>
      </c>
      <c r="AM11" s="1" t="s">
        <v>145</v>
      </c>
      <c r="AN11" s="1" t="s">
        <v>43</v>
      </c>
      <c r="AO11" s="1" t="s">
        <v>42</v>
      </c>
    </row>
    <row r="12" spans="1:41" ht="57.6" x14ac:dyDescent="0.3">
      <c r="A12" s="1" t="s">
        <v>44</v>
      </c>
      <c r="B12" s="1" t="s">
        <v>79</v>
      </c>
      <c r="C12" s="1" t="s">
        <v>209</v>
      </c>
      <c r="D12" s="1" t="s">
        <v>156</v>
      </c>
      <c r="E12" s="2" t="s">
        <v>157</v>
      </c>
      <c r="F12" s="2" t="s">
        <v>158</v>
      </c>
      <c r="G12" s="1" t="s">
        <v>60</v>
      </c>
      <c r="H12" s="1" t="s">
        <v>124</v>
      </c>
      <c r="I12" s="1">
        <v>12</v>
      </c>
      <c r="J12" s="1" t="s">
        <v>50</v>
      </c>
      <c r="K12" s="1" t="s">
        <v>51</v>
      </c>
      <c r="L12" s="2" t="s">
        <v>159</v>
      </c>
      <c r="M12" s="2" t="s">
        <v>160</v>
      </c>
      <c r="N12" s="2" t="s">
        <v>161</v>
      </c>
      <c r="O12" s="1" t="s">
        <v>55</v>
      </c>
      <c r="P12" s="1" t="s">
        <v>56</v>
      </c>
      <c r="Q12" s="1" t="s">
        <v>162</v>
      </c>
      <c r="R12" s="1" t="s">
        <v>163</v>
      </c>
      <c r="S12" s="1" t="s">
        <v>76</v>
      </c>
      <c r="T12" s="1" t="s">
        <v>60</v>
      </c>
      <c r="U12" s="1" t="s">
        <v>77</v>
      </c>
      <c r="V12" s="1" t="s">
        <v>61</v>
      </c>
      <c r="W12" s="3">
        <v>44926</v>
      </c>
      <c r="X12" s="1" t="s">
        <v>64</v>
      </c>
      <c r="Y12" s="1" t="s">
        <v>63</v>
      </c>
      <c r="Z12" s="1"/>
      <c r="AA12" s="1"/>
      <c r="AB12" s="1"/>
      <c r="AC12" s="1"/>
      <c r="AD12" s="3"/>
      <c r="AE12" s="1"/>
      <c r="AF12" s="1" t="s">
        <v>65</v>
      </c>
      <c r="AG12" s="4">
        <v>11</v>
      </c>
      <c r="AH12" s="1"/>
      <c r="AI12" s="1">
        <v>6</v>
      </c>
      <c r="AJ12" s="1"/>
      <c r="AK12" s="1"/>
      <c r="AL12" s="3"/>
      <c r="AM12" s="1"/>
      <c r="AN12" s="1" t="s">
        <v>43</v>
      </c>
      <c r="AO12" s="1" t="s">
        <v>42</v>
      </c>
    </row>
    <row r="13" spans="1:41" ht="28.8" x14ac:dyDescent="0.3">
      <c r="A13" s="1" t="s">
        <v>75</v>
      </c>
      <c r="B13" s="1" t="s">
        <v>62</v>
      </c>
      <c r="C13" s="1" t="s">
        <v>165</v>
      </c>
      <c r="D13" s="1" t="s">
        <v>164</v>
      </c>
      <c r="E13" s="2" t="s">
        <v>166</v>
      </c>
      <c r="F13" s="2" t="s">
        <v>167</v>
      </c>
      <c r="G13" s="1" t="s">
        <v>60</v>
      </c>
      <c r="H13" s="1" t="s">
        <v>60</v>
      </c>
      <c r="I13" s="1">
        <v>9</v>
      </c>
      <c r="J13" s="1" t="s">
        <v>50</v>
      </c>
      <c r="K13" s="1" t="s">
        <v>51</v>
      </c>
      <c r="L13" s="2" t="s">
        <v>168</v>
      </c>
      <c r="M13" s="2" t="s">
        <v>169</v>
      </c>
      <c r="N13" s="2" t="s">
        <v>170</v>
      </c>
      <c r="O13" s="1" t="s">
        <v>171</v>
      </c>
      <c r="P13" s="1" t="s">
        <v>143</v>
      </c>
      <c r="Q13" s="1" t="s">
        <v>172</v>
      </c>
      <c r="R13" s="1" t="s">
        <v>173</v>
      </c>
      <c r="S13" s="1" t="s">
        <v>174</v>
      </c>
      <c r="T13" s="1" t="s">
        <v>77</v>
      </c>
      <c r="U13" s="1" t="s">
        <v>77</v>
      </c>
      <c r="V13" s="1" t="s">
        <v>61</v>
      </c>
      <c r="W13" s="3"/>
      <c r="X13" s="1" t="s">
        <v>126</v>
      </c>
      <c r="Y13" s="1" t="s">
        <v>145</v>
      </c>
      <c r="Z13" s="1"/>
      <c r="AA13" s="1"/>
      <c r="AB13" s="1"/>
      <c r="AC13" s="1"/>
      <c r="AD13" s="3">
        <v>44915</v>
      </c>
      <c r="AE13" s="1"/>
      <c r="AF13" s="1" t="s">
        <v>65</v>
      </c>
      <c r="AG13" s="4">
        <v>12</v>
      </c>
      <c r="AH13" s="1"/>
      <c r="AI13" s="1">
        <v>4</v>
      </c>
      <c r="AJ13" s="1" t="s">
        <v>127</v>
      </c>
      <c r="AK13" s="1" t="s">
        <v>146</v>
      </c>
      <c r="AL13" s="3">
        <v>44915</v>
      </c>
      <c r="AM13" s="1" t="s">
        <v>145</v>
      </c>
      <c r="AN13" s="1" t="s">
        <v>43</v>
      </c>
      <c r="AO13" s="1" t="s">
        <v>42</v>
      </c>
    </row>
    <row r="14" spans="1:41" ht="86.4" x14ac:dyDescent="0.3">
      <c r="A14" s="1" t="s">
        <v>44</v>
      </c>
      <c r="B14" s="1" t="s">
        <v>79</v>
      </c>
      <c r="C14" s="1" t="s">
        <v>176</v>
      </c>
      <c r="D14" s="1" t="s">
        <v>175</v>
      </c>
      <c r="E14" s="2" t="s">
        <v>177</v>
      </c>
      <c r="F14" s="2" t="s">
        <v>178</v>
      </c>
      <c r="G14" s="1" t="s">
        <v>60</v>
      </c>
      <c r="H14" s="1" t="s">
        <v>77</v>
      </c>
      <c r="I14" s="1">
        <v>6</v>
      </c>
      <c r="J14" s="1" t="s">
        <v>78</v>
      </c>
      <c r="K14" s="1" t="s">
        <v>51</v>
      </c>
      <c r="L14" s="2" t="s">
        <v>179</v>
      </c>
      <c r="M14" s="2" t="s">
        <v>180</v>
      </c>
      <c r="N14" s="2" t="s">
        <v>181</v>
      </c>
      <c r="O14" s="1" t="s">
        <v>182</v>
      </c>
      <c r="P14" s="1" t="s">
        <v>56</v>
      </c>
      <c r="Q14" s="1" t="s">
        <v>162</v>
      </c>
      <c r="R14" s="1" t="s">
        <v>163</v>
      </c>
      <c r="S14" s="1" t="s">
        <v>76</v>
      </c>
      <c r="T14" s="1" t="s">
        <v>77</v>
      </c>
      <c r="U14" s="1" t="s">
        <v>77</v>
      </c>
      <c r="V14" s="1" t="s">
        <v>61</v>
      </c>
      <c r="W14" s="3">
        <v>44926</v>
      </c>
      <c r="X14" s="1" t="s">
        <v>64</v>
      </c>
      <c r="Y14" s="1" t="s">
        <v>63</v>
      </c>
      <c r="Z14" s="1"/>
      <c r="AA14" s="1"/>
      <c r="AB14" s="1"/>
      <c r="AC14" s="1"/>
      <c r="AD14" s="3"/>
      <c r="AE14" s="1"/>
      <c r="AF14" s="1" t="s">
        <v>65</v>
      </c>
      <c r="AG14" s="4">
        <v>13</v>
      </c>
      <c r="AH14" s="1"/>
      <c r="AI14" s="1">
        <v>4</v>
      </c>
      <c r="AJ14" s="1"/>
      <c r="AK14" s="1"/>
      <c r="AL14" s="3"/>
      <c r="AM14" s="1"/>
      <c r="AN14" s="1" t="s">
        <v>43</v>
      </c>
      <c r="AO14" s="1" t="s">
        <v>42</v>
      </c>
    </row>
    <row r="15" spans="1:41" ht="28.8" x14ac:dyDescent="0.3">
      <c r="A15" s="1" t="s">
        <v>75</v>
      </c>
      <c r="B15" s="1" t="s">
        <v>62</v>
      </c>
      <c r="C15" s="1" t="s">
        <v>184</v>
      </c>
      <c r="D15" s="1" t="s">
        <v>183</v>
      </c>
      <c r="E15" s="2" t="s">
        <v>185</v>
      </c>
      <c r="F15" s="2" t="s">
        <v>186</v>
      </c>
      <c r="G15" s="1" t="s">
        <v>49</v>
      </c>
      <c r="H15" s="1" t="s">
        <v>77</v>
      </c>
      <c r="I15" s="1">
        <v>2</v>
      </c>
      <c r="J15" s="1" t="s">
        <v>61</v>
      </c>
      <c r="K15" s="1" t="s">
        <v>51</v>
      </c>
      <c r="L15" s="2" t="s">
        <v>187</v>
      </c>
      <c r="M15" s="2" t="s">
        <v>188</v>
      </c>
      <c r="N15" s="2" t="s">
        <v>189</v>
      </c>
      <c r="O15" s="1" t="s">
        <v>87</v>
      </c>
      <c r="P15" s="1" t="s">
        <v>143</v>
      </c>
      <c r="Q15" s="1" t="s">
        <v>190</v>
      </c>
      <c r="R15" s="1" t="s">
        <v>191</v>
      </c>
      <c r="S15" s="1" t="s">
        <v>75</v>
      </c>
      <c r="T15" s="1" t="s">
        <v>49</v>
      </c>
      <c r="U15" s="1" t="s">
        <v>49</v>
      </c>
      <c r="V15" s="1" t="s">
        <v>61</v>
      </c>
      <c r="W15" s="3"/>
      <c r="X15" s="1" t="s">
        <v>126</v>
      </c>
      <c r="Y15" s="1" t="s">
        <v>145</v>
      </c>
      <c r="Z15" s="1"/>
      <c r="AA15" s="1"/>
      <c r="AB15" s="1"/>
      <c r="AC15" s="1"/>
      <c r="AD15" s="3">
        <v>44915</v>
      </c>
      <c r="AE15" s="1"/>
      <c r="AF15" s="1" t="s">
        <v>65</v>
      </c>
      <c r="AG15" s="4">
        <v>14</v>
      </c>
      <c r="AH15" s="1"/>
      <c r="AI15" s="1">
        <v>1</v>
      </c>
      <c r="AJ15" s="1"/>
      <c r="AK15" s="1" t="s">
        <v>146</v>
      </c>
      <c r="AL15" s="3">
        <v>44915</v>
      </c>
      <c r="AM15" s="1" t="s">
        <v>145</v>
      </c>
      <c r="AN15" s="1" t="s">
        <v>43</v>
      </c>
      <c r="AO15" s="1" t="s">
        <v>42</v>
      </c>
    </row>
    <row r="16" spans="1:41" ht="28.8" x14ac:dyDescent="0.3">
      <c r="A16" s="1" t="s">
        <v>75</v>
      </c>
      <c r="B16" s="1" t="s">
        <v>62</v>
      </c>
      <c r="C16" s="1" t="s">
        <v>193</v>
      </c>
      <c r="D16" s="1" t="s">
        <v>192</v>
      </c>
      <c r="E16" s="2" t="s">
        <v>194</v>
      </c>
      <c r="F16" s="2" t="s">
        <v>195</v>
      </c>
      <c r="G16" s="1" t="s">
        <v>60</v>
      </c>
      <c r="H16" s="1" t="s">
        <v>60</v>
      </c>
      <c r="I16" s="1">
        <v>9</v>
      </c>
      <c r="J16" s="1" t="s">
        <v>50</v>
      </c>
      <c r="K16" s="1" t="s">
        <v>51</v>
      </c>
      <c r="L16" s="2" t="s">
        <v>196</v>
      </c>
      <c r="M16" s="2" t="s">
        <v>196</v>
      </c>
      <c r="N16" s="2" t="s">
        <v>197</v>
      </c>
      <c r="O16" s="1" t="s">
        <v>55</v>
      </c>
      <c r="P16" s="1" t="s">
        <v>143</v>
      </c>
      <c r="Q16" s="1" t="s">
        <v>198</v>
      </c>
      <c r="R16" s="1" t="s">
        <v>199</v>
      </c>
      <c r="S16" s="1" t="s">
        <v>75</v>
      </c>
      <c r="T16" s="1" t="s">
        <v>49</v>
      </c>
      <c r="U16" s="1" t="s">
        <v>49</v>
      </c>
      <c r="V16" s="1" t="s">
        <v>61</v>
      </c>
      <c r="W16" s="3"/>
      <c r="X16" s="1" t="s">
        <v>126</v>
      </c>
      <c r="Y16" s="1" t="s">
        <v>145</v>
      </c>
      <c r="Z16" s="1"/>
      <c r="AA16" s="1"/>
      <c r="AB16" s="1"/>
      <c r="AC16" s="1"/>
      <c r="AD16" s="3">
        <v>44915</v>
      </c>
      <c r="AE16" s="1"/>
      <c r="AF16" s="1" t="s">
        <v>65</v>
      </c>
      <c r="AG16" s="4">
        <v>15</v>
      </c>
      <c r="AH16" s="1"/>
      <c r="AI16" s="1">
        <v>1</v>
      </c>
      <c r="AJ16" s="1" t="s">
        <v>127</v>
      </c>
      <c r="AK16" s="1" t="s">
        <v>146</v>
      </c>
      <c r="AL16" s="3">
        <v>44915</v>
      </c>
      <c r="AM16" s="1" t="s">
        <v>145</v>
      </c>
      <c r="AN16" s="1" t="s">
        <v>43</v>
      </c>
      <c r="AO16" s="1" t="s">
        <v>42</v>
      </c>
    </row>
    <row r="17" spans="1:41" ht="28.8" x14ac:dyDescent="0.3">
      <c r="A17" s="1" t="s">
        <v>75</v>
      </c>
      <c r="B17" s="1" t="s">
        <v>62</v>
      </c>
      <c r="C17" s="1" t="s">
        <v>201</v>
      </c>
      <c r="D17" s="1" t="s">
        <v>200</v>
      </c>
      <c r="E17" s="2" t="s">
        <v>202</v>
      </c>
      <c r="F17" s="2" t="s">
        <v>203</v>
      </c>
      <c r="G17" s="1" t="s">
        <v>77</v>
      </c>
      <c r="H17" s="1" t="s">
        <v>77</v>
      </c>
      <c r="I17" s="1">
        <v>4</v>
      </c>
      <c r="J17" s="1" t="s">
        <v>61</v>
      </c>
      <c r="K17" s="1" t="s">
        <v>51</v>
      </c>
      <c r="L17" s="2" t="s">
        <v>204</v>
      </c>
      <c r="M17" s="2" t="s">
        <v>205</v>
      </c>
      <c r="N17" s="2" t="s">
        <v>206</v>
      </c>
      <c r="O17" s="1" t="s">
        <v>73</v>
      </c>
      <c r="P17" s="1" t="s">
        <v>143</v>
      </c>
      <c r="Q17" s="1" t="s">
        <v>207</v>
      </c>
      <c r="R17" s="1" t="s">
        <v>143</v>
      </c>
      <c r="S17" s="1" t="s">
        <v>75</v>
      </c>
      <c r="T17" s="1" t="s">
        <v>49</v>
      </c>
      <c r="U17" s="1" t="s">
        <v>49</v>
      </c>
      <c r="V17" s="1" t="s">
        <v>61</v>
      </c>
      <c r="W17" s="3"/>
      <c r="X17" s="1" t="s">
        <v>126</v>
      </c>
      <c r="Y17" s="1" t="s">
        <v>145</v>
      </c>
      <c r="Z17" s="1"/>
      <c r="AA17" s="1"/>
      <c r="AB17" s="1"/>
      <c r="AC17" s="1"/>
      <c r="AD17" s="3">
        <v>44915</v>
      </c>
      <c r="AE17" s="1"/>
      <c r="AF17" s="1" t="s">
        <v>65</v>
      </c>
      <c r="AG17" s="4">
        <v>16</v>
      </c>
      <c r="AH17" s="1"/>
      <c r="AI17" s="1">
        <v>1</v>
      </c>
      <c r="AJ17" s="1"/>
      <c r="AK17" s="1" t="s">
        <v>146</v>
      </c>
      <c r="AL17" s="3">
        <v>44915</v>
      </c>
      <c r="AM17" s="1" t="s">
        <v>145</v>
      </c>
      <c r="AN17" s="1" t="s">
        <v>43</v>
      </c>
      <c r="AO17" s="1" t="s">
        <v>42</v>
      </c>
    </row>
    <row r="18" spans="1:41" ht="28.8" x14ac:dyDescent="0.3">
      <c r="A18" s="1" t="s">
        <v>75</v>
      </c>
      <c r="B18" s="1" t="s">
        <v>62</v>
      </c>
      <c r="C18" s="1" t="s">
        <v>209</v>
      </c>
      <c r="D18" s="1" t="s">
        <v>208</v>
      </c>
      <c r="E18" s="2" t="s">
        <v>210</v>
      </c>
      <c r="F18" s="2" t="s">
        <v>211</v>
      </c>
      <c r="G18" s="1" t="s">
        <v>49</v>
      </c>
      <c r="H18" s="1" t="s">
        <v>77</v>
      </c>
      <c r="I18" s="1">
        <v>2</v>
      </c>
      <c r="J18" s="1" t="s">
        <v>61</v>
      </c>
      <c r="K18" s="1" t="s">
        <v>51</v>
      </c>
      <c r="L18" s="2" t="s">
        <v>212</v>
      </c>
      <c r="M18" s="2" t="s">
        <v>212</v>
      </c>
      <c r="N18" s="2" t="s">
        <v>213</v>
      </c>
      <c r="O18" s="1" t="s">
        <v>55</v>
      </c>
      <c r="P18" s="1" t="s">
        <v>143</v>
      </c>
      <c r="Q18" s="1" t="s">
        <v>214</v>
      </c>
      <c r="R18" s="1" t="s">
        <v>163</v>
      </c>
      <c r="S18" s="1" t="s">
        <v>75</v>
      </c>
      <c r="T18" s="1" t="s">
        <v>49</v>
      </c>
      <c r="U18" s="1" t="s">
        <v>49</v>
      </c>
      <c r="V18" s="1" t="s">
        <v>61</v>
      </c>
      <c r="W18" s="3"/>
      <c r="X18" s="1" t="s">
        <v>126</v>
      </c>
      <c r="Y18" s="1" t="s">
        <v>145</v>
      </c>
      <c r="Z18" s="1"/>
      <c r="AA18" s="1"/>
      <c r="AB18" s="1"/>
      <c r="AC18" s="1"/>
      <c r="AD18" s="3">
        <v>44915</v>
      </c>
      <c r="AE18" s="1"/>
      <c r="AF18" s="1" t="s">
        <v>65</v>
      </c>
      <c r="AG18" s="4">
        <v>17</v>
      </c>
      <c r="AH18" s="1"/>
      <c r="AI18" s="1">
        <v>1</v>
      </c>
      <c r="AJ18" s="1"/>
      <c r="AK18" s="1" t="s">
        <v>146</v>
      </c>
      <c r="AL18" s="3">
        <v>44915</v>
      </c>
      <c r="AM18" s="1" t="s">
        <v>145</v>
      </c>
      <c r="AN18" s="1" t="s">
        <v>43</v>
      </c>
      <c r="AO18" s="1" t="s">
        <v>42</v>
      </c>
    </row>
    <row r="19" spans="1:41" ht="43.2" x14ac:dyDescent="0.3">
      <c r="A19" s="1" t="s">
        <v>75</v>
      </c>
      <c r="B19" s="1" t="s">
        <v>62</v>
      </c>
      <c r="C19" s="1" t="s">
        <v>216</v>
      </c>
      <c r="D19" s="1" t="s">
        <v>215</v>
      </c>
      <c r="E19" s="2" t="s">
        <v>217</v>
      </c>
      <c r="F19" s="2" t="s">
        <v>218</v>
      </c>
      <c r="G19" s="1" t="s">
        <v>49</v>
      </c>
      <c r="H19" s="1" t="s">
        <v>77</v>
      </c>
      <c r="I19" s="1">
        <v>2</v>
      </c>
      <c r="J19" s="1" t="s">
        <v>61</v>
      </c>
      <c r="K19" s="1" t="s">
        <v>51</v>
      </c>
      <c r="L19" s="2" t="s">
        <v>219</v>
      </c>
      <c r="M19" s="2" t="s">
        <v>220</v>
      </c>
      <c r="N19" s="2" t="s">
        <v>221</v>
      </c>
      <c r="O19" s="1" t="s">
        <v>55</v>
      </c>
      <c r="P19" s="1" t="s">
        <v>143</v>
      </c>
      <c r="Q19" s="1" t="s">
        <v>222</v>
      </c>
      <c r="R19" s="1" t="s">
        <v>163</v>
      </c>
      <c r="S19" s="1" t="s">
        <v>75</v>
      </c>
      <c r="T19" s="1" t="s">
        <v>49</v>
      </c>
      <c r="U19" s="1" t="s">
        <v>49</v>
      </c>
      <c r="V19" s="1" t="s">
        <v>61</v>
      </c>
      <c r="W19" s="3"/>
      <c r="X19" s="1" t="s">
        <v>126</v>
      </c>
      <c r="Y19" s="1" t="s">
        <v>145</v>
      </c>
      <c r="Z19" s="1"/>
      <c r="AA19" s="1"/>
      <c r="AB19" s="1"/>
      <c r="AC19" s="1"/>
      <c r="AD19" s="3">
        <v>44915</v>
      </c>
      <c r="AE19" s="1"/>
      <c r="AF19" s="1" t="s">
        <v>65</v>
      </c>
      <c r="AG19" s="4">
        <v>18</v>
      </c>
      <c r="AH19" s="1"/>
      <c r="AI19" s="1">
        <v>1</v>
      </c>
      <c r="AJ19" s="1"/>
      <c r="AK19" s="1" t="s">
        <v>146</v>
      </c>
      <c r="AL19" s="3">
        <v>44915</v>
      </c>
      <c r="AM19" s="1" t="s">
        <v>145</v>
      </c>
      <c r="AN19" s="1" t="s">
        <v>43</v>
      </c>
      <c r="AO19" s="1" t="s">
        <v>42</v>
      </c>
    </row>
    <row r="20" spans="1:41" x14ac:dyDescent="0.3">
      <c r="A20" s="1" t="s">
        <v>75</v>
      </c>
      <c r="B20" s="1" t="s">
        <v>62</v>
      </c>
      <c r="C20" s="1" t="s">
        <v>224</v>
      </c>
      <c r="D20" s="1" t="s">
        <v>223</v>
      </c>
      <c r="E20" s="2" t="s">
        <v>225</v>
      </c>
      <c r="F20" s="2" t="s">
        <v>226</v>
      </c>
      <c r="G20" s="1" t="s">
        <v>49</v>
      </c>
      <c r="H20" s="1" t="s">
        <v>77</v>
      </c>
      <c r="I20" s="1">
        <v>2</v>
      </c>
      <c r="J20" s="1" t="s">
        <v>61</v>
      </c>
      <c r="K20" s="1" t="s">
        <v>51</v>
      </c>
      <c r="L20" s="2" t="s">
        <v>227</v>
      </c>
      <c r="M20" s="2" t="s">
        <v>228</v>
      </c>
      <c r="N20" s="2" t="s">
        <v>229</v>
      </c>
      <c r="O20" s="1" t="s">
        <v>55</v>
      </c>
      <c r="P20" s="1" t="s">
        <v>143</v>
      </c>
      <c r="Q20" s="1" t="s">
        <v>230</v>
      </c>
      <c r="R20" s="1" t="s">
        <v>75</v>
      </c>
      <c r="S20" s="1" t="s">
        <v>75</v>
      </c>
      <c r="T20" s="1" t="s">
        <v>49</v>
      </c>
      <c r="U20" s="1" t="s">
        <v>49</v>
      </c>
      <c r="V20" s="1" t="s">
        <v>61</v>
      </c>
      <c r="W20" s="3"/>
      <c r="X20" s="1" t="s">
        <v>126</v>
      </c>
      <c r="Y20" s="1" t="s">
        <v>145</v>
      </c>
      <c r="Z20" s="1"/>
      <c r="AA20" s="1"/>
      <c r="AB20" s="1"/>
      <c r="AC20" s="1"/>
      <c r="AD20" s="3">
        <v>44915</v>
      </c>
      <c r="AE20" s="1"/>
      <c r="AF20" s="1" t="s">
        <v>65</v>
      </c>
      <c r="AG20" s="4">
        <v>19</v>
      </c>
      <c r="AH20" s="1"/>
      <c r="AI20" s="1">
        <v>1</v>
      </c>
      <c r="AJ20" s="1"/>
      <c r="AK20" s="1" t="s">
        <v>146</v>
      </c>
      <c r="AL20" s="3">
        <v>44915</v>
      </c>
      <c r="AM20" s="1" t="s">
        <v>145</v>
      </c>
      <c r="AN20" s="1" t="s">
        <v>43</v>
      </c>
      <c r="AO20" s="1" t="s">
        <v>42</v>
      </c>
    </row>
    <row r="21" spans="1:41" ht="129.6" x14ac:dyDescent="0.3">
      <c r="A21" s="1" t="s">
        <v>58</v>
      </c>
      <c r="B21" s="1" t="s">
        <v>62</v>
      </c>
      <c r="C21" s="1" t="s">
        <v>232</v>
      </c>
      <c r="D21" s="1" t="s">
        <v>231</v>
      </c>
      <c r="E21" s="2" t="s">
        <v>233</v>
      </c>
      <c r="F21" s="2" t="s">
        <v>234</v>
      </c>
      <c r="G21" s="1" t="s">
        <v>124</v>
      </c>
      <c r="H21" s="1" t="s">
        <v>60</v>
      </c>
      <c r="I21" s="1">
        <v>12</v>
      </c>
      <c r="J21" s="1" t="s">
        <v>50</v>
      </c>
      <c r="K21" s="1" t="s">
        <v>51</v>
      </c>
      <c r="L21" s="2" t="s">
        <v>235</v>
      </c>
      <c r="M21" s="2" t="s">
        <v>236</v>
      </c>
      <c r="N21" s="2" t="s">
        <v>237</v>
      </c>
      <c r="O21" s="1" t="s">
        <v>238</v>
      </c>
      <c r="P21" s="1" t="s">
        <v>239</v>
      </c>
      <c r="Q21" s="1" t="s">
        <v>240</v>
      </c>
      <c r="R21" s="1" t="s">
        <v>241</v>
      </c>
      <c r="S21" s="1" t="s">
        <v>242</v>
      </c>
      <c r="T21" s="1" t="s">
        <v>77</v>
      </c>
      <c r="U21" s="1" t="s">
        <v>77</v>
      </c>
      <c r="V21" s="1" t="s">
        <v>61</v>
      </c>
      <c r="W21" s="3"/>
      <c r="X21" s="1" t="s">
        <v>126</v>
      </c>
      <c r="Y21" s="1" t="s">
        <v>125</v>
      </c>
      <c r="Z21" s="1"/>
      <c r="AA21" s="1"/>
      <c r="AB21" s="1"/>
      <c r="AC21" s="1"/>
      <c r="AD21" s="3"/>
      <c r="AE21" s="1"/>
      <c r="AF21" s="1" t="s">
        <v>65</v>
      </c>
      <c r="AG21" s="4">
        <v>20</v>
      </c>
      <c r="AH21" s="1"/>
      <c r="AI21" s="1">
        <v>4</v>
      </c>
      <c r="AJ21" s="1"/>
      <c r="AK21" s="1" t="s">
        <v>128</v>
      </c>
      <c r="AL21" s="3"/>
      <c r="AM21" s="1"/>
      <c r="AN21" s="1" t="s">
        <v>43</v>
      </c>
      <c r="AO21" s="1" t="s">
        <v>42</v>
      </c>
    </row>
    <row r="22" spans="1:41" x14ac:dyDescent="0.3">
      <c r="A22" s="1" t="s">
        <v>58</v>
      </c>
      <c r="B22" s="1" t="s">
        <v>62</v>
      </c>
      <c r="C22" s="1" t="s">
        <v>244</v>
      </c>
      <c r="D22" s="1" t="s">
        <v>243</v>
      </c>
      <c r="E22" s="2" t="s">
        <v>245</v>
      </c>
      <c r="F22" s="2" t="s">
        <v>246</v>
      </c>
      <c r="G22" s="1" t="s">
        <v>124</v>
      </c>
      <c r="H22" s="1" t="s">
        <v>60</v>
      </c>
      <c r="I22" s="1">
        <v>12</v>
      </c>
      <c r="J22" s="1" t="s">
        <v>50</v>
      </c>
      <c r="K22" s="1" t="s">
        <v>51</v>
      </c>
      <c r="L22" s="2" t="s">
        <v>247</v>
      </c>
      <c r="M22" s="2" t="s">
        <v>248</v>
      </c>
      <c r="N22" s="2" t="s">
        <v>249</v>
      </c>
      <c r="O22" s="1" t="s">
        <v>55</v>
      </c>
      <c r="P22" s="1" t="s">
        <v>250</v>
      </c>
      <c r="Q22" s="1" t="s">
        <v>240</v>
      </c>
      <c r="R22" s="1" t="s">
        <v>75</v>
      </c>
      <c r="S22" s="1" t="s">
        <v>242</v>
      </c>
      <c r="T22" s="1" t="s">
        <v>77</v>
      </c>
      <c r="U22" s="1" t="s">
        <v>77</v>
      </c>
      <c r="V22" s="1" t="s">
        <v>61</v>
      </c>
      <c r="W22" s="3"/>
      <c r="X22" s="1" t="s">
        <v>126</v>
      </c>
      <c r="Y22" s="1" t="s">
        <v>125</v>
      </c>
      <c r="Z22" s="1"/>
      <c r="AA22" s="1"/>
      <c r="AB22" s="1"/>
      <c r="AC22" s="1"/>
      <c r="AD22" s="3"/>
      <c r="AE22" s="1"/>
      <c r="AF22" s="1" t="s">
        <v>65</v>
      </c>
      <c r="AG22" s="4">
        <v>21</v>
      </c>
      <c r="AH22" s="1"/>
      <c r="AI22" s="1">
        <v>4</v>
      </c>
      <c r="AJ22" s="1"/>
      <c r="AK22" s="1" t="s">
        <v>128</v>
      </c>
      <c r="AL22" s="3"/>
      <c r="AM22" s="1"/>
      <c r="AN22" s="1" t="s">
        <v>43</v>
      </c>
      <c r="AO22" s="1" t="s">
        <v>42</v>
      </c>
    </row>
    <row r="23" spans="1:41" ht="28.8" x14ac:dyDescent="0.3">
      <c r="A23" s="1" t="s">
        <v>58</v>
      </c>
      <c r="B23" s="1" t="s">
        <v>62</v>
      </c>
      <c r="C23" s="1" t="s">
        <v>252</v>
      </c>
      <c r="D23" s="1" t="s">
        <v>251</v>
      </c>
      <c r="E23" s="2" t="s">
        <v>253</v>
      </c>
      <c r="F23" s="2" t="s">
        <v>254</v>
      </c>
      <c r="G23" s="1" t="s">
        <v>124</v>
      </c>
      <c r="H23" s="1" t="s">
        <v>77</v>
      </c>
      <c r="I23" s="1">
        <v>8</v>
      </c>
      <c r="J23" s="1" t="s">
        <v>78</v>
      </c>
      <c r="K23" s="1" t="s">
        <v>51</v>
      </c>
      <c r="L23" s="2" t="s">
        <v>255</v>
      </c>
      <c r="M23" s="2" t="s">
        <v>256</v>
      </c>
      <c r="N23" s="2" t="s">
        <v>257</v>
      </c>
      <c r="O23" s="1" t="s">
        <v>258</v>
      </c>
      <c r="P23" s="1" t="s">
        <v>239</v>
      </c>
      <c r="Q23" s="1" t="s">
        <v>240</v>
      </c>
      <c r="R23" s="1" t="s">
        <v>75</v>
      </c>
      <c r="S23" s="1" t="s">
        <v>242</v>
      </c>
      <c r="T23" s="1" t="s">
        <v>77</v>
      </c>
      <c r="U23" s="1" t="s">
        <v>77</v>
      </c>
      <c r="V23" s="1" t="s">
        <v>61</v>
      </c>
      <c r="W23" s="3"/>
      <c r="X23" s="1" t="s">
        <v>126</v>
      </c>
      <c r="Y23" s="1" t="s">
        <v>125</v>
      </c>
      <c r="Z23" s="1"/>
      <c r="AA23" s="1"/>
      <c r="AB23" s="1"/>
      <c r="AC23" s="1"/>
      <c r="AD23" s="3"/>
      <c r="AE23" s="1"/>
      <c r="AF23" s="1" t="s">
        <v>65</v>
      </c>
      <c r="AG23" s="4">
        <v>22</v>
      </c>
      <c r="AH23" s="1"/>
      <c r="AI23" s="1">
        <v>4</v>
      </c>
      <c r="AJ23" s="1"/>
      <c r="AK23" s="1" t="s">
        <v>128</v>
      </c>
      <c r="AL23" s="3"/>
      <c r="AM23" s="1"/>
      <c r="AN23" s="1" t="s">
        <v>43</v>
      </c>
      <c r="AO23" s="1" t="s">
        <v>42</v>
      </c>
    </row>
    <row r="24" spans="1:41" ht="43.2" x14ac:dyDescent="0.3">
      <c r="A24" s="1" t="s">
        <v>58</v>
      </c>
      <c r="B24" s="1" t="s">
        <v>62</v>
      </c>
      <c r="C24" s="1" t="s">
        <v>260</v>
      </c>
      <c r="D24" s="1" t="s">
        <v>259</v>
      </c>
      <c r="E24" s="2" t="s">
        <v>261</v>
      </c>
      <c r="F24" s="2" t="s">
        <v>262</v>
      </c>
      <c r="G24" s="1" t="s">
        <v>60</v>
      </c>
      <c r="H24" s="1" t="s">
        <v>60</v>
      </c>
      <c r="I24" s="1">
        <v>9</v>
      </c>
      <c r="J24" s="1" t="s">
        <v>78</v>
      </c>
      <c r="K24" s="1" t="s">
        <v>51</v>
      </c>
      <c r="L24" s="2" t="s">
        <v>263</v>
      </c>
      <c r="M24" s="2" t="s">
        <v>264</v>
      </c>
      <c r="N24" s="2" t="s">
        <v>265</v>
      </c>
      <c r="O24" s="1" t="s">
        <v>266</v>
      </c>
      <c r="P24" s="1" t="s">
        <v>121</v>
      </c>
      <c r="Q24" s="1" t="s">
        <v>267</v>
      </c>
      <c r="R24" s="1" t="s">
        <v>59</v>
      </c>
      <c r="S24" s="1" t="s">
        <v>268</v>
      </c>
      <c r="T24" s="1" t="s">
        <v>77</v>
      </c>
      <c r="U24" s="1" t="s">
        <v>77</v>
      </c>
      <c r="V24" s="1" t="s">
        <v>61</v>
      </c>
      <c r="W24" s="3"/>
      <c r="X24" s="1" t="s">
        <v>126</v>
      </c>
      <c r="Y24" s="1" t="s">
        <v>125</v>
      </c>
      <c r="Z24" s="1"/>
      <c r="AA24" s="1"/>
      <c r="AB24" s="1"/>
      <c r="AC24" s="1"/>
      <c r="AD24" s="3"/>
      <c r="AE24" s="1"/>
      <c r="AF24" s="1" t="s">
        <v>65</v>
      </c>
      <c r="AG24" s="4">
        <v>23</v>
      </c>
      <c r="AH24" s="1"/>
      <c r="AI24" s="1">
        <v>4</v>
      </c>
      <c r="AJ24" s="1"/>
      <c r="AK24" s="1" t="s">
        <v>128</v>
      </c>
      <c r="AL24" s="3"/>
      <c r="AM24" s="1"/>
      <c r="AN24" s="1" t="s">
        <v>43</v>
      </c>
      <c r="AO24" s="1" t="s">
        <v>42</v>
      </c>
    </row>
    <row r="25" spans="1:41" x14ac:dyDescent="0.3">
      <c r="A25" s="1" t="s">
        <v>58</v>
      </c>
      <c r="B25" s="1" t="s">
        <v>62</v>
      </c>
      <c r="C25" s="1" t="s">
        <v>270</v>
      </c>
      <c r="D25" s="1" t="s">
        <v>269</v>
      </c>
      <c r="E25" s="2" t="s">
        <v>271</v>
      </c>
      <c r="F25" s="2" t="s">
        <v>272</v>
      </c>
      <c r="G25" s="1" t="s">
        <v>60</v>
      </c>
      <c r="H25" s="1" t="s">
        <v>60</v>
      </c>
      <c r="I25" s="1">
        <v>9</v>
      </c>
      <c r="J25" s="1" t="s">
        <v>50</v>
      </c>
      <c r="K25" s="1" t="s">
        <v>51</v>
      </c>
      <c r="L25" s="2" t="s">
        <v>273</v>
      </c>
      <c r="M25" s="2" t="s">
        <v>274</v>
      </c>
      <c r="N25" s="2" t="s">
        <v>275</v>
      </c>
      <c r="O25" s="1" t="s">
        <v>55</v>
      </c>
      <c r="P25" s="1" t="s">
        <v>121</v>
      </c>
      <c r="Q25" s="1" t="s">
        <v>267</v>
      </c>
      <c r="R25" s="1" t="s">
        <v>59</v>
      </c>
      <c r="S25" s="1" t="s">
        <v>268</v>
      </c>
      <c r="T25" s="1" t="s">
        <v>77</v>
      </c>
      <c r="U25" s="1" t="s">
        <v>77</v>
      </c>
      <c r="V25" s="1" t="s">
        <v>61</v>
      </c>
      <c r="W25" s="3"/>
      <c r="X25" s="1" t="s">
        <v>126</v>
      </c>
      <c r="Y25" s="1" t="s">
        <v>125</v>
      </c>
      <c r="Z25" s="1"/>
      <c r="AA25" s="1"/>
      <c r="AB25" s="1"/>
      <c r="AC25" s="1"/>
      <c r="AD25" s="3"/>
      <c r="AE25" s="1"/>
      <c r="AF25" s="1" t="s">
        <v>65</v>
      </c>
      <c r="AG25" s="4">
        <v>24</v>
      </c>
      <c r="AH25" s="1"/>
      <c r="AI25" s="1">
        <v>4</v>
      </c>
      <c r="AJ25" s="1"/>
      <c r="AK25" s="1" t="s">
        <v>128</v>
      </c>
      <c r="AL25" s="3"/>
      <c r="AM25" s="1"/>
      <c r="AN25" s="1" t="s">
        <v>43</v>
      </c>
      <c r="AO25" s="1" t="s">
        <v>42</v>
      </c>
    </row>
    <row r="26" spans="1:41" ht="28.8" x14ac:dyDescent="0.3">
      <c r="A26" s="1" t="s">
        <v>58</v>
      </c>
      <c r="B26" s="1" t="s">
        <v>62</v>
      </c>
      <c r="C26" s="1" t="s">
        <v>277</v>
      </c>
      <c r="D26" s="1" t="s">
        <v>276</v>
      </c>
      <c r="E26" s="2" t="s">
        <v>278</v>
      </c>
      <c r="F26" s="2" t="s">
        <v>279</v>
      </c>
      <c r="G26" s="1" t="s">
        <v>60</v>
      </c>
      <c r="H26" s="1" t="s">
        <v>77</v>
      </c>
      <c r="I26" s="1">
        <v>6</v>
      </c>
      <c r="J26" s="1" t="s">
        <v>78</v>
      </c>
      <c r="K26" s="1" t="s">
        <v>51</v>
      </c>
      <c r="L26" s="2" t="s">
        <v>280</v>
      </c>
      <c r="M26" s="2" t="s">
        <v>281</v>
      </c>
      <c r="N26" s="2" t="s">
        <v>282</v>
      </c>
      <c r="O26" s="1" t="s">
        <v>283</v>
      </c>
      <c r="P26" s="1" t="s">
        <v>121</v>
      </c>
      <c r="Q26" s="1" t="s">
        <v>122</v>
      </c>
      <c r="R26" s="1" t="s">
        <v>284</v>
      </c>
      <c r="S26" s="1" t="s">
        <v>59</v>
      </c>
      <c r="T26" s="1" t="s">
        <v>60</v>
      </c>
      <c r="U26" s="1" t="s">
        <v>49</v>
      </c>
      <c r="V26" s="1" t="s">
        <v>61</v>
      </c>
      <c r="W26" s="3"/>
      <c r="X26" s="1" t="s">
        <v>126</v>
      </c>
      <c r="Y26" s="1" t="s">
        <v>125</v>
      </c>
      <c r="Z26" s="1"/>
      <c r="AA26" s="1"/>
      <c r="AB26" s="1"/>
      <c r="AC26" s="1"/>
      <c r="AD26" s="3"/>
      <c r="AE26" s="1"/>
      <c r="AF26" s="1" t="s">
        <v>65</v>
      </c>
      <c r="AG26" s="4">
        <v>25</v>
      </c>
      <c r="AH26" s="1"/>
      <c r="AI26" s="1">
        <v>3</v>
      </c>
      <c r="AJ26" s="1"/>
      <c r="AK26" s="1" t="s">
        <v>128</v>
      </c>
      <c r="AL26" s="3"/>
      <c r="AM26" s="1"/>
      <c r="AN26" s="1" t="s">
        <v>43</v>
      </c>
      <c r="AO26" s="1" t="s">
        <v>42</v>
      </c>
    </row>
    <row r="27" spans="1:41" ht="43.2" x14ac:dyDescent="0.3">
      <c r="A27" s="1" t="s">
        <v>58</v>
      </c>
      <c r="B27" s="1" t="s">
        <v>62</v>
      </c>
      <c r="C27" s="1" t="s">
        <v>286</v>
      </c>
      <c r="D27" s="1" t="s">
        <v>285</v>
      </c>
      <c r="E27" s="2" t="s">
        <v>287</v>
      </c>
      <c r="F27" s="2" t="s">
        <v>288</v>
      </c>
      <c r="G27" s="1" t="s">
        <v>124</v>
      </c>
      <c r="H27" s="1" t="s">
        <v>77</v>
      </c>
      <c r="I27" s="1">
        <v>8</v>
      </c>
      <c r="J27" s="1" t="s">
        <v>78</v>
      </c>
      <c r="K27" s="1" t="s">
        <v>51</v>
      </c>
      <c r="L27" s="2" t="s">
        <v>247</v>
      </c>
      <c r="M27" s="2" t="s">
        <v>289</v>
      </c>
      <c r="N27" s="2" t="s">
        <v>290</v>
      </c>
      <c r="O27" s="1" t="s">
        <v>283</v>
      </c>
      <c r="P27" s="1" t="s">
        <v>121</v>
      </c>
      <c r="Q27" s="1" t="s">
        <v>239</v>
      </c>
      <c r="R27" s="1" t="s">
        <v>291</v>
      </c>
      <c r="S27" s="1" t="s">
        <v>59</v>
      </c>
      <c r="T27" s="1" t="s">
        <v>77</v>
      </c>
      <c r="U27" s="1" t="s">
        <v>49</v>
      </c>
      <c r="V27" s="1" t="s">
        <v>61</v>
      </c>
      <c r="W27" s="3"/>
      <c r="X27" s="1" t="s">
        <v>126</v>
      </c>
      <c r="Y27" s="1" t="s">
        <v>125</v>
      </c>
      <c r="Z27" s="1"/>
      <c r="AA27" s="1"/>
      <c r="AB27" s="1"/>
      <c r="AC27" s="1"/>
      <c r="AD27" s="3"/>
      <c r="AE27" s="1"/>
      <c r="AF27" s="1" t="s">
        <v>65</v>
      </c>
      <c r="AG27" s="4">
        <v>26</v>
      </c>
      <c r="AH27" s="1"/>
      <c r="AI27" s="1">
        <v>2</v>
      </c>
      <c r="AJ27" s="1"/>
      <c r="AK27" s="1" t="s">
        <v>128</v>
      </c>
      <c r="AL27" s="3"/>
      <c r="AM27" s="1"/>
      <c r="AN27" s="1" t="s">
        <v>43</v>
      </c>
      <c r="AO27" s="1" t="s">
        <v>42</v>
      </c>
    </row>
    <row r="28" spans="1:41" ht="86.4" x14ac:dyDescent="0.3">
      <c r="A28" s="1" t="s">
        <v>58</v>
      </c>
      <c r="B28" s="1" t="s">
        <v>62</v>
      </c>
      <c r="C28" s="1" t="s">
        <v>293</v>
      </c>
      <c r="D28" s="1" t="s">
        <v>292</v>
      </c>
      <c r="E28" s="2" t="s">
        <v>294</v>
      </c>
      <c r="F28" s="2" t="s">
        <v>295</v>
      </c>
      <c r="G28" s="1" t="s">
        <v>48</v>
      </c>
      <c r="H28" s="1" t="s">
        <v>124</v>
      </c>
      <c r="I28" s="1">
        <v>20</v>
      </c>
      <c r="J28" s="1" t="s">
        <v>296</v>
      </c>
      <c r="K28" s="1" t="s">
        <v>51</v>
      </c>
      <c r="L28" s="2" t="s">
        <v>280</v>
      </c>
      <c r="M28" s="2" t="s">
        <v>297</v>
      </c>
      <c r="N28" s="2" t="s">
        <v>298</v>
      </c>
      <c r="O28" s="1" t="s">
        <v>283</v>
      </c>
      <c r="P28" s="1" t="s">
        <v>299</v>
      </c>
      <c r="Q28" s="1" t="s">
        <v>300</v>
      </c>
      <c r="R28" s="1" t="s">
        <v>121</v>
      </c>
      <c r="S28" s="1" t="s">
        <v>59</v>
      </c>
      <c r="T28" s="1" t="s">
        <v>60</v>
      </c>
      <c r="U28" s="1" t="s">
        <v>49</v>
      </c>
      <c r="V28" s="1" t="s">
        <v>61</v>
      </c>
      <c r="W28" s="3"/>
      <c r="X28" s="1" t="s">
        <v>126</v>
      </c>
      <c r="Y28" s="1" t="s">
        <v>125</v>
      </c>
      <c r="Z28" s="1"/>
      <c r="AA28" s="1"/>
      <c r="AB28" s="1"/>
      <c r="AC28" s="1"/>
      <c r="AD28" s="3"/>
      <c r="AE28" s="1"/>
      <c r="AF28" s="1" t="s">
        <v>65</v>
      </c>
      <c r="AG28" s="4">
        <v>27</v>
      </c>
      <c r="AH28" s="1"/>
      <c r="AI28" s="1">
        <v>3</v>
      </c>
      <c r="AJ28" s="1" t="s">
        <v>127</v>
      </c>
      <c r="AK28" s="1" t="s">
        <v>128</v>
      </c>
      <c r="AL28" s="3"/>
      <c r="AM28" s="1"/>
      <c r="AN28" s="1" t="s">
        <v>43</v>
      </c>
      <c r="AO28" s="1" t="s">
        <v>42</v>
      </c>
    </row>
    <row r="29" spans="1:41" ht="28.8" x14ac:dyDescent="0.3">
      <c r="A29" s="1" t="s">
        <v>58</v>
      </c>
      <c r="B29" s="1" t="s">
        <v>62</v>
      </c>
      <c r="C29" s="1" t="s">
        <v>302</v>
      </c>
      <c r="D29" s="1" t="s">
        <v>301</v>
      </c>
      <c r="E29" s="2" t="s">
        <v>303</v>
      </c>
      <c r="F29" s="2" t="s">
        <v>304</v>
      </c>
      <c r="G29" s="1" t="s">
        <v>60</v>
      </c>
      <c r="H29" s="1" t="s">
        <v>124</v>
      </c>
      <c r="I29" s="1">
        <v>12</v>
      </c>
      <c r="J29" s="1" t="s">
        <v>50</v>
      </c>
      <c r="K29" s="1" t="s">
        <v>51</v>
      </c>
      <c r="L29" s="2" t="s">
        <v>247</v>
      </c>
      <c r="M29" s="2" t="s">
        <v>305</v>
      </c>
      <c r="N29" s="2" t="s">
        <v>306</v>
      </c>
      <c r="O29" s="1" t="s">
        <v>283</v>
      </c>
      <c r="P29" s="1" t="s">
        <v>307</v>
      </c>
      <c r="Q29" s="1" t="s">
        <v>308</v>
      </c>
      <c r="R29" s="1" t="s">
        <v>121</v>
      </c>
      <c r="S29" s="1" t="s">
        <v>59</v>
      </c>
      <c r="T29" s="1" t="s">
        <v>60</v>
      </c>
      <c r="U29" s="1" t="s">
        <v>49</v>
      </c>
      <c r="V29" s="1" t="s">
        <v>61</v>
      </c>
      <c r="W29" s="3"/>
      <c r="X29" s="1" t="s">
        <v>126</v>
      </c>
      <c r="Y29" s="1" t="s">
        <v>125</v>
      </c>
      <c r="Z29" s="1"/>
      <c r="AA29" s="1"/>
      <c r="AB29" s="1"/>
      <c r="AC29" s="1"/>
      <c r="AD29" s="3"/>
      <c r="AE29" s="1"/>
      <c r="AF29" s="1" t="s">
        <v>65</v>
      </c>
      <c r="AG29" s="4">
        <v>28</v>
      </c>
      <c r="AH29" s="1"/>
      <c r="AI29" s="1">
        <v>3</v>
      </c>
      <c r="AJ29" s="1"/>
      <c r="AK29" s="1" t="s">
        <v>128</v>
      </c>
      <c r="AL29" s="3"/>
      <c r="AM29" s="1"/>
      <c r="AN29" s="1" t="s">
        <v>43</v>
      </c>
      <c r="AO29" s="1" t="s">
        <v>42</v>
      </c>
    </row>
    <row r="30" spans="1:41" ht="43.2" x14ac:dyDescent="0.3">
      <c r="A30" s="1" t="s">
        <v>58</v>
      </c>
      <c r="B30" s="1" t="s">
        <v>62</v>
      </c>
      <c r="C30" s="1" t="s">
        <v>310</v>
      </c>
      <c r="D30" s="1" t="s">
        <v>309</v>
      </c>
      <c r="E30" s="2" t="s">
        <v>311</v>
      </c>
      <c r="F30" s="2" t="s">
        <v>312</v>
      </c>
      <c r="G30" s="1" t="s">
        <v>60</v>
      </c>
      <c r="H30" s="1" t="s">
        <v>60</v>
      </c>
      <c r="I30" s="1">
        <v>9</v>
      </c>
      <c r="J30" s="1" t="s">
        <v>50</v>
      </c>
      <c r="K30" s="1" t="s">
        <v>51</v>
      </c>
      <c r="L30" s="2" t="s">
        <v>313</v>
      </c>
      <c r="M30" s="2" t="s">
        <v>314</v>
      </c>
      <c r="N30" s="2" t="s">
        <v>315</v>
      </c>
      <c r="O30" s="1" t="s">
        <v>55</v>
      </c>
      <c r="P30" s="1" t="s">
        <v>299</v>
      </c>
      <c r="Q30" s="1" t="s">
        <v>300</v>
      </c>
      <c r="R30" s="1" t="s">
        <v>121</v>
      </c>
      <c r="S30" s="1" t="s">
        <v>59</v>
      </c>
      <c r="T30" s="1" t="s">
        <v>77</v>
      </c>
      <c r="U30" s="1" t="s">
        <v>77</v>
      </c>
      <c r="V30" s="1" t="s">
        <v>61</v>
      </c>
      <c r="W30" s="3"/>
      <c r="X30" s="1" t="s">
        <v>126</v>
      </c>
      <c r="Y30" s="1" t="s">
        <v>125</v>
      </c>
      <c r="Z30" s="1"/>
      <c r="AA30" s="1"/>
      <c r="AB30" s="1"/>
      <c r="AC30" s="1"/>
      <c r="AD30" s="3"/>
      <c r="AE30" s="1"/>
      <c r="AF30" s="1" t="s">
        <v>65</v>
      </c>
      <c r="AG30" s="4">
        <v>29</v>
      </c>
      <c r="AH30" s="1"/>
      <c r="AI30" s="1">
        <v>4</v>
      </c>
      <c r="AJ30" s="1" t="s">
        <v>127</v>
      </c>
      <c r="AK30" s="1" t="s">
        <v>128</v>
      </c>
      <c r="AL30" s="3"/>
      <c r="AM30" s="1"/>
      <c r="AN30" s="1" t="s">
        <v>43</v>
      </c>
      <c r="AO30" s="1" t="s">
        <v>42</v>
      </c>
    </row>
    <row r="31" spans="1:41" ht="43.2" x14ac:dyDescent="0.3">
      <c r="A31" s="1" t="s">
        <v>58</v>
      </c>
      <c r="B31" s="1" t="s">
        <v>62</v>
      </c>
      <c r="C31" s="1" t="s">
        <v>317</v>
      </c>
      <c r="D31" s="1" t="s">
        <v>316</v>
      </c>
      <c r="E31" s="2" t="s">
        <v>318</v>
      </c>
      <c r="F31" s="2" t="s">
        <v>319</v>
      </c>
      <c r="G31" s="1" t="s">
        <v>60</v>
      </c>
      <c r="H31" s="1" t="s">
        <v>60</v>
      </c>
      <c r="I31" s="1">
        <v>9</v>
      </c>
      <c r="J31" s="1" t="s">
        <v>50</v>
      </c>
      <c r="K31" s="1" t="s">
        <v>51</v>
      </c>
      <c r="L31" s="2" t="s">
        <v>320</v>
      </c>
      <c r="M31" s="2" t="s">
        <v>321</v>
      </c>
      <c r="N31" s="2" t="s">
        <v>322</v>
      </c>
      <c r="O31" s="1" t="s">
        <v>323</v>
      </c>
      <c r="P31" s="1" t="s">
        <v>324</v>
      </c>
      <c r="Q31" s="1" t="s">
        <v>325</v>
      </c>
      <c r="R31" s="1" t="s">
        <v>121</v>
      </c>
      <c r="S31" s="1" t="s">
        <v>59</v>
      </c>
      <c r="T31" s="1" t="s">
        <v>60</v>
      </c>
      <c r="U31" s="1" t="s">
        <v>49</v>
      </c>
      <c r="V31" s="1" t="s">
        <v>61</v>
      </c>
      <c r="W31" s="3"/>
      <c r="X31" s="1" t="s">
        <v>126</v>
      </c>
      <c r="Y31" s="1" t="s">
        <v>125</v>
      </c>
      <c r="Z31" s="1"/>
      <c r="AA31" s="1"/>
      <c r="AB31" s="1"/>
      <c r="AC31" s="1"/>
      <c r="AD31" s="3"/>
      <c r="AE31" s="1"/>
      <c r="AF31" s="1" t="s">
        <v>65</v>
      </c>
      <c r="AG31" s="4">
        <v>30</v>
      </c>
      <c r="AH31" s="1"/>
      <c r="AI31" s="1">
        <v>3</v>
      </c>
      <c r="AJ31" s="1"/>
      <c r="AK31" s="1" t="s">
        <v>128</v>
      </c>
      <c r="AL31" s="3"/>
      <c r="AM31" s="1"/>
      <c r="AN31" s="1" t="s">
        <v>43</v>
      </c>
      <c r="AO31" s="1" t="s">
        <v>42</v>
      </c>
    </row>
    <row r="32" spans="1:41" ht="43.2" x14ac:dyDescent="0.3">
      <c r="A32" s="1" t="s">
        <v>58</v>
      </c>
      <c r="B32" s="1" t="s">
        <v>62</v>
      </c>
      <c r="C32" s="1" t="s">
        <v>317</v>
      </c>
      <c r="D32" s="1" t="s">
        <v>326</v>
      </c>
      <c r="E32" s="2" t="s">
        <v>327</v>
      </c>
      <c r="F32" s="2" t="s">
        <v>328</v>
      </c>
      <c r="G32" s="1" t="s">
        <v>60</v>
      </c>
      <c r="H32" s="1" t="s">
        <v>60</v>
      </c>
      <c r="I32" s="1">
        <v>9</v>
      </c>
      <c r="J32" s="1" t="s">
        <v>50</v>
      </c>
      <c r="K32" s="1" t="s">
        <v>51</v>
      </c>
      <c r="L32" s="2" t="s">
        <v>329</v>
      </c>
      <c r="M32" s="2" t="s">
        <v>330</v>
      </c>
      <c r="N32" s="2" t="s">
        <v>331</v>
      </c>
      <c r="O32" s="1" t="s">
        <v>332</v>
      </c>
      <c r="P32" s="1" t="s">
        <v>324</v>
      </c>
      <c r="Q32" s="1" t="s">
        <v>325</v>
      </c>
      <c r="R32" s="1" t="s">
        <v>121</v>
      </c>
      <c r="S32" s="1" t="s">
        <v>59</v>
      </c>
      <c r="T32" s="1" t="s">
        <v>60</v>
      </c>
      <c r="U32" s="1" t="s">
        <v>49</v>
      </c>
      <c r="V32" s="1" t="s">
        <v>61</v>
      </c>
      <c r="W32" s="3"/>
      <c r="X32" s="1" t="s">
        <v>126</v>
      </c>
      <c r="Y32" s="1" t="s">
        <v>125</v>
      </c>
      <c r="Z32" s="1"/>
      <c r="AA32" s="1"/>
      <c r="AB32" s="1"/>
      <c r="AC32" s="1"/>
      <c r="AD32" s="3"/>
      <c r="AE32" s="1"/>
      <c r="AF32" s="1" t="s">
        <v>65</v>
      </c>
      <c r="AG32" s="4">
        <v>31</v>
      </c>
      <c r="AH32" s="1"/>
      <c r="AI32" s="1">
        <v>3</v>
      </c>
      <c r="AJ32" s="1" t="s">
        <v>127</v>
      </c>
      <c r="AK32" s="1" t="s">
        <v>128</v>
      </c>
      <c r="AL32" s="3"/>
      <c r="AM32" s="1"/>
      <c r="AN32" s="1" t="s">
        <v>43</v>
      </c>
      <c r="AO32" s="1" t="s">
        <v>42</v>
      </c>
    </row>
    <row r="33" spans="1:41" ht="43.2" x14ac:dyDescent="0.3">
      <c r="A33" s="1" t="s">
        <v>58</v>
      </c>
      <c r="B33" s="1" t="s">
        <v>62</v>
      </c>
      <c r="C33" s="1" t="s">
        <v>317</v>
      </c>
      <c r="D33" s="1" t="s">
        <v>333</v>
      </c>
      <c r="E33" s="2" t="s">
        <v>334</v>
      </c>
      <c r="F33" s="2" t="s">
        <v>335</v>
      </c>
      <c r="G33" s="1" t="s">
        <v>60</v>
      </c>
      <c r="H33" s="1" t="s">
        <v>60</v>
      </c>
      <c r="I33" s="1">
        <v>9</v>
      </c>
      <c r="J33" s="1" t="s">
        <v>50</v>
      </c>
      <c r="K33" s="1" t="s">
        <v>51</v>
      </c>
      <c r="L33" s="2" t="s">
        <v>336</v>
      </c>
      <c r="M33" s="2" t="s">
        <v>337</v>
      </c>
      <c r="N33" s="2" t="s">
        <v>338</v>
      </c>
      <c r="O33" s="1" t="s">
        <v>339</v>
      </c>
      <c r="P33" s="1" t="s">
        <v>324</v>
      </c>
      <c r="Q33" s="1" t="s">
        <v>325</v>
      </c>
      <c r="R33" s="1" t="s">
        <v>121</v>
      </c>
      <c r="S33" s="1" t="s">
        <v>59</v>
      </c>
      <c r="T33" s="1" t="s">
        <v>60</v>
      </c>
      <c r="U33" s="1" t="s">
        <v>49</v>
      </c>
      <c r="V33" s="1" t="s">
        <v>61</v>
      </c>
      <c r="W33" s="3"/>
      <c r="X33" s="1" t="s">
        <v>126</v>
      </c>
      <c r="Y33" s="1" t="s">
        <v>125</v>
      </c>
      <c r="Z33" s="1"/>
      <c r="AA33" s="1"/>
      <c r="AB33" s="1"/>
      <c r="AC33" s="1"/>
      <c r="AD33" s="3"/>
      <c r="AE33" s="1"/>
      <c r="AF33" s="1" t="s">
        <v>65</v>
      </c>
      <c r="AG33" s="4">
        <v>32</v>
      </c>
      <c r="AH33" s="1"/>
      <c r="AI33" s="1">
        <v>3</v>
      </c>
      <c r="AJ33" s="1"/>
      <c r="AK33" s="1" t="s">
        <v>128</v>
      </c>
      <c r="AL33" s="3"/>
      <c r="AM33" s="1"/>
      <c r="AN33" s="1" t="s">
        <v>43</v>
      </c>
      <c r="AO33" s="1" t="s">
        <v>42</v>
      </c>
    </row>
    <row r="34" spans="1:41" ht="86.4" x14ac:dyDescent="0.3">
      <c r="A34" s="1" t="s">
        <v>58</v>
      </c>
      <c r="B34" s="1" t="s">
        <v>62</v>
      </c>
      <c r="C34" s="1" t="s">
        <v>341</v>
      </c>
      <c r="D34" s="1" t="s">
        <v>340</v>
      </c>
      <c r="E34" s="2" t="s">
        <v>342</v>
      </c>
      <c r="F34" s="2" t="s">
        <v>343</v>
      </c>
      <c r="G34" s="1" t="s">
        <v>60</v>
      </c>
      <c r="H34" s="1" t="s">
        <v>60</v>
      </c>
      <c r="I34" s="1">
        <v>9</v>
      </c>
      <c r="J34" s="1" t="s">
        <v>50</v>
      </c>
      <c r="K34" s="1" t="s">
        <v>51</v>
      </c>
      <c r="L34" s="2" t="s">
        <v>344</v>
      </c>
      <c r="M34" s="2" t="s">
        <v>345</v>
      </c>
      <c r="N34" s="2" t="s">
        <v>346</v>
      </c>
      <c r="O34" s="1" t="s">
        <v>347</v>
      </c>
      <c r="P34" s="1" t="s">
        <v>121</v>
      </c>
      <c r="Q34" s="1" t="s">
        <v>348</v>
      </c>
      <c r="R34" s="1" t="s">
        <v>75</v>
      </c>
      <c r="S34" s="1" t="s">
        <v>349</v>
      </c>
      <c r="T34" s="1" t="s">
        <v>60</v>
      </c>
      <c r="U34" s="1" t="s">
        <v>49</v>
      </c>
      <c r="V34" s="1" t="s">
        <v>61</v>
      </c>
      <c r="W34" s="3"/>
      <c r="X34" s="1" t="s">
        <v>126</v>
      </c>
      <c r="Y34" s="1" t="s">
        <v>125</v>
      </c>
      <c r="Z34" s="1"/>
      <c r="AA34" s="1"/>
      <c r="AB34" s="1"/>
      <c r="AC34" s="1"/>
      <c r="AD34" s="3"/>
      <c r="AE34" s="1"/>
      <c r="AF34" s="1" t="s">
        <v>65</v>
      </c>
      <c r="AG34" s="4">
        <v>33</v>
      </c>
      <c r="AH34" s="1"/>
      <c r="AI34" s="1">
        <v>3</v>
      </c>
      <c r="AJ34" s="1" t="s">
        <v>127</v>
      </c>
      <c r="AK34" s="1" t="s">
        <v>128</v>
      </c>
      <c r="AL34" s="3"/>
      <c r="AM34" s="1"/>
      <c r="AN34" s="1" t="s">
        <v>43</v>
      </c>
      <c r="AO34" s="1" t="s">
        <v>42</v>
      </c>
    </row>
    <row r="35" spans="1:41" ht="28.8" x14ac:dyDescent="0.3">
      <c r="A35" s="1" t="s">
        <v>58</v>
      </c>
      <c r="B35" s="1" t="s">
        <v>62</v>
      </c>
      <c r="C35" s="1" t="s">
        <v>351</v>
      </c>
      <c r="D35" s="1" t="s">
        <v>350</v>
      </c>
      <c r="E35" s="2" t="s">
        <v>352</v>
      </c>
      <c r="F35" s="2" t="s">
        <v>353</v>
      </c>
      <c r="G35" s="1" t="s">
        <v>60</v>
      </c>
      <c r="H35" s="1" t="s">
        <v>60</v>
      </c>
      <c r="I35" s="1">
        <v>9</v>
      </c>
      <c r="J35" s="1" t="s">
        <v>50</v>
      </c>
      <c r="K35" s="1" t="s">
        <v>51</v>
      </c>
      <c r="L35" s="2" t="s">
        <v>354</v>
      </c>
      <c r="M35" s="2" t="s">
        <v>355</v>
      </c>
      <c r="N35" s="2" t="s">
        <v>356</v>
      </c>
      <c r="O35" s="1" t="s">
        <v>55</v>
      </c>
      <c r="P35" s="1" t="s">
        <v>357</v>
      </c>
      <c r="Q35" s="1" t="s">
        <v>239</v>
      </c>
      <c r="R35" s="1" t="s">
        <v>59</v>
      </c>
      <c r="S35" s="1" t="s">
        <v>268</v>
      </c>
      <c r="T35" s="1" t="s">
        <v>77</v>
      </c>
      <c r="U35" s="1" t="s">
        <v>77</v>
      </c>
      <c r="V35" s="1" t="s">
        <v>61</v>
      </c>
      <c r="W35" s="3"/>
      <c r="X35" s="1" t="s">
        <v>126</v>
      </c>
      <c r="Y35" s="1" t="s">
        <v>125</v>
      </c>
      <c r="Z35" s="1"/>
      <c r="AA35" s="1"/>
      <c r="AB35" s="1"/>
      <c r="AC35" s="1"/>
      <c r="AD35" s="3"/>
      <c r="AE35" s="1"/>
      <c r="AF35" s="1" t="s">
        <v>65</v>
      </c>
      <c r="AG35" s="4">
        <v>34</v>
      </c>
      <c r="AH35" s="1"/>
      <c r="AI35" s="1">
        <v>4</v>
      </c>
      <c r="AJ35" s="1"/>
      <c r="AK35" s="1" t="s">
        <v>128</v>
      </c>
      <c r="AL35" s="3"/>
      <c r="AM35" s="1"/>
      <c r="AN35" s="1" t="s">
        <v>43</v>
      </c>
      <c r="AO35" s="1" t="s">
        <v>42</v>
      </c>
    </row>
    <row r="36" spans="1:41" x14ac:dyDescent="0.3">
      <c r="A36" s="1" t="s">
        <v>359</v>
      </c>
      <c r="B36" s="1" t="s">
        <v>79</v>
      </c>
      <c r="C36" s="1" t="s">
        <v>360</v>
      </c>
      <c r="D36" s="1" t="s">
        <v>358</v>
      </c>
      <c r="E36" s="2" t="s">
        <v>361</v>
      </c>
      <c r="F36" s="2" t="s">
        <v>362</v>
      </c>
      <c r="G36" s="1" t="s">
        <v>60</v>
      </c>
      <c r="H36" s="1" t="s">
        <v>124</v>
      </c>
      <c r="I36" s="1">
        <v>12</v>
      </c>
      <c r="J36" s="1" t="s">
        <v>296</v>
      </c>
      <c r="K36" s="1" t="s">
        <v>51</v>
      </c>
      <c r="L36" s="2" t="s">
        <v>363</v>
      </c>
      <c r="M36" s="2" t="s">
        <v>364</v>
      </c>
      <c r="N36" s="2" t="s">
        <v>365</v>
      </c>
      <c r="O36" s="1" t="s">
        <v>366</v>
      </c>
      <c r="P36" s="1" t="s">
        <v>367</v>
      </c>
      <c r="Q36" s="1" t="s">
        <v>368</v>
      </c>
      <c r="R36" s="1" t="s">
        <v>369</v>
      </c>
      <c r="S36" s="1" t="s">
        <v>370</v>
      </c>
      <c r="T36" s="1" t="s">
        <v>60</v>
      </c>
      <c r="U36" s="1" t="s">
        <v>77</v>
      </c>
      <c r="V36" s="1" t="s">
        <v>78</v>
      </c>
      <c r="W36" s="3"/>
      <c r="X36" s="1" t="s">
        <v>372</v>
      </c>
      <c r="Y36" s="1" t="s">
        <v>371</v>
      </c>
      <c r="Z36" s="1"/>
      <c r="AA36" s="1"/>
      <c r="AB36" s="1"/>
      <c r="AC36" s="1"/>
      <c r="AD36" s="3"/>
      <c r="AE36" s="1"/>
      <c r="AF36" s="1" t="s">
        <v>65</v>
      </c>
      <c r="AG36" s="4">
        <v>35</v>
      </c>
      <c r="AH36" s="1"/>
      <c r="AI36" s="1">
        <v>6</v>
      </c>
      <c r="AJ36" s="1" t="s">
        <v>127</v>
      </c>
      <c r="AK36" s="1" t="s">
        <v>373</v>
      </c>
      <c r="AL36" s="3"/>
      <c r="AM36" s="1"/>
      <c r="AN36" s="1" t="s">
        <v>43</v>
      </c>
      <c r="AO36" s="1" t="s">
        <v>42</v>
      </c>
    </row>
    <row r="37" spans="1:41" x14ac:dyDescent="0.3">
      <c r="A37" s="1" t="s">
        <v>359</v>
      </c>
      <c r="B37" s="1" t="s">
        <v>79</v>
      </c>
      <c r="C37" s="1" t="s">
        <v>375</v>
      </c>
      <c r="D37" s="1" t="s">
        <v>374</v>
      </c>
      <c r="E37" s="2" t="s">
        <v>376</v>
      </c>
      <c r="F37" s="2" t="s">
        <v>377</v>
      </c>
      <c r="G37" s="1" t="s">
        <v>60</v>
      </c>
      <c r="H37" s="1" t="s">
        <v>77</v>
      </c>
      <c r="I37" s="1">
        <v>6</v>
      </c>
      <c r="J37" s="1" t="s">
        <v>78</v>
      </c>
      <c r="K37" s="1" t="s">
        <v>51</v>
      </c>
      <c r="L37" s="2" t="s">
        <v>378</v>
      </c>
      <c r="M37" s="2" t="s">
        <v>379</v>
      </c>
      <c r="N37" s="2" t="s">
        <v>380</v>
      </c>
      <c r="O37" s="1" t="s">
        <v>381</v>
      </c>
      <c r="P37" s="1" t="s">
        <v>367</v>
      </c>
      <c r="Q37" s="1" t="s">
        <v>382</v>
      </c>
      <c r="R37" s="1" t="s">
        <v>383</v>
      </c>
      <c r="S37" s="1" t="s">
        <v>370</v>
      </c>
      <c r="T37" s="1" t="s">
        <v>77</v>
      </c>
      <c r="U37" s="1" t="s">
        <v>77</v>
      </c>
      <c r="V37" s="1" t="s">
        <v>61</v>
      </c>
      <c r="W37" s="3"/>
      <c r="X37" s="1" t="s">
        <v>372</v>
      </c>
      <c r="Y37" s="1" t="s">
        <v>371</v>
      </c>
      <c r="Z37" s="1"/>
      <c r="AA37" s="1"/>
      <c r="AB37" s="1"/>
      <c r="AC37" s="1"/>
      <c r="AD37" s="3"/>
      <c r="AE37" s="1"/>
      <c r="AF37" s="1" t="s">
        <v>65</v>
      </c>
      <c r="AG37" s="4">
        <v>36</v>
      </c>
      <c r="AH37" s="1"/>
      <c r="AI37" s="1">
        <v>4</v>
      </c>
      <c r="AJ37" s="1"/>
      <c r="AK37" s="1" t="s">
        <v>373</v>
      </c>
      <c r="AL37" s="3"/>
      <c r="AM37" s="1"/>
      <c r="AN37" s="1" t="s">
        <v>43</v>
      </c>
      <c r="AO37" s="1" t="s">
        <v>42</v>
      </c>
    </row>
    <row r="38" spans="1:41" x14ac:dyDescent="0.3">
      <c r="A38" s="1" t="s">
        <v>359</v>
      </c>
      <c r="B38" s="1" t="s">
        <v>79</v>
      </c>
      <c r="C38" s="1" t="s">
        <v>375</v>
      </c>
      <c r="D38" s="1" t="s">
        <v>384</v>
      </c>
      <c r="E38" s="2" t="s">
        <v>385</v>
      </c>
      <c r="F38" s="2" t="s">
        <v>386</v>
      </c>
      <c r="G38" s="1" t="s">
        <v>60</v>
      </c>
      <c r="H38" s="1" t="s">
        <v>77</v>
      </c>
      <c r="I38" s="1">
        <v>6</v>
      </c>
      <c r="J38" s="1" t="s">
        <v>78</v>
      </c>
      <c r="K38" s="1" t="s">
        <v>51</v>
      </c>
      <c r="L38" s="2" t="s">
        <v>387</v>
      </c>
      <c r="M38" s="2" t="s">
        <v>388</v>
      </c>
      <c r="N38" s="2" t="s">
        <v>389</v>
      </c>
      <c r="O38" s="1" t="s">
        <v>381</v>
      </c>
      <c r="P38" s="1" t="s">
        <v>367</v>
      </c>
      <c r="Q38" s="1" t="s">
        <v>390</v>
      </c>
      <c r="R38" s="1" t="s">
        <v>383</v>
      </c>
      <c r="S38" s="1" t="s">
        <v>370</v>
      </c>
      <c r="T38" s="1" t="s">
        <v>77</v>
      </c>
      <c r="U38" s="1" t="s">
        <v>77</v>
      </c>
      <c r="V38" s="1" t="s">
        <v>61</v>
      </c>
      <c r="W38" s="3"/>
      <c r="X38" s="1" t="s">
        <v>372</v>
      </c>
      <c r="Y38" s="1" t="s">
        <v>371</v>
      </c>
      <c r="Z38" s="1"/>
      <c r="AA38" s="1"/>
      <c r="AB38" s="1"/>
      <c r="AC38" s="1"/>
      <c r="AD38" s="3"/>
      <c r="AE38" s="1"/>
      <c r="AF38" s="1" t="s">
        <v>65</v>
      </c>
      <c r="AG38" s="4">
        <v>37</v>
      </c>
      <c r="AH38" s="1"/>
      <c r="AI38" s="1">
        <v>4</v>
      </c>
      <c r="AJ38" s="1"/>
      <c r="AK38" s="1" t="s">
        <v>373</v>
      </c>
      <c r="AL38" s="3"/>
      <c r="AM38" s="1"/>
      <c r="AN38" s="1" t="s">
        <v>43</v>
      </c>
      <c r="AO38" s="1" t="s">
        <v>42</v>
      </c>
    </row>
    <row r="39" spans="1:41" x14ac:dyDescent="0.3">
      <c r="A39" s="1" t="s">
        <v>58</v>
      </c>
      <c r="B39" s="1" t="s">
        <v>62</v>
      </c>
      <c r="C39" s="1" t="s">
        <v>392</v>
      </c>
      <c r="D39" s="1" t="s">
        <v>391</v>
      </c>
      <c r="E39" s="2" t="s">
        <v>393</v>
      </c>
      <c r="F39" s="2" t="s">
        <v>394</v>
      </c>
      <c r="G39" s="1" t="s">
        <v>60</v>
      </c>
      <c r="H39" s="1" t="s">
        <v>60</v>
      </c>
      <c r="I39" s="1">
        <v>9</v>
      </c>
      <c r="J39" s="1" t="s">
        <v>50</v>
      </c>
      <c r="K39" s="1" t="s">
        <v>51</v>
      </c>
      <c r="L39" s="2" t="s">
        <v>395</v>
      </c>
      <c r="M39" s="2" t="s">
        <v>396</v>
      </c>
      <c r="N39" s="2" t="s">
        <v>397</v>
      </c>
      <c r="O39" s="1" t="s">
        <v>55</v>
      </c>
      <c r="P39" s="1" t="s">
        <v>121</v>
      </c>
      <c r="Q39" s="1" t="s">
        <v>267</v>
      </c>
      <c r="R39" s="1" t="s">
        <v>59</v>
      </c>
      <c r="S39" s="1" t="s">
        <v>268</v>
      </c>
      <c r="T39" s="1" t="s">
        <v>77</v>
      </c>
      <c r="U39" s="1" t="s">
        <v>77</v>
      </c>
      <c r="V39" s="1" t="s">
        <v>61</v>
      </c>
      <c r="W39" s="3"/>
      <c r="X39" s="1" t="s">
        <v>126</v>
      </c>
      <c r="Y39" s="1" t="s">
        <v>125</v>
      </c>
      <c r="Z39" s="1"/>
      <c r="AA39" s="1"/>
      <c r="AB39" s="1"/>
      <c r="AC39" s="1"/>
      <c r="AD39" s="3"/>
      <c r="AE39" s="1"/>
      <c r="AF39" s="1" t="s">
        <v>65</v>
      </c>
      <c r="AG39" s="4">
        <v>38</v>
      </c>
      <c r="AH39" s="1"/>
      <c r="AI39" s="1">
        <v>4</v>
      </c>
      <c r="AJ39" s="1"/>
      <c r="AK39" s="1" t="s">
        <v>128</v>
      </c>
      <c r="AL39" s="3"/>
      <c r="AM39" s="1"/>
      <c r="AN39" s="1" t="s">
        <v>43</v>
      </c>
      <c r="AO39" s="1" t="s">
        <v>42</v>
      </c>
    </row>
    <row r="40" spans="1:41" ht="57.6" x14ac:dyDescent="0.3">
      <c r="A40" s="1" t="s">
        <v>58</v>
      </c>
      <c r="B40" s="1" t="s">
        <v>62</v>
      </c>
      <c r="C40" s="1" t="s">
        <v>399</v>
      </c>
      <c r="D40" s="1" t="s">
        <v>398</v>
      </c>
      <c r="E40" s="2" t="s">
        <v>400</v>
      </c>
      <c r="F40" s="2" t="s">
        <v>401</v>
      </c>
      <c r="G40" s="1" t="s">
        <v>60</v>
      </c>
      <c r="H40" s="1" t="s">
        <v>60</v>
      </c>
      <c r="I40" s="1">
        <v>9</v>
      </c>
      <c r="J40" s="1" t="s">
        <v>50</v>
      </c>
      <c r="K40" s="1" t="s">
        <v>51</v>
      </c>
      <c r="L40" s="2" t="s">
        <v>402</v>
      </c>
      <c r="M40" s="2" t="s">
        <v>403</v>
      </c>
      <c r="N40" s="2" t="s">
        <v>404</v>
      </c>
      <c r="O40" s="1" t="s">
        <v>55</v>
      </c>
      <c r="P40" s="1" t="s">
        <v>121</v>
      </c>
      <c r="Q40" s="1" t="s">
        <v>405</v>
      </c>
      <c r="R40" s="1" t="s">
        <v>59</v>
      </c>
      <c r="S40" s="1" t="s">
        <v>268</v>
      </c>
      <c r="T40" s="1" t="s">
        <v>77</v>
      </c>
      <c r="U40" s="1" t="s">
        <v>77</v>
      </c>
      <c r="V40" s="1" t="s">
        <v>61</v>
      </c>
      <c r="W40" s="3"/>
      <c r="X40" s="1" t="s">
        <v>126</v>
      </c>
      <c r="Y40" s="1" t="s">
        <v>125</v>
      </c>
      <c r="Z40" s="1"/>
      <c r="AA40" s="1"/>
      <c r="AB40" s="1"/>
      <c r="AC40" s="1"/>
      <c r="AD40" s="3"/>
      <c r="AE40" s="1"/>
      <c r="AF40" s="1" t="s">
        <v>65</v>
      </c>
      <c r="AG40" s="4">
        <v>39</v>
      </c>
      <c r="AH40" s="1"/>
      <c r="AI40" s="1">
        <v>4</v>
      </c>
      <c r="AJ40" s="1"/>
      <c r="AK40" s="1" t="s">
        <v>128</v>
      </c>
      <c r="AL40" s="3"/>
      <c r="AM40" s="1"/>
      <c r="AN40" s="1" t="s">
        <v>43</v>
      </c>
      <c r="AO40" s="1" t="s">
        <v>42</v>
      </c>
    </row>
    <row r="41" spans="1:41" ht="43.2" x14ac:dyDescent="0.3">
      <c r="A41" s="1" t="s">
        <v>407</v>
      </c>
      <c r="B41" s="1" t="s">
        <v>79</v>
      </c>
      <c r="C41" s="1" t="s">
        <v>408</v>
      </c>
      <c r="D41" s="1" t="s">
        <v>406</v>
      </c>
      <c r="E41" s="2" t="s">
        <v>409</v>
      </c>
      <c r="F41" s="2" t="s">
        <v>410</v>
      </c>
      <c r="G41" s="1" t="s">
        <v>48</v>
      </c>
      <c r="H41" s="1" t="s">
        <v>124</v>
      </c>
      <c r="I41" s="1">
        <v>20</v>
      </c>
      <c r="J41" s="1" t="s">
        <v>296</v>
      </c>
      <c r="K41" s="1" t="s">
        <v>411</v>
      </c>
      <c r="L41" s="2" t="s">
        <v>412</v>
      </c>
      <c r="M41" s="2" t="s">
        <v>413</v>
      </c>
      <c r="N41" s="2" t="s">
        <v>414</v>
      </c>
      <c r="O41" s="1" t="s">
        <v>415</v>
      </c>
      <c r="P41" s="1" t="s">
        <v>407</v>
      </c>
      <c r="Q41" s="1" t="s">
        <v>416</v>
      </c>
      <c r="R41" s="1" t="s">
        <v>163</v>
      </c>
      <c r="S41" s="1" t="s">
        <v>417</v>
      </c>
      <c r="T41" s="1" t="s">
        <v>124</v>
      </c>
      <c r="U41" s="1" t="s">
        <v>60</v>
      </c>
      <c r="V41" s="1" t="s">
        <v>50</v>
      </c>
      <c r="W41" s="3"/>
      <c r="X41" s="1" t="s">
        <v>372</v>
      </c>
      <c r="Y41" s="1" t="s">
        <v>418</v>
      </c>
      <c r="Z41" s="1"/>
      <c r="AA41" s="1"/>
      <c r="AB41" s="1"/>
      <c r="AC41" s="1"/>
      <c r="AD41" s="3"/>
      <c r="AE41" s="1"/>
      <c r="AF41" s="1" t="s">
        <v>65</v>
      </c>
      <c r="AG41" s="4">
        <v>40</v>
      </c>
      <c r="AH41" s="1"/>
      <c r="AI41" s="1">
        <v>12</v>
      </c>
      <c r="AJ41" s="1" t="s">
        <v>127</v>
      </c>
      <c r="AK41" s="1" t="s">
        <v>419</v>
      </c>
      <c r="AL41" s="3">
        <v>44922</v>
      </c>
      <c r="AM41" s="1" t="s">
        <v>125</v>
      </c>
      <c r="AN41" s="1" t="s">
        <v>43</v>
      </c>
      <c r="AO41" s="1" t="s">
        <v>42</v>
      </c>
    </row>
    <row r="42" spans="1:41" ht="28.8" x14ac:dyDescent="0.3">
      <c r="A42" s="1" t="s">
        <v>421</v>
      </c>
      <c r="B42" s="1" t="s">
        <v>79</v>
      </c>
      <c r="C42" s="1" t="s">
        <v>422</v>
      </c>
      <c r="D42" s="1" t="s">
        <v>420</v>
      </c>
      <c r="E42" s="2" t="s">
        <v>423</v>
      </c>
      <c r="F42" s="2" t="s">
        <v>424</v>
      </c>
      <c r="G42" s="1" t="s">
        <v>60</v>
      </c>
      <c r="H42" s="1" t="s">
        <v>124</v>
      </c>
      <c r="I42" s="1">
        <v>12</v>
      </c>
      <c r="J42" s="1" t="s">
        <v>78</v>
      </c>
      <c r="K42" s="1" t="s">
        <v>51</v>
      </c>
      <c r="L42" s="2" t="s">
        <v>425</v>
      </c>
      <c r="M42" s="2" t="s">
        <v>426</v>
      </c>
      <c r="N42" s="2" t="s">
        <v>427</v>
      </c>
      <c r="O42" s="1" t="s">
        <v>258</v>
      </c>
      <c r="P42" s="1" t="s">
        <v>421</v>
      </c>
      <c r="Q42" s="1" t="s">
        <v>428</v>
      </c>
      <c r="R42" s="1" t="s">
        <v>429</v>
      </c>
      <c r="S42" s="1" t="s">
        <v>430</v>
      </c>
      <c r="T42" s="1" t="s">
        <v>77</v>
      </c>
      <c r="U42" s="1" t="s">
        <v>77</v>
      </c>
      <c r="V42" s="1" t="s">
        <v>61</v>
      </c>
      <c r="W42" s="3"/>
      <c r="X42" s="1" t="s">
        <v>432</v>
      </c>
      <c r="Y42" s="1" t="s">
        <v>431</v>
      </c>
      <c r="Z42" s="1"/>
      <c r="AA42" s="1"/>
      <c r="AB42" s="1"/>
      <c r="AC42" s="1"/>
      <c r="AD42" s="3"/>
      <c r="AE42" s="1"/>
      <c r="AF42" s="1" t="s">
        <v>65</v>
      </c>
      <c r="AG42" s="4">
        <v>41</v>
      </c>
      <c r="AH42" s="1"/>
      <c r="AI42" s="1">
        <v>4</v>
      </c>
      <c r="AJ42" s="1"/>
      <c r="AK42" s="1"/>
      <c r="AL42" s="3"/>
      <c r="AM42" s="1"/>
      <c r="AN42" s="1" t="s">
        <v>43</v>
      </c>
      <c r="AO42" s="1" t="s">
        <v>42</v>
      </c>
    </row>
    <row r="43" spans="1:41" ht="57.6" x14ac:dyDescent="0.3">
      <c r="A43" s="1" t="s">
        <v>407</v>
      </c>
      <c r="B43" s="1" t="s">
        <v>79</v>
      </c>
      <c r="C43" s="1" t="s">
        <v>434</v>
      </c>
      <c r="D43" s="1" t="s">
        <v>433</v>
      </c>
      <c r="E43" s="2" t="s">
        <v>435</v>
      </c>
      <c r="F43" s="2" t="s">
        <v>436</v>
      </c>
      <c r="G43" s="1" t="s">
        <v>124</v>
      </c>
      <c r="H43" s="1" t="s">
        <v>124</v>
      </c>
      <c r="I43" s="1">
        <v>16</v>
      </c>
      <c r="J43" s="1" t="s">
        <v>296</v>
      </c>
      <c r="K43" s="1" t="s">
        <v>411</v>
      </c>
      <c r="L43" s="2" t="s">
        <v>437</v>
      </c>
      <c r="M43" s="2" t="s">
        <v>438</v>
      </c>
      <c r="N43" s="2" t="s">
        <v>439</v>
      </c>
      <c r="O43" s="1" t="s">
        <v>440</v>
      </c>
      <c r="P43" s="1" t="s">
        <v>407</v>
      </c>
      <c r="Q43" s="1" t="s">
        <v>441</v>
      </c>
      <c r="R43" s="1" t="s">
        <v>442</v>
      </c>
      <c r="S43" s="1" t="s">
        <v>417</v>
      </c>
      <c r="T43" s="1" t="s">
        <v>60</v>
      </c>
      <c r="U43" s="1" t="s">
        <v>77</v>
      </c>
      <c r="V43" s="1" t="s">
        <v>78</v>
      </c>
      <c r="W43" s="3"/>
      <c r="X43" s="1" t="s">
        <v>372</v>
      </c>
      <c r="Y43" s="1" t="s">
        <v>418</v>
      </c>
      <c r="Z43" s="1"/>
      <c r="AA43" s="1"/>
      <c r="AB43" s="1"/>
      <c r="AC43" s="1"/>
      <c r="AD43" s="3"/>
      <c r="AE43" s="1"/>
      <c r="AF43" s="1" t="s">
        <v>65</v>
      </c>
      <c r="AG43" s="4">
        <v>42</v>
      </c>
      <c r="AH43" s="1"/>
      <c r="AI43" s="1">
        <v>6</v>
      </c>
      <c r="AJ43" s="1" t="s">
        <v>127</v>
      </c>
      <c r="AK43" s="1" t="s">
        <v>419</v>
      </c>
      <c r="AL43" s="3">
        <v>44922</v>
      </c>
      <c r="AM43" s="1" t="s">
        <v>125</v>
      </c>
      <c r="AN43" s="1" t="s">
        <v>43</v>
      </c>
      <c r="AO43" s="1" t="s">
        <v>42</v>
      </c>
    </row>
    <row r="44" spans="1:41" ht="57.6" x14ac:dyDescent="0.3">
      <c r="A44" s="1" t="s">
        <v>407</v>
      </c>
      <c r="B44" s="1" t="s">
        <v>79</v>
      </c>
      <c r="C44" s="1" t="s">
        <v>444</v>
      </c>
      <c r="D44" s="1" t="s">
        <v>443</v>
      </c>
      <c r="E44" s="2" t="s">
        <v>445</v>
      </c>
      <c r="F44" s="2" t="s">
        <v>446</v>
      </c>
      <c r="G44" s="1" t="s">
        <v>48</v>
      </c>
      <c r="H44" s="1" t="s">
        <v>77</v>
      </c>
      <c r="I44" s="1">
        <v>10</v>
      </c>
      <c r="J44" s="1" t="s">
        <v>50</v>
      </c>
      <c r="K44" s="1" t="s">
        <v>51</v>
      </c>
      <c r="L44" s="2" t="s">
        <v>447</v>
      </c>
      <c r="M44" s="2" t="s">
        <v>448</v>
      </c>
      <c r="N44" s="2" t="s">
        <v>449</v>
      </c>
      <c r="O44" s="1" t="s">
        <v>440</v>
      </c>
      <c r="P44" s="1" t="s">
        <v>407</v>
      </c>
      <c r="Q44" s="1" t="s">
        <v>450</v>
      </c>
      <c r="R44" s="1" t="s">
        <v>451</v>
      </c>
      <c r="S44" s="1" t="s">
        <v>452</v>
      </c>
      <c r="T44" s="1" t="s">
        <v>124</v>
      </c>
      <c r="U44" s="1" t="s">
        <v>49</v>
      </c>
      <c r="V44" s="1" t="s">
        <v>61</v>
      </c>
      <c r="W44" s="3"/>
      <c r="X44" s="1" t="s">
        <v>372</v>
      </c>
      <c r="Y44" s="1" t="s">
        <v>418</v>
      </c>
      <c r="Z44" s="1"/>
      <c r="AA44" s="1"/>
      <c r="AB44" s="1"/>
      <c r="AC44" s="1"/>
      <c r="AD44" s="3"/>
      <c r="AE44" s="1"/>
      <c r="AF44" s="1" t="s">
        <v>65</v>
      </c>
      <c r="AG44" s="4">
        <v>43</v>
      </c>
      <c r="AH44" s="1"/>
      <c r="AI44" s="1">
        <v>4</v>
      </c>
      <c r="AJ44" s="1" t="s">
        <v>127</v>
      </c>
      <c r="AK44" s="1" t="s">
        <v>419</v>
      </c>
      <c r="AL44" s="3">
        <v>44922</v>
      </c>
      <c r="AM44" s="1" t="s">
        <v>125</v>
      </c>
      <c r="AN44" s="1" t="s">
        <v>43</v>
      </c>
      <c r="AO44" s="1" t="s">
        <v>42</v>
      </c>
    </row>
    <row r="45" spans="1:41" ht="144" x14ac:dyDescent="0.3">
      <c r="A45" s="1" t="s">
        <v>407</v>
      </c>
      <c r="B45" s="1" t="s">
        <v>79</v>
      </c>
      <c r="C45" s="1" t="s">
        <v>454</v>
      </c>
      <c r="D45" s="1" t="s">
        <v>453</v>
      </c>
      <c r="E45" s="2" t="s">
        <v>455</v>
      </c>
      <c r="F45" s="2" t="s">
        <v>456</v>
      </c>
      <c r="G45" s="1" t="s">
        <v>48</v>
      </c>
      <c r="H45" s="1" t="s">
        <v>60</v>
      </c>
      <c r="I45" s="1">
        <v>15</v>
      </c>
      <c r="J45" s="1" t="s">
        <v>50</v>
      </c>
      <c r="K45" s="1" t="s">
        <v>51</v>
      </c>
      <c r="L45" s="2" t="s">
        <v>457</v>
      </c>
      <c r="M45" s="2" t="s">
        <v>458</v>
      </c>
      <c r="N45" s="2" t="s">
        <v>459</v>
      </c>
      <c r="O45" s="1" t="s">
        <v>440</v>
      </c>
      <c r="P45" s="1" t="s">
        <v>407</v>
      </c>
      <c r="Q45" s="1" t="s">
        <v>460</v>
      </c>
      <c r="R45" s="1" t="s">
        <v>451</v>
      </c>
      <c r="S45" s="1" t="s">
        <v>452</v>
      </c>
      <c r="T45" s="1" t="s">
        <v>124</v>
      </c>
      <c r="U45" s="1" t="s">
        <v>77</v>
      </c>
      <c r="V45" s="1" t="s">
        <v>78</v>
      </c>
      <c r="W45" s="3"/>
      <c r="X45" s="1" t="s">
        <v>372</v>
      </c>
      <c r="Y45" s="1" t="s">
        <v>418</v>
      </c>
      <c r="Z45" s="1"/>
      <c r="AA45" s="1"/>
      <c r="AB45" s="1"/>
      <c r="AC45" s="1"/>
      <c r="AD45" s="3"/>
      <c r="AE45" s="1"/>
      <c r="AF45" s="1" t="s">
        <v>65</v>
      </c>
      <c r="AG45" s="4">
        <v>44</v>
      </c>
      <c r="AH45" s="1"/>
      <c r="AI45" s="1">
        <v>8</v>
      </c>
      <c r="AJ45" s="1" t="s">
        <v>127</v>
      </c>
      <c r="AK45" s="1" t="s">
        <v>419</v>
      </c>
      <c r="AL45" s="3">
        <v>44922</v>
      </c>
      <c r="AM45" s="1" t="s">
        <v>125</v>
      </c>
      <c r="AN45" s="1" t="s">
        <v>43</v>
      </c>
      <c r="AO45" s="1" t="s">
        <v>42</v>
      </c>
    </row>
    <row r="46" spans="1:41" ht="100.8" x14ac:dyDescent="0.3">
      <c r="A46" s="1" t="s">
        <v>407</v>
      </c>
      <c r="B46" s="1" t="s">
        <v>79</v>
      </c>
      <c r="C46" s="1" t="s">
        <v>462</v>
      </c>
      <c r="D46" s="1" t="s">
        <v>461</v>
      </c>
      <c r="E46" s="2" t="s">
        <v>463</v>
      </c>
      <c r="F46" s="2" t="s">
        <v>464</v>
      </c>
      <c r="G46" s="1" t="s">
        <v>124</v>
      </c>
      <c r="H46" s="1" t="s">
        <v>60</v>
      </c>
      <c r="I46" s="1">
        <v>12</v>
      </c>
      <c r="J46" s="1" t="s">
        <v>50</v>
      </c>
      <c r="K46" s="1" t="s">
        <v>51</v>
      </c>
      <c r="L46" s="2" t="s">
        <v>465</v>
      </c>
      <c r="M46" s="2" t="s">
        <v>466</v>
      </c>
      <c r="N46" s="2" t="s">
        <v>467</v>
      </c>
      <c r="O46" s="1" t="s">
        <v>415</v>
      </c>
      <c r="P46" s="1" t="s">
        <v>407</v>
      </c>
      <c r="Q46" s="1" t="s">
        <v>468</v>
      </c>
      <c r="R46" s="1" t="s">
        <v>451</v>
      </c>
      <c r="S46" s="1" t="s">
        <v>417</v>
      </c>
      <c r="T46" s="1" t="s">
        <v>60</v>
      </c>
      <c r="U46" s="1" t="s">
        <v>77</v>
      </c>
      <c r="V46" s="1" t="s">
        <v>78</v>
      </c>
      <c r="W46" s="3"/>
      <c r="X46" s="1" t="s">
        <v>372</v>
      </c>
      <c r="Y46" s="1" t="s">
        <v>418</v>
      </c>
      <c r="Z46" s="1"/>
      <c r="AA46" s="1"/>
      <c r="AB46" s="1"/>
      <c r="AC46" s="1"/>
      <c r="AD46" s="3"/>
      <c r="AE46" s="1"/>
      <c r="AF46" s="1" t="s">
        <v>65</v>
      </c>
      <c r="AG46" s="4">
        <v>45</v>
      </c>
      <c r="AH46" s="1"/>
      <c r="AI46" s="1">
        <v>6</v>
      </c>
      <c r="AJ46" s="1" t="s">
        <v>127</v>
      </c>
      <c r="AK46" s="1" t="s">
        <v>419</v>
      </c>
      <c r="AL46" s="3">
        <v>44922</v>
      </c>
      <c r="AM46" s="1" t="s">
        <v>125</v>
      </c>
      <c r="AN46" s="1" t="s">
        <v>43</v>
      </c>
      <c r="AO46" s="1" t="s">
        <v>42</v>
      </c>
    </row>
    <row r="47" spans="1:41" ht="86.4" x14ac:dyDescent="0.3">
      <c r="A47" s="1" t="s">
        <v>407</v>
      </c>
      <c r="B47" s="1" t="s">
        <v>79</v>
      </c>
      <c r="C47" s="1" t="s">
        <v>277</v>
      </c>
      <c r="D47" s="1" t="s">
        <v>469</v>
      </c>
      <c r="E47" s="2" t="s">
        <v>470</v>
      </c>
      <c r="F47" s="2" t="s">
        <v>471</v>
      </c>
      <c r="G47" s="1" t="s">
        <v>124</v>
      </c>
      <c r="H47" s="1" t="s">
        <v>60</v>
      </c>
      <c r="I47" s="1">
        <v>12</v>
      </c>
      <c r="J47" s="1" t="s">
        <v>50</v>
      </c>
      <c r="K47" s="1" t="s">
        <v>51</v>
      </c>
      <c r="L47" s="2" t="s">
        <v>472</v>
      </c>
      <c r="M47" s="2" t="s">
        <v>466</v>
      </c>
      <c r="N47" s="2" t="s">
        <v>473</v>
      </c>
      <c r="O47" s="1" t="s">
        <v>440</v>
      </c>
      <c r="P47" s="1" t="s">
        <v>407</v>
      </c>
      <c r="Q47" s="1" t="s">
        <v>474</v>
      </c>
      <c r="R47" s="1" t="s">
        <v>451</v>
      </c>
      <c r="S47" s="1" t="s">
        <v>417</v>
      </c>
      <c r="T47" s="1" t="s">
        <v>60</v>
      </c>
      <c r="U47" s="1" t="s">
        <v>77</v>
      </c>
      <c r="V47" s="1" t="s">
        <v>78</v>
      </c>
      <c r="W47" s="3"/>
      <c r="X47" s="1" t="s">
        <v>372</v>
      </c>
      <c r="Y47" s="1" t="s">
        <v>418</v>
      </c>
      <c r="Z47" s="1"/>
      <c r="AA47" s="1"/>
      <c r="AB47" s="1"/>
      <c r="AC47" s="1"/>
      <c r="AD47" s="3"/>
      <c r="AE47" s="1"/>
      <c r="AF47" s="1" t="s">
        <v>65</v>
      </c>
      <c r="AG47" s="4">
        <v>46</v>
      </c>
      <c r="AH47" s="1"/>
      <c r="AI47" s="1">
        <v>6</v>
      </c>
      <c r="AJ47" s="1"/>
      <c r="AK47" s="1" t="s">
        <v>419</v>
      </c>
      <c r="AL47" s="3">
        <v>44922</v>
      </c>
      <c r="AM47" s="1" t="s">
        <v>125</v>
      </c>
      <c r="AN47" s="1" t="s">
        <v>43</v>
      </c>
      <c r="AO47" s="1" t="s">
        <v>42</v>
      </c>
    </row>
    <row r="48" spans="1:41" ht="72" x14ac:dyDescent="0.3">
      <c r="A48" s="1" t="s">
        <v>407</v>
      </c>
      <c r="B48" s="1" t="s">
        <v>79</v>
      </c>
      <c r="C48" s="1" t="s">
        <v>476</v>
      </c>
      <c r="D48" s="1" t="s">
        <v>475</v>
      </c>
      <c r="E48" s="2" t="s">
        <v>477</v>
      </c>
      <c r="F48" s="2" t="s">
        <v>478</v>
      </c>
      <c r="G48" s="1" t="s">
        <v>60</v>
      </c>
      <c r="H48" s="1" t="s">
        <v>77</v>
      </c>
      <c r="I48" s="1">
        <v>6</v>
      </c>
      <c r="J48" s="1" t="s">
        <v>78</v>
      </c>
      <c r="K48" s="1" t="s">
        <v>51</v>
      </c>
      <c r="L48" s="2" t="s">
        <v>479</v>
      </c>
      <c r="M48" s="2" t="s">
        <v>466</v>
      </c>
      <c r="N48" s="2" t="s">
        <v>480</v>
      </c>
      <c r="O48" s="1" t="s">
        <v>440</v>
      </c>
      <c r="P48" s="1" t="s">
        <v>407</v>
      </c>
      <c r="Q48" s="1" t="s">
        <v>481</v>
      </c>
      <c r="R48" s="1" t="s">
        <v>482</v>
      </c>
      <c r="S48" s="1" t="s">
        <v>417</v>
      </c>
      <c r="T48" s="1" t="s">
        <v>77</v>
      </c>
      <c r="U48" s="1" t="s">
        <v>49</v>
      </c>
      <c r="V48" s="1" t="s">
        <v>61</v>
      </c>
      <c r="W48" s="3"/>
      <c r="X48" s="1" t="s">
        <v>372</v>
      </c>
      <c r="Y48" s="1" t="s">
        <v>418</v>
      </c>
      <c r="Z48" s="1"/>
      <c r="AA48" s="1"/>
      <c r="AB48" s="1"/>
      <c r="AC48" s="1"/>
      <c r="AD48" s="3"/>
      <c r="AE48" s="1"/>
      <c r="AF48" s="1" t="s">
        <v>65</v>
      </c>
      <c r="AG48" s="4">
        <v>47</v>
      </c>
      <c r="AH48" s="1"/>
      <c r="AI48" s="1">
        <v>2</v>
      </c>
      <c r="AJ48" s="1"/>
      <c r="AK48" s="1" t="s">
        <v>419</v>
      </c>
      <c r="AL48" s="3">
        <v>44922</v>
      </c>
      <c r="AM48" s="1" t="s">
        <v>125</v>
      </c>
      <c r="AN48" s="1" t="s">
        <v>43</v>
      </c>
      <c r="AO48" s="1" t="s">
        <v>42</v>
      </c>
    </row>
    <row r="49" spans="1:41" ht="43.2" x14ac:dyDescent="0.3">
      <c r="A49" s="1" t="s">
        <v>484</v>
      </c>
      <c r="B49" s="1" t="s">
        <v>62</v>
      </c>
      <c r="C49" s="1" t="s">
        <v>114</v>
      </c>
      <c r="D49" s="1" t="s">
        <v>483</v>
      </c>
      <c r="E49" s="2" t="s">
        <v>485</v>
      </c>
      <c r="F49" s="2" t="s">
        <v>486</v>
      </c>
      <c r="G49" s="1" t="s">
        <v>48</v>
      </c>
      <c r="H49" s="1" t="s">
        <v>60</v>
      </c>
      <c r="I49" s="1">
        <v>15</v>
      </c>
      <c r="J49" s="1" t="s">
        <v>50</v>
      </c>
      <c r="K49" s="1" t="s">
        <v>51</v>
      </c>
      <c r="L49" s="2" t="s">
        <v>487</v>
      </c>
      <c r="M49" s="2" t="s">
        <v>488</v>
      </c>
      <c r="N49" s="2" t="s">
        <v>489</v>
      </c>
      <c r="O49" s="1" t="s">
        <v>182</v>
      </c>
      <c r="P49" s="1" t="s">
        <v>490</v>
      </c>
      <c r="Q49" s="1" t="s">
        <v>491</v>
      </c>
      <c r="R49" s="1" t="s">
        <v>58</v>
      </c>
      <c r="S49" s="1" t="s">
        <v>58</v>
      </c>
      <c r="T49" s="1" t="s">
        <v>77</v>
      </c>
      <c r="U49" s="1" t="s">
        <v>77</v>
      </c>
      <c r="V49" s="1" t="s">
        <v>61</v>
      </c>
      <c r="W49" s="3"/>
      <c r="X49" s="1" t="s">
        <v>126</v>
      </c>
      <c r="Y49" s="1" t="s">
        <v>492</v>
      </c>
      <c r="Z49" s="1"/>
      <c r="AA49" s="1"/>
      <c r="AB49" s="1"/>
      <c r="AC49" s="1"/>
      <c r="AD49" s="3"/>
      <c r="AE49" s="1"/>
      <c r="AF49" s="1" t="s">
        <v>65</v>
      </c>
      <c r="AG49" s="4">
        <v>48</v>
      </c>
      <c r="AH49" s="1"/>
      <c r="AI49" s="1">
        <v>4</v>
      </c>
      <c r="AJ49" s="1" t="s">
        <v>127</v>
      </c>
      <c r="AK49" s="1" t="s">
        <v>493</v>
      </c>
      <c r="AL49" s="3">
        <v>44922</v>
      </c>
      <c r="AM49" s="1" t="s">
        <v>492</v>
      </c>
      <c r="AN49" s="1" t="s">
        <v>43</v>
      </c>
      <c r="AO49" s="1" t="s">
        <v>42</v>
      </c>
    </row>
    <row r="50" spans="1:41" ht="28.8" x14ac:dyDescent="0.3">
      <c r="A50" s="1" t="s">
        <v>495</v>
      </c>
      <c r="B50" s="1" t="s">
        <v>62</v>
      </c>
      <c r="C50" s="1" t="s">
        <v>496</v>
      </c>
      <c r="D50" s="1" t="s">
        <v>494</v>
      </c>
      <c r="E50" s="2" t="s">
        <v>497</v>
      </c>
      <c r="F50" s="2" t="s">
        <v>498</v>
      </c>
      <c r="G50" s="1" t="s">
        <v>124</v>
      </c>
      <c r="H50" s="1" t="s">
        <v>124</v>
      </c>
      <c r="I50" s="1">
        <v>16</v>
      </c>
      <c r="J50" s="1" t="s">
        <v>296</v>
      </c>
      <c r="K50" s="1" t="s">
        <v>51</v>
      </c>
      <c r="L50" s="2" t="s">
        <v>499</v>
      </c>
      <c r="M50" s="2" t="s">
        <v>500</v>
      </c>
      <c r="N50" s="2" t="s">
        <v>501</v>
      </c>
      <c r="O50" s="1" t="s">
        <v>171</v>
      </c>
      <c r="P50" s="1" t="s">
        <v>502</v>
      </c>
      <c r="Q50" s="1" t="s">
        <v>503</v>
      </c>
      <c r="R50" s="1" t="s">
        <v>59</v>
      </c>
      <c r="S50" s="1" t="s">
        <v>268</v>
      </c>
      <c r="T50" s="1" t="s">
        <v>77</v>
      </c>
      <c r="U50" s="1" t="s">
        <v>124</v>
      </c>
      <c r="V50" s="1" t="s">
        <v>78</v>
      </c>
      <c r="W50" s="3">
        <v>44923</v>
      </c>
      <c r="X50" s="1" t="s">
        <v>126</v>
      </c>
      <c r="Y50" s="1" t="s">
        <v>504</v>
      </c>
      <c r="Z50" s="1"/>
      <c r="AA50" s="1"/>
      <c r="AB50" s="1"/>
      <c r="AC50" s="1"/>
      <c r="AD50" s="3">
        <v>44923</v>
      </c>
      <c r="AE50" s="1"/>
      <c r="AF50" s="1" t="s">
        <v>65</v>
      </c>
      <c r="AG50" s="4">
        <v>49</v>
      </c>
      <c r="AH50" s="1"/>
      <c r="AI50" s="1">
        <v>8</v>
      </c>
      <c r="AJ50" s="1" t="s">
        <v>127</v>
      </c>
      <c r="AK50" s="1" t="s">
        <v>505</v>
      </c>
      <c r="AL50" s="3">
        <v>44923</v>
      </c>
      <c r="AM50" s="1" t="s">
        <v>504</v>
      </c>
      <c r="AN50" s="1" t="s">
        <v>43</v>
      </c>
      <c r="AO50" s="1" t="s">
        <v>42</v>
      </c>
    </row>
    <row r="51" spans="1:41" ht="28.8" x14ac:dyDescent="0.3">
      <c r="A51" s="1" t="s">
        <v>495</v>
      </c>
      <c r="B51" s="1" t="s">
        <v>62</v>
      </c>
      <c r="C51" s="1" t="s">
        <v>114</v>
      </c>
      <c r="D51" s="1" t="s">
        <v>506</v>
      </c>
      <c r="E51" s="2" t="s">
        <v>507</v>
      </c>
      <c r="F51" s="2" t="s">
        <v>508</v>
      </c>
      <c r="G51" s="1" t="s">
        <v>49</v>
      </c>
      <c r="H51" s="1" t="s">
        <v>77</v>
      </c>
      <c r="I51" s="1">
        <v>2</v>
      </c>
      <c r="J51" s="1" t="s">
        <v>61</v>
      </c>
      <c r="K51" s="1" t="s">
        <v>509</v>
      </c>
      <c r="L51" s="2" t="s">
        <v>510</v>
      </c>
      <c r="M51" s="2" t="s">
        <v>511</v>
      </c>
      <c r="N51" s="2" t="s">
        <v>489</v>
      </c>
      <c r="O51" s="1"/>
      <c r="P51" s="1" t="s">
        <v>502</v>
      </c>
      <c r="Q51" s="1" t="s">
        <v>512</v>
      </c>
      <c r="R51" s="1" t="s">
        <v>59</v>
      </c>
      <c r="S51" s="1" t="s">
        <v>59</v>
      </c>
      <c r="T51" s="1" t="s">
        <v>49</v>
      </c>
      <c r="U51" s="1" t="s">
        <v>49</v>
      </c>
      <c r="V51" s="1" t="s">
        <v>61</v>
      </c>
      <c r="W51" s="3">
        <v>44923</v>
      </c>
      <c r="X51" s="1" t="s">
        <v>126</v>
      </c>
      <c r="Y51" s="1" t="s">
        <v>504</v>
      </c>
      <c r="Z51" s="1"/>
      <c r="AA51" s="1"/>
      <c r="AB51" s="1"/>
      <c r="AC51" s="1"/>
      <c r="AD51" s="3">
        <v>44923</v>
      </c>
      <c r="AE51" s="1"/>
      <c r="AF51" s="1" t="s">
        <v>65</v>
      </c>
      <c r="AG51" s="4">
        <v>50</v>
      </c>
      <c r="AH51" s="1"/>
      <c r="AI51" s="1">
        <v>1</v>
      </c>
      <c r="AJ51" s="1"/>
      <c r="AK51" s="1" t="s">
        <v>505</v>
      </c>
      <c r="AL51" s="3">
        <v>44923</v>
      </c>
      <c r="AM51" s="1" t="s">
        <v>504</v>
      </c>
      <c r="AN51" s="1" t="s">
        <v>43</v>
      </c>
      <c r="AO51" s="1" t="s">
        <v>42</v>
      </c>
    </row>
    <row r="52" spans="1:41" ht="43.2" x14ac:dyDescent="0.3">
      <c r="A52" s="1" t="s">
        <v>495</v>
      </c>
      <c r="B52" s="1" t="s">
        <v>62</v>
      </c>
      <c r="C52" s="1" t="s">
        <v>462</v>
      </c>
      <c r="D52" s="1" t="s">
        <v>513</v>
      </c>
      <c r="E52" s="2" t="s">
        <v>514</v>
      </c>
      <c r="F52" s="2" t="s">
        <v>515</v>
      </c>
      <c r="G52" s="1" t="s">
        <v>124</v>
      </c>
      <c r="H52" s="1" t="s">
        <v>124</v>
      </c>
      <c r="I52" s="1">
        <v>16</v>
      </c>
      <c r="J52" s="1" t="s">
        <v>296</v>
      </c>
      <c r="K52" s="1" t="s">
        <v>51</v>
      </c>
      <c r="L52" s="2" t="s">
        <v>516</v>
      </c>
      <c r="M52" s="2" t="s">
        <v>517</v>
      </c>
      <c r="N52" s="2" t="s">
        <v>518</v>
      </c>
      <c r="O52" s="1" t="s">
        <v>519</v>
      </c>
      <c r="P52" s="1" t="s">
        <v>155</v>
      </c>
      <c r="Q52" s="1" t="s">
        <v>520</v>
      </c>
      <c r="R52" s="1" t="s">
        <v>521</v>
      </c>
      <c r="S52" s="1" t="s">
        <v>59</v>
      </c>
      <c r="T52" s="1" t="s">
        <v>77</v>
      </c>
      <c r="U52" s="1" t="s">
        <v>60</v>
      </c>
      <c r="V52" s="1" t="s">
        <v>78</v>
      </c>
      <c r="W52" s="3">
        <v>44923</v>
      </c>
      <c r="X52" s="1" t="s">
        <v>126</v>
      </c>
      <c r="Y52" s="1" t="s">
        <v>504</v>
      </c>
      <c r="Z52" s="1"/>
      <c r="AA52" s="1"/>
      <c r="AB52" s="1"/>
      <c r="AC52" s="1"/>
      <c r="AD52" s="3">
        <v>44923</v>
      </c>
      <c r="AE52" s="1"/>
      <c r="AF52" s="1" t="s">
        <v>65</v>
      </c>
      <c r="AG52" s="4">
        <v>51</v>
      </c>
      <c r="AH52" s="1"/>
      <c r="AI52" s="1">
        <v>6</v>
      </c>
      <c r="AJ52" s="1"/>
      <c r="AK52" s="1" t="s">
        <v>505</v>
      </c>
      <c r="AL52" s="3">
        <v>44923</v>
      </c>
      <c r="AM52" s="1" t="s">
        <v>504</v>
      </c>
      <c r="AN52" s="1" t="s">
        <v>43</v>
      </c>
      <c r="AO52" s="1" t="s">
        <v>42</v>
      </c>
    </row>
    <row r="53" spans="1:41" ht="28.8" x14ac:dyDescent="0.3">
      <c r="A53" s="1" t="s">
        <v>495</v>
      </c>
      <c r="B53" s="1" t="s">
        <v>62</v>
      </c>
      <c r="C53" s="1" t="s">
        <v>523</v>
      </c>
      <c r="D53" s="1" t="s">
        <v>522</v>
      </c>
      <c r="E53" s="2" t="s">
        <v>524</v>
      </c>
      <c r="F53" s="2" t="s">
        <v>525</v>
      </c>
      <c r="G53" s="1" t="s">
        <v>77</v>
      </c>
      <c r="H53" s="1" t="s">
        <v>48</v>
      </c>
      <c r="I53" s="1">
        <v>10</v>
      </c>
      <c r="J53" s="1" t="s">
        <v>50</v>
      </c>
      <c r="K53" s="1" t="s">
        <v>51</v>
      </c>
      <c r="L53" s="2" t="s">
        <v>526</v>
      </c>
      <c r="M53" s="2" t="s">
        <v>527</v>
      </c>
      <c r="N53" s="2" t="s">
        <v>528</v>
      </c>
      <c r="O53" s="1" t="s">
        <v>171</v>
      </c>
      <c r="P53" s="1" t="s">
        <v>495</v>
      </c>
      <c r="Q53" s="1" t="s">
        <v>512</v>
      </c>
      <c r="R53" s="1" t="s">
        <v>502</v>
      </c>
      <c r="S53" s="1" t="s">
        <v>59</v>
      </c>
      <c r="T53" s="1" t="s">
        <v>77</v>
      </c>
      <c r="U53" s="1" t="s">
        <v>124</v>
      </c>
      <c r="V53" s="1" t="s">
        <v>78</v>
      </c>
      <c r="W53" s="3">
        <v>44923</v>
      </c>
      <c r="X53" s="1" t="s">
        <v>126</v>
      </c>
      <c r="Y53" s="1" t="s">
        <v>504</v>
      </c>
      <c r="Z53" s="1"/>
      <c r="AA53" s="1"/>
      <c r="AB53" s="1"/>
      <c r="AC53" s="1"/>
      <c r="AD53" s="3">
        <v>44923</v>
      </c>
      <c r="AE53" s="1"/>
      <c r="AF53" s="1" t="s">
        <v>65</v>
      </c>
      <c r="AG53" s="4">
        <v>52</v>
      </c>
      <c r="AH53" s="1"/>
      <c r="AI53" s="1">
        <v>8</v>
      </c>
      <c r="AJ53" s="1"/>
      <c r="AK53" s="1" t="s">
        <v>505</v>
      </c>
      <c r="AL53" s="3">
        <v>44923</v>
      </c>
      <c r="AM53" s="1" t="s">
        <v>504</v>
      </c>
      <c r="AN53" s="1" t="s">
        <v>43</v>
      </c>
      <c r="AO53" s="1" t="s">
        <v>42</v>
      </c>
    </row>
    <row r="54" spans="1:41" ht="57.6" x14ac:dyDescent="0.3">
      <c r="A54" s="1" t="s">
        <v>495</v>
      </c>
      <c r="B54" s="1" t="s">
        <v>62</v>
      </c>
      <c r="C54" s="1" t="s">
        <v>529</v>
      </c>
      <c r="D54" s="1" t="s">
        <v>200</v>
      </c>
      <c r="E54" s="2" t="s">
        <v>202</v>
      </c>
      <c r="F54" s="2" t="s">
        <v>530</v>
      </c>
      <c r="G54" s="1" t="s">
        <v>77</v>
      </c>
      <c r="H54" s="1" t="s">
        <v>77</v>
      </c>
      <c r="I54" s="1">
        <v>4</v>
      </c>
      <c r="J54" s="1" t="s">
        <v>61</v>
      </c>
      <c r="K54" s="1" t="s">
        <v>509</v>
      </c>
      <c r="L54" s="2" t="s">
        <v>531</v>
      </c>
      <c r="M54" s="2" t="s">
        <v>532</v>
      </c>
      <c r="N54" s="2" t="s">
        <v>533</v>
      </c>
      <c r="O54" s="1" t="s">
        <v>171</v>
      </c>
      <c r="P54" s="1" t="s">
        <v>502</v>
      </c>
      <c r="Q54" s="1" t="s">
        <v>495</v>
      </c>
      <c r="R54" s="1" t="s">
        <v>502</v>
      </c>
      <c r="S54" s="1" t="s">
        <v>495</v>
      </c>
      <c r="T54" s="1" t="s">
        <v>49</v>
      </c>
      <c r="U54" s="1" t="s">
        <v>49</v>
      </c>
      <c r="V54" s="1" t="s">
        <v>61</v>
      </c>
      <c r="W54" s="3">
        <v>44923</v>
      </c>
      <c r="X54" s="1" t="s">
        <v>126</v>
      </c>
      <c r="Y54" s="1" t="s">
        <v>504</v>
      </c>
      <c r="Z54" s="1"/>
      <c r="AA54" s="1"/>
      <c r="AB54" s="1"/>
      <c r="AC54" s="1"/>
      <c r="AD54" s="3">
        <v>44923</v>
      </c>
      <c r="AE54" s="1"/>
      <c r="AF54" s="1" t="s">
        <v>65</v>
      </c>
      <c r="AG54" s="4">
        <v>53</v>
      </c>
      <c r="AH54" s="1"/>
      <c r="AI54" s="1">
        <v>1</v>
      </c>
      <c r="AJ54" s="1"/>
      <c r="AK54" s="1" t="s">
        <v>505</v>
      </c>
      <c r="AL54" s="3">
        <v>44923</v>
      </c>
      <c r="AM54" s="1" t="s">
        <v>504</v>
      </c>
      <c r="AN54" s="1" t="s">
        <v>43</v>
      </c>
      <c r="AO54" s="1" t="s">
        <v>42</v>
      </c>
    </row>
    <row r="55" spans="1:41" ht="43.2" x14ac:dyDescent="0.3">
      <c r="A55" s="1" t="s">
        <v>495</v>
      </c>
      <c r="B55" s="1" t="s">
        <v>62</v>
      </c>
      <c r="C55" s="1" t="s">
        <v>535</v>
      </c>
      <c r="D55" s="1" t="s">
        <v>534</v>
      </c>
      <c r="E55" s="2" t="s">
        <v>536</v>
      </c>
      <c r="F55" s="2" t="s">
        <v>537</v>
      </c>
      <c r="G55" s="1" t="s">
        <v>60</v>
      </c>
      <c r="H55" s="1" t="s">
        <v>77</v>
      </c>
      <c r="I55" s="1">
        <v>6</v>
      </c>
      <c r="J55" s="1" t="s">
        <v>78</v>
      </c>
      <c r="K55" s="1"/>
      <c r="L55" s="2"/>
      <c r="M55" s="2" t="s">
        <v>538</v>
      </c>
      <c r="N55" s="2" t="s">
        <v>539</v>
      </c>
      <c r="O55" s="1" t="s">
        <v>171</v>
      </c>
      <c r="P55" s="1" t="s">
        <v>502</v>
      </c>
      <c r="Q55" s="1" t="s">
        <v>503</v>
      </c>
      <c r="R55" s="1" t="s">
        <v>75</v>
      </c>
      <c r="S55" s="1" t="s">
        <v>502</v>
      </c>
      <c r="T55" s="1" t="s">
        <v>49</v>
      </c>
      <c r="U55" s="1" t="s">
        <v>60</v>
      </c>
      <c r="V55" s="1" t="s">
        <v>61</v>
      </c>
      <c r="W55" s="3">
        <v>44923</v>
      </c>
      <c r="X55" s="1" t="s">
        <v>126</v>
      </c>
      <c r="Y55" s="1" t="s">
        <v>504</v>
      </c>
      <c r="Z55" s="1"/>
      <c r="AA55" s="1"/>
      <c r="AB55" s="1"/>
      <c r="AC55" s="1"/>
      <c r="AD55" s="3">
        <v>44923</v>
      </c>
      <c r="AE55" s="1"/>
      <c r="AF55" s="1" t="s">
        <v>65</v>
      </c>
      <c r="AG55" s="4">
        <v>54</v>
      </c>
      <c r="AH55" s="1"/>
      <c r="AI55" s="1">
        <v>3</v>
      </c>
      <c r="AJ55" s="1"/>
      <c r="AK55" s="1" t="s">
        <v>505</v>
      </c>
      <c r="AL55" s="3">
        <v>44923</v>
      </c>
      <c r="AM55" s="1" t="s">
        <v>504</v>
      </c>
      <c r="AN55" s="1" t="s">
        <v>43</v>
      </c>
      <c r="AO55" s="1" t="s">
        <v>42</v>
      </c>
    </row>
    <row r="56" spans="1:41" ht="57.6" x14ac:dyDescent="0.3">
      <c r="A56" s="1" t="s">
        <v>495</v>
      </c>
      <c r="B56" s="1" t="s">
        <v>62</v>
      </c>
      <c r="C56" s="1" t="s">
        <v>541</v>
      </c>
      <c r="D56" s="1" t="s">
        <v>540</v>
      </c>
      <c r="E56" s="2" t="s">
        <v>542</v>
      </c>
      <c r="F56" s="2" t="s">
        <v>543</v>
      </c>
      <c r="G56" s="1" t="s">
        <v>49</v>
      </c>
      <c r="H56" s="1" t="s">
        <v>77</v>
      </c>
      <c r="I56" s="1">
        <v>2</v>
      </c>
      <c r="J56" s="1" t="s">
        <v>61</v>
      </c>
      <c r="K56" s="1" t="s">
        <v>411</v>
      </c>
      <c r="L56" s="2" t="s">
        <v>544</v>
      </c>
      <c r="M56" s="2" t="s">
        <v>545</v>
      </c>
      <c r="N56" s="2" t="s">
        <v>546</v>
      </c>
      <c r="O56" s="1" t="s">
        <v>171</v>
      </c>
      <c r="P56" s="1" t="s">
        <v>547</v>
      </c>
      <c r="Q56" s="1" t="s">
        <v>502</v>
      </c>
      <c r="R56" s="1" t="s">
        <v>59</v>
      </c>
      <c r="S56" s="1" t="s">
        <v>59</v>
      </c>
      <c r="T56" s="1" t="s">
        <v>49</v>
      </c>
      <c r="U56" s="1" t="s">
        <v>77</v>
      </c>
      <c r="V56" s="1" t="s">
        <v>61</v>
      </c>
      <c r="W56" s="3">
        <v>44923</v>
      </c>
      <c r="X56" s="1" t="s">
        <v>126</v>
      </c>
      <c r="Y56" s="1" t="s">
        <v>504</v>
      </c>
      <c r="Z56" s="1"/>
      <c r="AA56" s="1"/>
      <c r="AB56" s="1"/>
      <c r="AC56" s="1"/>
      <c r="AD56" s="3">
        <v>44923</v>
      </c>
      <c r="AE56" s="1"/>
      <c r="AF56" s="1" t="s">
        <v>65</v>
      </c>
      <c r="AG56" s="4">
        <v>55</v>
      </c>
      <c r="AH56" s="1"/>
      <c r="AI56" s="1">
        <v>2</v>
      </c>
      <c r="AJ56" s="1"/>
      <c r="AK56" s="1" t="s">
        <v>505</v>
      </c>
      <c r="AL56" s="3">
        <v>44923</v>
      </c>
      <c r="AM56" s="1" t="s">
        <v>504</v>
      </c>
      <c r="AN56" s="1" t="s">
        <v>43</v>
      </c>
      <c r="AO56" s="1" t="s">
        <v>42</v>
      </c>
    </row>
    <row r="57" spans="1:41" ht="28.8" x14ac:dyDescent="0.3">
      <c r="A57" s="1" t="s">
        <v>484</v>
      </c>
      <c r="B57" s="1" t="s">
        <v>62</v>
      </c>
      <c r="C57" s="1" t="s">
        <v>462</v>
      </c>
      <c r="D57" s="1" t="s">
        <v>548</v>
      </c>
      <c r="E57" s="2" t="s">
        <v>549</v>
      </c>
      <c r="F57" s="2" t="s">
        <v>550</v>
      </c>
      <c r="G57" s="1" t="s">
        <v>60</v>
      </c>
      <c r="H57" s="1" t="s">
        <v>60</v>
      </c>
      <c r="I57" s="1">
        <v>9</v>
      </c>
      <c r="J57" s="1" t="s">
        <v>50</v>
      </c>
      <c r="K57" s="1" t="s">
        <v>51</v>
      </c>
      <c r="L57" s="2" t="s">
        <v>551</v>
      </c>
      <c r="M57" s="2" t="s">
        <v>552</v>
      </c>
      <c r="N57" s="2" t="s">
        <v>553</v>
      </c>
      <c r="O57" s="1" t="s">
        <v>87</v>
      </c>
      <c r="P57" s="1" t="s">
        <v>490</v>
      </c>
      <c r="Q57" s="1" t="s">
        <v>554</v>
      </c>
      <c r="R57" s="1" t="s">
        <v>555</v>
      </c>
      <c r="S57" s="1" t="s">
        <v>58</v>
      </c>
      <c r="T57" s="1" t="s">
        <v>49</v>
      </c>
      <c r="U57" s="1" t="s">
        <v>77</v>
      </c>
      <c r="V57" s="1" t="s">
        <v>61</v>
      </c>
      <c r="W57" s="3"/>
      <c r="X57" s="1" t="s">
        <v>126</v>
      </c>
      <c r="Y57" s="1" t="s">
        <v>492</v>
      </c>
      <c r="Z57" s="1"/>
      <c r="AA57" s="1"/>
      <c r="AB57" s="1"/>
      <c r="AC57" s="1"/>
      <c r="AD57" s="3"/>
      <c r="AE57" s="1"/>
      <c r="AF57" s="1" t="s">
        <v>65</v>
      </c>
      <c r="AG57" s="4">
        <v>56</v>
      </c>
      <c r="AH57" s="1"/>
      <c r="AI57" s="1">
        <v>2</v>
      </c>
      <c r="AJ57" s="1" t="s">
        <v>127</v>
      </c>
      <c r="AK57" s="1" t="s">
        <v>493</v>
      </c>
      <c r="AL57" s="3">
        <v>44923</v>
      </c>
      <c r="AM57" s="1" t="s">
        <v>492</v>
      </c>
      <c r="AN57" s="1" t="s">
        <v>43</v>
      </c>
      <c r="AO57" s="1" t="s">
        <v>42</v>
      </c>
    </row>
    <row r="58" spans="1:41" ht="28.8" x14ac:dyDescent="0.3">
      <c r="A58" s="1" t="s">
        <v>484</v>
      </c>
      <c r="B58" s="1" t="s">
        <v>62</v>
      </c>
      <c r="C58" s="1" t="s">
        <v>557</v>
      </c>
      <c r="D58" s="1" t="s">
        <v>556</v>
      </c>
      <c r="E58" s="2" t="s">
        <v>558</v>
      </c>
      <c r="F58" s="2" t="s">
        <v>559</v>
      </c>
      <c r="G58" s="1" t="s">
        <v>48</v>
      </c>
      <c r="H58" s="1" t="s">
        <v>60</v>
      </c>
      <c r="I58" s="1">
        <v>15</v>
      </c>
      <c r="J58" s="1" t="s">
        <v>50</v>
      </c>
      <c r="K58" s="1" t="s">
        <v>51</v>
      </c>
      <c r="L58" s="2" t="s">
        <v>560</v>
      </c>
      <c r="M58" s="2" t="s">
        <v>561</v>
      </c>
      <c r="N58" s="2" t="s">
        <v>562</v>
      </c>
      <c r="O58" s="1" t="s">
        <v>55</v>
      </c>
      <c r="P58" s="1" t="s">
        <v>490</v>
      </c>
      <c r="Q58" s="1" t="s">
        <v>555</v>
      </c>
      <c r="R58" s="1" t="s">
        <v>555</v>
      </c>
      <c r="S58" s="1" t="s">
        <v>58</v>
      </c>
      <c r="T58" s="1" t="s">
        <v>49</v>
      </c>
      <c r="U58" s="1" t="s">
        <v>77</v>
      </c>
      <c r="V58" s="1" t="s">
        <v>61</v>
      </c>
      <c r="W58" s="3"/>
      <c r="X58" s="1" t="s">
        <v>126</v>
      </c>
      <c r="Y58" s="1" t="s">
        <v>492</v>
      </c>
      <c r="Z58" s="1"/>
      <c r="AA58" s="1"/>
      <c r="AB58" s="1"/>
      <c r="AC58" s="1"/>
      <c r="AD58" s="3"/>
      <c r="AE58" s="1"/>
      <c r="AF58" s="1" t="s">
        <v>65</v>
      </c>
      <c r="AG58" s="4">
        <v>57</v>
      </c>
      <c r="AH58" s="1"/>
      <c r="AI58" s="1">
        <v>2</v>
      </c>
      <c r="AJ58" s="1" t="s">
        <v>127</v>
      </c>
      <c r="AK58" s="1" t="s">
        <v>493</v>
      </c>
      <c r="AL58" s="3">
        <v>44923</v>
      </c>
      <c r="AM58" s="1" t="s">
        <v>492</v>
      </c>
      <c r="AN58" s="1" t="s">
        <v>43</v>
      </c>
      <c r="AO58" s="1" t="s">
        <v>42</v>
      </c>
    </row>
    <row r="59" spans="1:41" ht="57.6" x14ac:dyDescent="0.3">
      <c r="A59" s="1" t="s">
        <v>484</v>
      </c>
      <c r="B59" s="1" t="s">
        <v>62</v>
      </c>
      <c r="C59" s="1" t="s">
        <v>523</v>
      </c>
      <c r="D59" s="1" t="s">
        <v>563</v>
      </c>
      <c r="E59" s="2" t="s">
        <v>564</v>
      </c>
      <c r="F59" s="2" t="s">
        <v>565</v>
      </c>
      <c r="G59" s="1" t="s">
        <v>77</v>
      </c>
      <c r="H59" s="1" t="s">
        <v>60</v>
      </c>
      <c r="I59" s="1">
        <v>6</v>
      </c>
      <c r="J59" s="1" t="s">
        <v>78</v>
      </c>
      <c r="K59" s="1" t="s">
        <v>51</v>
      </c>
      <c r="L59" s="2" t="s">
        <v>566</v>
      </c>
      <c r="M59" s="2" t="s">
        <v>567</v>
      </c>
      <c r="N59" s="2" t="s">
        <v>568</v>
      </c>
      <c r="O59" s="1" t="s">
        <v>182</v>
      </c>
      <c r="P59" s="1" t="s">
        <v>490</v>
      </c>
      <c r="Q59" s="1" t="s">
        <v>569</v>
      </c>
      <c r="R59" s="1" t="s">
        <v>484</v>
      </c>
      <c r="S59" s="1" t="s">
        <v>58</v>
      </c>
      <c r="T59" s="1" t="s">
        <v>49</v>
      </c>
      <c r="U59" s="1" t="s">
        <v>77</v>
      </c>
      <c r="V59" s="1" t="s">
        <v>61</v>
      </c>
      <c r="W59" s="3"/>
      <c r="X59" s="1" t="s">
        <v>126</v>
      </c>
      <c r="Y59" s="1" t="s">
        <v>492</v>
      </c>
      <c r="Z59" s="1"/>
      <c r="AA59" s="1"/>
      <c r="AB59" s="1"/>
      <c r="AC59" s="1"/>
      <c r="AD59" s="3"/>
      <c r="AE59" s="1"/>
      <c r="AF59" s="1" t="s">
        <v>65</v>
      </c>
      <c r="AG59" s="4">
        <v>58</v>
      </c>
      <c r="AH59" s="1"/>
      <c r="AI59" s="1">
        <v>2</v>
      </c>
      <c r="AJ59" s="1"/>
      <c r="AK59" s="1" t="s">
        <v>493</v>
      </c>
      <c r="AL59" s="3">
        <v>44923</v>
      </c>
      <c r="AM59" s="1" t="s">
        <v>492</v>
      </c>
      <c r="AN59" s="1" t="s">
        <v>43</v>
      </c>
      <c r="AO59" s="1" t="s">
        <v>42</v>
      </c>
    </row>
    <row r="60" spans="1:41" ht="28.8" x14ac:dyDescent="0.3">
      <c r="A60" s="1" t="s">
        <v>484</v>
      </c>
      <c r="B60" s="1" t="s">
        <v>62</v>
      </c>
      <c r="C60" s="1" t="s">
        <v>570</v>
      </c>
      <c r="D60" s="1" t="s">
        <v>200</v>
      </c>
      <c r="E60" s="2" t="s">
        <v>202</v>
      </c>
      <c r="F60" s="2" t="s">
        <v>571</v>
      </c>
      <c r="G60" s="1" t="s">
        <v>77</v>
      </c>
      <c r="H60" s="1" t="s">
        <v>60</v>
      </c>
      <c r="I60" s="1">
        <v>6</v>
      </c>
      <c r="J60" s="1" t="s">
        <v>78</v>
      </c>
      <c r="K60" s="1" t="s">
        <v>51</v>
      </c>
      <c r="L60" s="2" t="s">
        <v>204</v>
      </c>
      <c r="M60" s="2" t="s">
        <v>205</v>
      </c>
      <c r="N60" s="2" t="s">
        <v>206</v>
      </c>
      <c r="O60" s="1" t="s">
        <v>73</v>
      </c>
      <c r="P60" s="1" t="s">
        <v>490</v>
      </c>
      <c r="Q60" s="1" t="s">
        <v>484</v>
      </c>
      <c r="R60" s="1" t="s">
        <v>484</v>
      </c>
      <c r="S60" s="1" t="s">
        <v>58</v>
      </c>
      <c r="T60" s="1" t="s">
        <v>49</v>
      </c>
      <c r="U60" s="1" t="s">
        <v>77</v>
      </c>
      <c r="V60" s="1" t="s">
        <v>61</v>
      </c>
      <c r="W60" s="3"/>
      <c r="X60" s="1" t="s">
        <v>126</v>
      </c>
      <c r="Y60" s="1" t="s">
        <v>492</v>
      </c>
      <c r="Z60" s="1"/>
      <c r="AA60" s="1"/>
      <c r="AB60" s="1"/>
      <c r="AC60" s="1"/>
      <c r="AD60" s="3"/>
      <c r="AE60" s="1"/>
      <c r="AF60" s="1" t="s">
        <v>65</v>
      </c>
      <c r="AG60" s="4">
        <v>59</v>
      </c>
      <c r="AH60" s="1"/>
      <c r="AI60" s="1">
        <v>2</v>
      </c>
      <c r="AJ60" s="1"/>
      <c r="AK60" s="1" t="s">
        <v>493</v>
      </c>
      <c r="AL60" s="3">
        <v>44923</v>
      </c>
      <c r="AM60" s="1" t="s">
        <v>492</v>
      </c>
      <c r="AN60" s="1" t="s">
        <v>43</v>
      </c>
      <c r="AO60" s="1" t="s">
        <v>42</v>
      </c>
    </row>
    <row r="61" spans="1:41" ht="57.6" x14ac:dyDescent="0.3">
      <c r="A61" s="1" t="s">
        <v>484</v>
      </c>
      <c r="B61" s="1" t="s">
        <v>62</v>
      </c>
      <c r="C61" s="1" t="s">
        <v>573</v>
      </c>
      <c r="D61" s="1" t="s">
        <v>572</v>
      </c>
      <c r="E61" s="2" t="s">
        <v>574</v>
      </c>
      <c r="F61" s="2" t="s">
        <v>575</v>
      </c>
      <c r="G61" s="1" t="s">
        <v>77</v>
      </c>
      <c r="H61" s="1" t="s">
        <v>60</v>
      </c>
      <c r="I61" s="1">
        <v>6</v>
      </c>
      <c r="J61" s="1" t="s">
        <v>78</v>
      </c>
      <c r="K61" s="1" t="s">
        <v>51</v>
      </c>
      <c r="L61" s="2" t="s">
        <v>576</v>
      </c>
      <c r="M61" s="2" t="s">
        <v>577</v>
      </c>
      <c r="N61" s="2" t="s">
        <v>578</v>
      </c>
      <c r="O61" s="1" t="s">
        <v>182</v>
      </c>
      <c r="P61" s="1" t="s">
        <v>490</v>
      </c>
      <c r="Q61" s="1" t="s">
        <v>579</v>
      </c>
      <c r="R61" s="1" t="s">
        <v>490</v>
      </c>
      <c r="S61" s="1" t="s">
        <v>58</v>
      </c>
      <c r="T61" s="1" t="s">
        <v>49</v>
      </c>
      <c r="U61" s="1"/>
      <c r="V61" s="1" t="s">
        <v>61</v>
      </c>
      <c r="W61" s="3"/>
      <c r="X61" s="1" t="s">
        <v>126</v>
      </c>
      <c r="Y61" s="1" t="s">
        <v>492</v>
      </c>
      <c r="Z61" s="1"/>
      <c r="AA61" s="1"/>
      <c r="AB61" s="1"/>
      <c r="AC61" s="1"/>
      <c r="AD61" s="3"/>
      <c r="AE61" s="1"/>
      <c r="AF61" s="1" t="s">
        <v>65</v>
      </c>
      <c r="AG61" s="4">
        <v>60</v>
      </c>
      <c r="AH61" s="1"/>
      <c r="AI61" s="1">
        <v>0</v>
      </c>
      <c r="AJ61" s="1"/>
      <c r="AK61" s="1" t="s">
        <v>493</v>
      </c>
      <c r="AL61" s="3">
        <v>44923</v>
      </c>
      <c r="AM61" s="1" t="s">
        <v>492</v>
      </c>
      <c r="AN61" s="1" t="s">
        <v>43</v>
      </c>
      <c r="AO61" s="1" t="s">
        <v>42</v>
      </c>
    </row>
    <row r="62" spans="1:41" x14ac:dyDescent="0.3">
      <c r="A62" s="1" t="s">
        <v>484</v>
      </c>
      <c r="B62" s="1" t="s">
        <v>62</v>
      </c>
      <c r="C62" s="1" t="s">
        <v>408</v>
      </c>
      <c r="D62" s="1" t="s">
        <v>580</v>
      </c>
      <c r="E62" s="2" t="s">
        <v>581</v>
      </c>
      <c r="F62" s="2" t="s">
        <v>582</v>
      </c>
      <c r="G62" s="1" t="s">
        <v>77</v>
      </c>
      <c r="H62" s="1" t="s">
        <v>60</v>
      </c>
      <c r="I62" s="1">
        <v>6</v>
      </c>
      <c r="J62" s="1" t="s">
        <v>78</v>
      </c>
      <c r="K62" s="1" t="s">
        <v>51</v>
      </c>
      <c r="L62" s="2" t="s">
        <v>583</v>
      </c>
      <c r="M62" s="2" t="s">
        <v>584</v>
      </c>
      <c r="N62" s="2" t="s">
        <v>585</v>
      </c>
      <c r="O62" s="1" t="s">
        <v>55</v>
      </c>
      <c r="P62" s="1" t="s">
        <v>490</v>
      </c>
      <c r="Q62" s="1" t="s">
        <v>586</v>
      </c>
      <c r="R62" s="1" t="s">
        <v>490</v>
      </c>
      <c r="S62" s="1" t="s">
        <v>58</v>
      </c>
      <c r="T62" s="1" t="s">
        <v>77</v>
      </c>
      <c r="U62" s="1" t="s">
        <v>49</v>
      </c>
      <c r="V62" s="1" t="s">
        <v>61</v>
      </c>
      <c r="W62" s="3"/>
      <c r="X62" s="1" t="s">
        <v>126</v>
      </c>
      <c r="Y62" s="1" t="s">
        <v>492</v>
      </c>
      <c r="Z62" s="1"/>
      <c r="AA62" s="1"/>
      <c r="AB62" s="1"/>
      <c r="AC62" s="1"/>
      <c r="AD62" s="3"/>
      <c r="AE62" s="1"/>
      <c r="AF62" s="1" t="s">
        <v>65</v>
      </c>
      <c r="AG62" s="4">
        <v>61</v>
      </c>
      <c r="AH62" s="1"/>
      <c r="AI62" s="1">
        <v>2</v>
      </c>
      <c r="AJ62" s="1"/>
      <c r="AK62" s="1" t="s">
        <v>493</v>
      </c>
      <c r="AL62" s="3">
        <v>44923</v>
      </c>
      <c r="AM62" s="1" t="s">
        <v>492</v>
      </c>
      <c r="AN62" s="1" t="s">
        <v>43</v>
      </c>
      <c r="AO62" s="1" t="s">
        <v>42</v>
      </c>
    </row>
    <row r="63" spans="1:41" ht="28.8" x14ac:dyDescent="0.3">
      <c r="A63" s="1" t="s">
        <v>495</v>
      </c>
      <c r="B63" s="1" t="s">
        <v>79</v>
      </c>
      <c r="C63" s="1" t="s">
        <v>588</v>
      </c>
      <c r="D63" s="1" t="s">
        <v>587</v>
      </c>
      <c r="E63" s="2" t="s">
        <v>589</v>
      </c>
      <c r="F63" s="2" t="s">
        <v>590</v>
      </c>
      <c r="G63" s="1" t="s">
        <v>124</v>
      </c>
      <c r="H63" s="1" t="s">
        <v>124</v>
      </c>
      <c r="I63" s="1">
        <v>16</v>
      </c>
      <c r="J63" s="1" t="s">
        <v>296</v>
      </c>
      <c r="K63" s="1"/>
      <c r="L63" s="2"/>
      <c r="M63" s="2" t="s">
        <v>591</v>
      </c>
      <c r="N63" s="2" t="s">
        <v>592</v>
      </c>
      <c r="O63" s="1" t="s">
        <v>171</v>
      </c>
      <c r="P63" s="1" t="s">
        <v>502</v>
      </c>
      <c r="Q63" s="1" t="s">
        <v>593</v>
      </c>
      <c r="R63" s="1" t="s">
        <v>495</v>
      </c>
      <c r="S63" s="1" t="s">
        <v>58</v>
      </c>
      <c r="T63" s="1" t="s">
        <v>124</v>
      </c>
      <c r="U63" s="1" t="s">
        <v>124</v>
      </c>
      <c r="V63" s="1" t="s">
        <v>296</v>
      </c>
      <c r="W63" s="3">
        <v>44923</v>
      </c>
      <c r="X63" s="1" t="s">
        <v>126</v>
      </c>
      <c r="Y63" s="1" t="s">
        <v>504</v>
      </c>
      <c r="Z63" s="1"/>
      <c r="AA63" s="1"/>
      <c r="AB63" s="1"/>
      <c r="AC63" s="1"/>
      <c r="AD63" s="3">
        <v>44923</v>
      </c>
      <c r="AE63" s="1"/>
      <c r="AF63" s="1" t="s">
        <v>65</v>
      </c>
      <c r="AG63" s="4">
        <v>62</v>
      </c>
      <c r="AH63" s="1"/>
      <c r="AI63" s="1">
        <v>16</v>
      </c>
      <c r="AJ63" s="1" t="s">
        <v>127</v>
      </c>
      <c r="AK63" s="1" t="s">
        <v>505</v>
      </c>
      <c r="AL63" s="3">
        <v>44923</v>
      </c>
      <c r="AM63" s="1" t="s">
        <v>504</v>
      </c>
      <c r="AN63" s="1" t="s">
        <v>43</v>
      </c>
      <c r="AO63" s="1" t="s">
        <v>42</v>
      </c>
    </row>
    <row r="64" spans="1:41" ht="86.4" x14ac:dyDescent="0.3">
      <c r="A64" s="1" t="s">
        <v>495</v>
      </c>
      <c r="B64" s="1" t="s">
        <v>79</v>
      </c>
      <c r="C64" s="1" t="s">
        <v>595</v>
      </c>
      <c r="D64" s="1" t="s">
        <v>594</v>
      </c>
      <c r="E64" s="2" t="s">
        <v>596</v>
      </c>
      <c r="F64" s="2" t="s">
        <v>597</v>
      </c>
      <c r="G64" s="1" t="s">
        <v>49</v>
      </c>
      <c r="H64" s="1" t="s">
        <v>77</v>
      </c>
      <c r="I64" s="1">
        <v>2</v>
      </c>
      <c r="J64" s="1" t="s">
        <v>61</v>
      </c>
      <c r="K64" s="1" t="s">
        <v>509</v>
      </c>
      <c r="L64" s="2" t="s">
        <v>598</v>
      </c>
      <c r="M64" s="2" t="s">
        <v>599</v>
      </c>
      <c r="N64" s="2" t="s">
        <v>600</v>
      </c>
      <c r="O64" s="1" t="s">
        <v>171</v>
      </c>
      <c r="P64" s="1" t="s">
        <v>601</v>
      </c>
      <c r="Q64" s="1" t="s">
        <v>602</v>
      </c>
      <c r="R64" s="1" t="s">
        <v>502</v>
      </c>
      <c r="S64" s="1" t="s">
        <v>59</v>
      </c>
      <c r="T64" s="1" t="s">
        <v>49</v>
      </c>
      <c r="U64" s="1" t="s">
        <v>49</v>
      </c>
      <c r="V64" s="1" t="s">
        <v>61</v>
      </c>
      <c r="W64" s="3">
        <v>44923</v>
      </c>
      <c r="X64" s="1" t="s">
        <v>126</v>
      </c>
      <c r="Y64" s="1" t="s">
        <v>504</v>
      </c>
      <c r="Z64" s="1"/>
      <c r="AA64" s="1"/>
      <c r="AB64" s="1"/>
      <c r="AC64" s="1"/>
      <c r="AD64" s="3">
        <v>44923</v>
      </c>
      <c r="AE64" s="1"/>
      <c r="AF64" s="1" t="s">
        <v>65</v>
      </c>
      <c r="AG64" s="4">
        <v>63</v>
      </c>
      <c r="AH64" s="1"/>
      <c r="AI64" s="1">
        <v>1</v>
      </c>
      <c r="AJ64" s="1" t="s">
        <v>127</v>
      </c>
      <c r="AK64" s="1" t="s">
        <v>505</v>
      </c>
      <c r="AL64" s="3">
        <v>44923</v>
      </c>
      <c r="AM64" s="1" t="s">
        <v>504</v>
      </c>
      <c r="AN64" s="1" t="s">
        <v>43</v>
      </c>
      <c r="AO64" s="1" t="s">
        <v>42</v>
      </c>
    </row>
    <row r="65" spans="1:41" ht="72" x14ac:dyDescent="0.3">
      <c r="A65" s="1" t="s">
        <v>495</v>
      </c>
      <c r="B65" s="1" t="s">
        <v>79</v>
      </c>
      <c r="C65" s="1" t="s">
        <v>604</v>
      </c>
      <c r="D65" s="1" t="s">
        <v>603</v>
      </c>
      <c r="E65" s="2" t="s">
        <v>605</v>
      </c>
      <c r="F65" s="2" t="s">
        <v>606</v>
      </c>
      <c r="G65" s="1" t="s">
        <v>48</v>
      </c>
      <c r="H65" s="1" t="s">
        <v>48</v>
      </c>
      <c r="I65" s="1">
        <v>25</v>
      </c>
      <c r="J65" s="1" t="s">
        <v>296</v>
      </c>
      <c r="K65" s="1" t="s">
        <v>51</v>
      </c>
      <c r="L65" s="2" t="s">
        <v>607</v>
      </c>
      <c r="M65" s="2" t="s">
        <v>608</v>
      </c>
      <c r="N65" s="2" t="s">
        <v>609</v>
      </c>
      <c r="O65" s="1" t="s">
        <v>171</v>
      </c>
      <c r="P65" s="1" t="s">
        <v>155</v>
      </c>
      <c r="Q65" s="1" t="s">
        <v>155</v>
      </c>
      <c r="R65" s="1" t="s">
        <v>59</v>
      </c>
      <c r="S65" s="1" t="s">
        <v>268</v>
      </c>
      <c r="T65" s="1" t="s">
        <v>77</v>
      </c>
      <c r="U65" s="1" t="s">
        <v>124</v>
      </c>
      <c r="V65" s="1" t="s">
        <v>78</v>
      </c>
      <c r="W65" s="3">
        <v>44923</v>
      </c>
      <c r="X65" s="1" t="s">
        <v>126</v>
      </c>
      <c r="Y65" s="1" t="s">
        <v>504</v>
      </c>
      <c r="Z65" s="1"/>
      <c r="AA65" s="1"/>
      <c r="AB65" s="1"/>
      <c r="AC65" s="1"/>
      <c r="AD65" s="3">
        <v>44923</v>
      </c>
      <c r="AE65" s="1"/>
      <c r="AF65" s="1" t="s">
        <v>65</v>
      </c>
      <c r="AG65" s="4">
        <v>64</v>
      </c>
      <c r="AH65" s="1"/>
      <c r="AI65" s="1">
        <v>8</v>
      </c>
      <c r="AJ65" s="1" t="s">
        <v>127</v>
      </c>
      <c r="AK65" s="1" t="s">
        <v>505</v>
      </c>
      <c r="AL65" s="3">
        <v>44923</v>
      </c>
      <c r="AM65" s="1" t="s">
        <v>504</v>
      </c>
      <c r="AN65" s="1" t="s">
        <v>43</v>
      </c>
      <c r="AO65" s="1" t="s">
        <v>42</v>
      </c>
    </row>
    <row r="66" spans="1:41" ht="72" x14ac:dyDescent="0.3">
      <c r="A66" s="1" t="s">
        <v>495</v>
      </c>
      <c r="B66" s="1" t="s">
        <v>79</v>
      </c>
      <c r="C66" s="1" t="s">
        <v>611</v>
      </c>
      <c r="D66" s="1" t="s">
        <v>610</v>
      </c>
      <c r="E66" s="2" t="s">
        <v>612</v>
      </c>
      <c r="F66" s="2" t="s">
        <v>613</v>
      </c>
      <c r="G66" s="1" t="s">
        <v>48</v>
      </c>
      <c r="H66" s="1" t="s">
        <v>48</v>
      </c>
      <c r="I66" s="1">
        <v>25</v>
      </c>
      <c r="J66" s="1" t="s">
        <v>296</v>
      </c>
      <c r="K66" s="1" t="s">
        <v>51</v>
      </c>
      <c r="L66" s="2" t="s">
        <v>614</v>
      </c>
      <c r="M66" s="2" t="s">
        <v>615</v>
      </c>
      <c r="N66" s="2" t="s">
        <v>616</v>
      </c>
      <c r="O66" s="1" t="s">
        <v>171</v>
      </c>
      <c r="P66" s="1" t="s">
        <v>121</v>
      </c>
      <c r="Q66" s="1" t="s">
        <v>617</v>
      </c>
      <c r="R66" s="1" t="s">
        <v>59</v>
      </c>
      <c r="S66" s="1" t="s">
        <v>59</v>
      </c>
      <c r="T66" s="1" t="s">
        <v>77</v>
      </c>
      <c r="U66" s="1" t="s">
        <v>124</v>
      </c>
      <c r="V66" s="1" t="s">
        <v>78</v>
      </c>
      <c r="W66" s="3">
        <v>44923</v>
      </c>
      <c r="X66" s="1" t="s">
        <v>126</v>
      </c>
      <c r="Y66" s="1" t="s">
        <v>504</v>
      </c>
      <c r="Z66" s="1"/>
      <c r="AA66" s="1"/>
      <c r="AB66" s="1"/>
      <c r="AC66" s="1"/>
      <c r="AD66" s="3">
        <v>44923</v>
      </c>
      <c r="AE66" s="1"/>
      <c r="AF66" s="1" t="s">
        <v>65</v>
      </c>
      <c r="AG66" s="4">
        <v>65</v>
      </c>
      <c r="AH66" s="1"/>
      <c r="AI66" s="1">
        <v>8</v>
      </c>
      <c r="AJ66" s="1" t="s">
        <v>127</v>
      </c>
      <c r="AK66" s="1" t="s">
        <v>505</v>
      </c>
      <c r="AL66" s="3">
        <v>44923</v>
      </c>
      <c r="AM66" s="1" t="s">
        <v>504</v>
      </c>
      <c r="AN66" s="1" t="s">
        <v>43</v>
      </c>
      <c r="AO66" s="1" t="s">
        <v>42</v>
      </c>
    </row>
    <row r="67" spans="1:41" ht="43.2" x14ac:dyDescent="0.3">
      <c r="A67" s="1" t="s">
        <v>495</v>
      </c>
      <c r="B67" s="1" t="s">
        <v>79</v>
      </c>
      <c r="C67" s="1" t="s">
        <v>619</v>
      </c>
      <c r="D67" s="1" t="s">
        <v>618</v>
      </c>
      <c r="E67" s="2" t="s">
        <v>620</v>
      </c>
      <c r="F67" s="2" t="s">
        <v>621</v>
      </c>
      <c r="G67" s="1" t="s">
        <v>77</v>
      </c>
      <c r="H67" s="1" t="s">
        <v>49</v>
      </c>
      <c r="I67" s="1">
        <v>2</v>
      </c>
      <c r="J67" s="1" t="s">
        <v>61</v>
      </c>
      <c r="K67" s="1" t="s">
        <v>509</v>
      </c>
      <c r="L67" s="2" t="s">
        <v>622</v>
      </c>
      <c r="M67" s="2" t="s">
        <v>623</v>
      </c>
      <c r="N67" s="2" t="s">
        <v>624</v>
      </c>
      <c r="O67" s="1" t="s">
        <v>171</v>
      </c>
      <c r="P67" s="1" t="s">
        <v>502</v>
      </c>
      <c r="Q67" s="1" t="s">
        <v>593</v>
      </c>
      <c r="R67" s="1" t="s">
        <v>75</v>
      </c>
      <c r="S67" s="1" t="s">
        <v>512</v>
      </c>
      <c r="T67" s="1" t="s">
        <v>49</v>
      </c>
      <c r="U67" s="1" t="s">
        <v>49</v>
      </c>
      <c r="V67" s="1" t="s">
        <v>61</v>
      </c>
      <c r="W67" s="3">
        <v>44923</v>
      </c>
      <c r="X67" s="1" t="s">
        <v>126</v>
      </c>
      <c r="Y67" s="1" t="s">
        <v>504</v>
      </c>
      <c r="Z67" s="1"/>
      <c r="AA67" s="1"/>
      <c r="AB67" s="1"/>
      <c r="AC67" s="1"/>
      <c r="AD67" s="3">
        <v>44923</v>
      </c>
      <c r="AE67" s="1"/>
      <c r="AF67" s="1" t="s">
        <v>65</v>
      </c>
      <c r="AG67" s="4">
        <v>66</v>
      </c>
      <c r="AH67" s="1"/>
      <c r="AI67" s="1">
        <v>1</v>
      </c>
      <c r="AJ67" s="1"/>
      <c r="AK67" s="1" t="s">
        <v>505</v>
      </c>
      <c r="AL67" s="3">
        <v>44923</v>
      </c>
      <c r="AM67" s="1" t="s">
        <v>504</v>
      </c>
      <c r="AN67" s="1" t="s">
        <v>43</v>
      </c>
      <c r="AO67" s="1" t="s">
        <v>42</v>
      </c>
    </row>
    <row r="68" spans="1:41" ht="43.2" x14ac:dyDescent="0.3">
      <c r="A68" s="1" t="s">
        <v>495</v>
      </c>
      <c r="B68" s="1" t="s">
        <v>79</v>
      </c>
      <c r="C68" s="1" t="s">
        <v>625</v>
      </c>
      <c r="D68" s="1" t="s">
        <v>215</v>
      </c>
      <c r="E68" s="2" t="s">
        <v>217</v>
      </c>
      <c r="F68" s="2" t="s">
        <v>218</v>
      </c>
      <c r="G68" s="1" t="s">
        <v>77</v>
      </c>
      <c r="H68" s="1" t="s">
        <v>60</v>
      </c>
      <c r="I68" s="1">
        <v>6</v>
      </c>
      <c r="J68" s="1" t="s">
        <v>78</v>
      </c>
      <c r="K68" s="1" t="s">
        <v>51</v>
      </c>
      <c r="L68" s="2" t="s">
        <v>219</v>
      </c>
      <c r="M68" s="2" t="s">
        <v>626</v>
      </c>
      <c r="N68" s="2" t="s">
        <v>221</v>
      </c>
      <c r="O68" s="1" t="s">
        <v>627</v>
      </c>
      <c r="P68" s="1" t="s">
        <v>502</v>
      </c>
      <c r="Q68" s="1" t="s">
        <v>628</v>
      </c>
      <c r="R68" s="1" t="s">
        <v>163</v>
      </c>
      <c r="S68" s="1" t="s">
        <v>163</v>
      </c>
      <c r="T68" s="1" t="s">
        <v>49</v>
      </c>
      <c r="U68" s="1" t="s">
        <v>77</v>
      </c>
      <c r="V68" s="1" t="s">
        <v>61</v>
      </c>
      <c r="W68" s="3">
        <v>44923</v>
      </c>
      <c r="X68" s="1" t="s">
        <v>126</v>
      </c>
      <c r="Y68" s="1" t="s">
        <v>504</v>
      </c>
      <c r="Z68" s="1"/>
      <c r="AA68" s="1"/>
      <c r="AB68" s="1"/>
      <c r="AC68" s="1"/>
      <c r="AD68" s="3">
        <v>44923</v>
      </c>
      <c r="AE68" s="1"/>
      <c r="AF68" s="1" t="s">
        <v>65</v>
      </c>
      <c r="AG68" s="4">
        <v>67</v>
      </c>
      <c r="AH68" s="1"/>
      <c r="AI68" s="1">
        <v>2</v>
      </c>
      <c r="AJ68" s="1"/>
      <c r="AK68" s="1" t="s">
        <v>505</v>
      </c>
      <c r="AL68" s="3">
        <v>44923</v>
      </c>
      <c r="AM68" s="1" t="s">
        <v>505</v>
      </c>
      <c r="AN68" s="1" t="s">
        <v>43</v>
      </c>
      <c r="AO68" s="1" t="s">
        <v>42</v>
      </c>
    </row>
    <row r="69" spans="1:41" ht="43.2" x14ac:dyDescent="0.3">
      <c r="A69" s="1" t="s">
        <v>630</v>
      </c>
      <c r="B69" s="1" t="s">
        <v>79</v>
      </c>
      <c r="C69" s="1" t="s">
        <v>631</v>
      </c>
      <c r="D69" s="1" t="s">
        <v>629</v>
      </c>
      <c r="E69" s="2" t="s">
        <v>632</v>
      </c>
      <c r="F69" s="2" t="s">
        <v>633</v>
      </c>
      <c r="G69" s="1" t="s">
        <v>124</v>
      </c>
      <c r="H69" s="1" t="s">
        <v>124</v>
      </c>
      <c r="I69" s="1">
        <v>16</v>
      </c>
      <c r="J69" s="1" t="s">
        <v>296</v>
      </c>
      <c r="K69" s="1" t="s">
        <v>51</v>
      </c>
      <c r="L69" s="2" t="s">
        <v>634</v>
      </c>
      <c r="M69" s="2" t="s">
        <v>635</v>
      </c>
      <c r="N69" s="2" t="s">
        <v>636</v>
      </c>
      <c r="O69" s="1" t="s">
        <v>55</v>
      </c>
      <c r="P69" s="1" t="s">
        <v>637</v>
      </c>
      <c r="Q69" s="1" t="s">
        <v>638</v>
      </c>
      <c r="R69" s="1" t="s">
        <v>121</v>
      </c>
      <c r="S69" s="1"/>
      <c r="T69" s="1" t="s">
        <v>77</v>
      </c>
      <c r="U69" s="1" t="s">
        <v>77</v>
      </c>
      <c r="V69" s="1" t="s">
        <v>61</v>
      </c>
      <c r="W69" s="3"/>
      <c r="X69" s="1" t="s">
        <v>640</v>
      </c>
      <c r="Y69" s="1" t="s">
        <v>639</v>
      </c>
      <c r="Z69" s="1"/>
      <c r="AA69" s="1"/>
      <c r="AB69" s="1"/>
      <c r="AC69" s="1"/>
      <c r="AD69" s="3"/>
      <c r="AE69" s="1"/>
      <c r="AF69" s="1" t="s">
        <v>65</v>
      </c>
      <c r="AG69" s="4">
        <v>68</v>
      </c>
      <c r="AH69" s="1"/>
      <c r="AI69" s="1">
        <v>4</v>
      </c>
      <c r="AJ69" s="1" t="s">
        <v>127</v>
      </c>
      <c r="AK69" s="1" t="s">
        <v>641</v>
      </c>
      <c r="AL69" s="3"/>
      <c r="AM69" s="1" t="s">
        <v>639</v>
      </c>
      <c r="AN69" s="1" t="s">
        <v>43</v>
      </c>
      <c r="AO69" s="1" t="s">
        <v>42</v>
      </c>
    </row>
    <row r="70" spans="1:41" ht="43.2" x14ac:dyDescent="0.3">
      <c r="A70" s="1" t="s">
        <v>630</v>
      </c>
      <c r="B70" s="1" t="s">
        <v>79</v>
      </c>
      <c r="C70" s="1" t="s">
        <v>631</v>
      </c>
      <c r="D70" s="1" t="s">
        <v>642</v>
      </c>
      <c r="E70" s="2" t="s">
        <v>643</v>
      </c>
      <c r="F70" s="2" t="s">
        <v>644</v>
      </c>
      <c r="G70" s="1" t="s">
        <v>77</v>
      </c>
      <c r="H70" s="1" t="s">
        <v>60</v>
      </c>
      <c r="I70" s="1">
        <v>6</v>
      </c>
      <c r="J70" s="1" t="s">
        <v>78</v>
      </c>
      <c r="K70" s="1" t="s">
        <v>51</v>
      </c>
      <c r="L70" s="2" t="s">
        <v>645</v>
      </c>
      <c r="M70" s="2" t="s">
        <v>645</v>
      </c>
      <c r="N70" s="2" t="s">
        <v>646</v>
      </c>
      <c r="O70" s="1" t="s">
        <v>55</v>
      </c>
      <c r="P70" s="1" t="s">
        <v>637</v>
      </c>
      <c r="Q70" s="1" t="s">
        <v>647</v>
      </c>
      <c r="R70" s="1" t="s">
        <v>648</v>
      </c>
      <c r="S70" s="1" t="s">
        <v>649</v>
      </c>
      <c r="T70" s="1" t="s">
        <v>77</v>
      </c>
      <c r="U70" s="1" t="s">
        <v>77</v>
      </c>
      <c r="V70" s="1" t="s">
        <v>61</v>
      </c>
      <c r="W70" s="3"/>
      <c r="X70" s="1" t="s">
        <v>640</v>
      </c>
      <c r="Y70" s="1" t="s">
        <v>639</v>
      </c>
      <c r="Z70" s="1"/>
      <c r="AA70" s="1"/>
      <c r="AB70" s="1"/>
      <c r="AC70" s="1"/>
      <c r="AD70" s="3"/>
      <c r="AE70" s="1"/>
      <c r="AF70" s="1" t="s">
        <v>65</v>
      </c>
      <c r="AG70" s="4">
        <v>69</v>
      </c>
      <c r="AH70" s="1"/>
      <c r="AI70" s="1">
        <v>4</v>
      </c>
      <c r="AJ70" s="1"/>
      <c r="AK70" s="1" t="s">
        <v>641</v>
      </c>
      <c r="AL70" s="3"/>
      <c r="AM70" s="1" t="s">
        <v>639</v>
      </c>
      <c r="AN70" s="1" t="s">
        <v>43</v>
      </c>
      <c r="AO70" s="1" t="s">
        <v>42</v>
      </c>
    </row>
    <row r="71" spans="1:41" ht="43.2" x14ac:dyDescent="0.3">
      <c r="A71" s="1" t="s">
        <v>630</v>
      </c>
      <c r="B71" s="1" t="s">
        <v>79</v>
      </c>
      <c r="C71" s="1" t="s">
        <v>476</v>
      </c>
      <c r="D71" s="1" t="s">
        <v>650</v>
      </c>
      <c r="E71" s="2" t="s">
        <v>651</v>
      </c>
      <c r="F71" s="2" t="s">
        <v>652</v>
      </c>
      <c r="G71" s="1" t="s">
        <v>60</v>
      </c>
      <c r="H71" s="1" t="s">
        <v>77</v>
      </c>
      <c r="I71" s="1">
        <v>6</v>
      </c>
      <c r="J71" s="1" t="s">
        <v>78</v>
      </c>
      <c r="K71" s="1" t="s">
        <v>51</v>
      </c>
      <c r="L71" s="2"/>
      <c r="M71" s="2" t="s">
        <v>653</v>
      </c>
      <c r="N71" s="2" t="s">
        <v>654</v>
      </c>
      <c r="O71" s="1" t="s">
        <v>55</v>
      </c>
      <c r="P71" s="1" t="s">
        <v>637</v>
      </c>
      <c r="Q71" s="1" t="s">
        <v>655</v>
      </c>
      <c r="R71" s="1" t="s">
        <v>143</v>
      </c>
      <c r="S71" s="1"/>
      <c r="T71" s="1" t="s">
        <v>49</v>
      </c>
      <c r="U71" s="1" t="s">
        <v>60</v>
      </c>
      <c r="V71" s="1" t="s">
        <v>61</v>
      </c>
      <c r="W71" s="3"/>
      <c r="X71" s="1" t="s">
        <v>640</v>
      </c>
      <c r="Y71" s="1" t="s">
        <v>639</v>
      </c>
      <c r="Z71" s="1"/>
      <c r="AA71" s="1"/>
      <c r="AB71" s="1"/>
      <c r="AC71" s="1"/>
      <c r="AD71" s="3"/>
      <c r="AE71" s="1"/>
      <c r="AF71" s="1" t="s">
        <v>65</v>
      </c>
      <c r="AG71" s="4">
        <v>70</v>
      </c>
      <c r="AH71" s="1"/>
      <c r="AI71" s="1">
        <v>3</v>
      </c>
      <c r="AJ71" s="1"/>
      <c r="AK71" s="1" t="s">
        <v>641</v>
      </c>
      <c r="AL71" s="3"/>
      <c r="AM71" s="1" t="s">
        <v>639</v>
      </c>
      <c r="AN71" s="1" t="s">
        <v>43</v>
      </c>
      <c r="AO71" s="1" t="s">
        <v>42</v>
      </c>
    </row>
    <row r="72" spans="1:41" ht="28.8" x14ac:dyDescent="0.3">
      <c r="A72" s="1" t="s">
        <v>630</v>
      </c>
      <c r="B72" s="1" t="s">
        <v>79</v>
      </c>
      <c r="C72" s="1" t="s">
        <v>462</v>
      </c>
      <c r="D72" s="1" t="s">
        <v>656</v>
      </c>
      <c r="E72" s="2" t="s">
        <v>657</v>
      </c>
      <c r="F72" s="2" t="s">
        <v>658</v>
      </c>
      <c r="G72" s="1" t="s">
        <v>124</v>
      </c>
      <c r="H72" s="1" t="s">
        <v>77</v>
      </c>
      <c r="I72" s="1">
        <v>8</v>
      </c>
      <c r="J72" s="1" t="s">
        <v>78</v>
      </c>
      <c r="K72" s="1" t="s">
        <v>51</v>
      </c>
      <c r="L72" s="2"/>
      <c r="M72" s="2" t="s">
        <v>659</v>
      </c>
      <c r="N72" s="2" t="s">
        <v>659</v>
      </c>
      <c r="O72" s="1" t="s">
        <v>660</v>
      </c>
      <c r="P72" s="1" t="s">
        <v>637</v>
      </c>
      <c r="Q72" s="1" t="s">
        <v>661</v>
      </c>
      <c r="R72" s="1"/>
      <c r="S72" s="1"/>
      <c r="T72" s="1" t="s">
        <v>77</v>
      </c>
      <c r="U72" s="1" t="s">
        <v>49</v>
      </c>
      <c r="V72" s="1" t="s">
        <v>61</v>
      </c>
      <c r="W72" s="3"/>
      <c r="X72" s="1" t="s">
        <v>640</v>
      </c>
      <c r="Y72" s="1" t="s">
        <v>639</v>
      </c>
      <c r="Z72" s="1"/>
      <c r="AA72" s="1"/>
      <c r="AB72" s="1"/>
      <c r="AC72" s="1"/>
      <c r="AD72" s="3"/>
      <c r="AE72" s="1"/>
      <c r="AF72" s="1" t="s">
        <v>65</v>
      </c>
      <c r="AG72" s="4">
        <v>71</v>
      </c>
      <c r="AH72" s="1"/>
      <c r="AI72" s="1">
        <v>2</v>
      </c>
      <c r="AJ72" s="1"/>
      <c r="AK72" s="1" t="s">
        <v>641</v>
      </c>
      <c r="AL72" s="3"/>
      <c r="AM72" s="1" t="s">
        <v>639</v>
      </c>
      <c r="AN72" s="1" t="s">
        <v>43</v>
      </c>
      <c r="AO72" s="1" t="s">
        <v>42</v>
      </c>
    </row>
    <row r="73" spans="1:41" ht="28.8" x14ac:dyDescent="0.3">
      <c r="A73" s="1" t="s">
        <v>630</v>
      </c>
      <c r="B73" s="1" t="s">
        <v>79</v>
      </c>
      <c r="C73" s="1" t="s">
        <v>462</v>
      </c>
      <c r="D73" s="1" t="s">
        <v>662</v>
      </c>
      <c r="E73" s="2" t="s">
        <v>663</v>
      </c>
      <c r="F73" s="2" t="s">
        <v>664</v>
      </c>
      <c r="G73" s="1" t="s">
        <v>124</v>
      </c>
      <c r="H73" s="1" t="s">
        <v>77</v>
      </c>
      <c r="I73" s="1">
        <v>8</v>
      </c>
      <c r="J73" s="1" t="s">
        <v>78</v>
      </c>
      <c r="K73" s="1" t="s">
        <v>51</v>
      </c>
      <c r="L73" s="2"/>
      <c r="M73" s="2" t="s">
        <v>665</v>
      </c>
      <c r="N73" s="2" t="s">
        <v>666</v>
      </c>
      <c r="O73" s="1" t="s">
        <v>667</v>
      </c>
      <c r="P73" s="1" t="s">
        <v>637</v>
      </c>
      <c r="Q73" s="1" t="s">
        <v>661</v>
      </c>
      <c r="R73" s="1"/>
      <c r="S73" s="1"/>
      <c r="T73" s="1" t="s">
        <v>77</v>
      </c>
      <c r="U73" s="1" t="s">
        <v>49</v>
      </c>
      <c r="V73" s="1" t="s">
        <v>61</v>
      </c>
      <c r="W73" s="3"/>
      <c r="X73" s="1" t="s">
        <v>640</v>
      </c>
      <c r="Y73" s="1" t="s">
        <v>639</v>
      </c>
      <c r="Z73" s="1"/>
      <c r="AA73" s="1"/>
      <c r="AB73" s="1"/>
      <c r="AC73" s="1"/>
      <c r="AD73" s="3"/>
      <c r="AE73" s="1"/>
      <c r="AF73" s="1" t="s">
        <v>65</v>
      </c>
      <c r="AG73" s="4">
        <v>72</v>
      </c>
      <c r="AH73" s="1"/>
      <c r="AI73" s="1">
        <v>2</v>
      </c>
      <c r="AJ73" s="1"/>
      <c r="AK73" s="1" t="s">
        <v>641</v>
      </c>
      <c r="AL73" s="3"/>
      <c r="AM73" s="1" t="s">
        <v>639</v>
      </c>
      <c r="AN73" s="1" t="s">
        <v>43</v>
      </c>
      <c r="AO73" s="1" t="s">
        <v>42</v>
      </c>
    </row>
    <row r="74" spans="1:41" ht="43.2" x14ac:dyDescent="0.3">
      <c r="A74" s="1" t="s">
        <v>630</v>
      </c>
      <c r="B74" s="1" t="s">
        <v>79</v>
      </c>
      <c r="C74" s="1" t="s">
        <v>669</v>
      </c>
      <c r="D74" s="1" t="s">
        <v>668</v>
      </c>
      <c r="E74" s="2" t="s">
        <v>670</v>
      </c>
      <c r="F74" s="2" t="s">
        <v>671</v>
      </c>
      <c r="G74" s="1" t="s">
        <v>124</v>
      </c>
      <c r="H74" s="1" t="s">
        <v>77</v>
      </c>
      <c r="I74" s="1">
        <v>8</v>
      </c>
      <c r="J74" s="1" t="s">
        <v>78</v>
      </c>
      <c r="K74" s="1" t="s">
        <v>51</v>
      </c>
      <c r="L74" s="2"/>
      <c r="M74" s="2" t="s">
        <v>672</v>
      </c>
      <c r="N74" s="2" t="s">
        <v>673</v>
      </c>
      <c r="O74" s="1" t="s">
        <v>55</v>
      </c>
      <c r="P74" s="1" t="s">
        <v>637</v>
      </c>
      <c r="Q74" s="1" t="s">
        <v>674</v>
      </c>
      <c r="R74" s="1"/>
      <c r="S74" s="1"/>
      <c r="T74" s="1" t="s">
        <v>77</v>
      </c>
      <c r="U74" s="1" t="s">
        <v>49</v>
      </c>
      <c r="V74" s="1" t="s">
        <v>61</v>
      </c>
      <c r="W74" s="3"/>
      <c r="X74" s="1" t="s">
        <v>640</v>
      </c>
      <c r="Y74" s="1" t="s">
        <v>639</v>
      </c>
      <c r="Z74" s="1"/>
      <c r="AA74" s="1"/>
      <c r="AB74" s="1"/>
      <c r="AC74" s="1"/>
      <c r="AD74" s="3"/>
      <c r="AE74" s="1"/>
      <c r="AF74" s="1" t="s">
        <v>65</v>
      </c>
      <c r="AG74" s="4">
        <v>73</v>
      </c>
      <c r="AH74" s="1"/>
      <c r="AI74" s="1">
        <v>2</v>
      </c>
      <c r="AJ74" s="1"/>
      <c r="AK74" s="1" t="s">
        <v>641</v>
      </c>
      <c r="AL74" s="3"/>
      <c r="AM74" s="1" t="s">
        <v>639</v>
      </c>
      <c r="AN74" s="1" t="s">
        <v>43</v>
      </c>
      <c r="AO74" s="1" t="s">
        <v>42</v>
      </c>
    </row>
    <row r="75" spans="1:41" ht="28.8" x14ac:dyDescent="0.3">
      <c r="A75" s="1" t="s">
        <v>630</v>
      </c>
      <c r="B75" s="1" t="s">
        <v>79</v>
      </c>
      <c r="C75" s="1" t="s">
        <v>523</v>
      </c>
      <c r="D75" s="1" t="s">
        <v>675</v>
      </c>
      <c r="E75" s="2" t="s">
        <v>676</v>
      </c>
      <c r="F75" s="2" t="s">
        <v>677</v>
      </c>
      <c r="G75" s="1" t="s">
        <v>77</v>
      </c>
      <c r="H75" s="1" t="s">
        <v>60</v>
      </c>
      <c r="I75" s="1">
        <v>6</v>
      </c>
      <c r="J75" s="1" t="s">
        <v>78</v>
      </c>
      <c r="K75" s="1" t="s">
        <v>51</v>
      </c>
      <c r="L75" s="2"/>
      <c r="M75" s="2" t="s">
        <v>678</v>
      </c>
      <c r="N75" s="2" t="s">
        <v>679</v>
      </c>
      <c r="O75" s="1" t="s">
        <v>660</v>
      </c>
      <c r="P75" s="1" t="s">
        <v>637</v>
      </c>
      <c r="Q75" s="1" t="s">
        <v>638</v>
      </c>
      <c r="R75" s="1"/>
      <c r="S75" s="1"/>
      <c r="T75" s="1" t="s">
        <v>77</v>
      </c>
      <c r="U75" s="1" t="s">
        <v>49</v>
      </c>
      <c r="V75" s="1"/>
      <c r="W75" s="3"/>
      <c r="X75" s="1" t="s">
        <v>640</v>
      </c>
      <c r="Y75" s="1" t="s">
        <v>639</v>
      </c>
      <c r="Z75" s="1"/>
      <c r="AA75" s="1"/>
      <c r="AB75" s="1"/>
      <c r="AC75" s="1"/>
      <c r="AD75" s="3"/>
      <c r="AE75" s="1"/>
      <c r="AF75" s="1" t="s">
        <v>65</v>
      </c>
      <c r="AG75" s="4">
        <v>74</v>
      </c>
      <c r="AH75" s="1"/>
      <c r="AI75" s="1">
        <v>2</v>
      </c>
      <c r="AJ75" s="1"/>
      <c r="AK75" s="1"/>
      <c r="AL75" s="3"/>
      <c r="AM75" s="1" t="s">
        <v>639</v>
      </c>
      <c r="AN75" s="1" t="s">
        <v>43</v>
      </c>
      <c r="AO75" s="1" t="s">
        <v>42</v>
      </c>
    </row>
    <row r="76" spans="1:41" ht="57.6" x14ac:dyDescent="0.3">
      <c r="A76" s="1" t="s">
        <v>630</v>
      </c>
      <c r="B76" s="1" t="s">
        <v>79</v>
      </c>
      <c r="C76" s="1" t="s">
        <v>523</v>
      </c>
      <c r="D76" s="1" t="s">
        <v>680</v>
      </c>
      <c r="E76" s="2" t="s">
        <v>681</v>
      </c>
      <c r="F76" s="2" t="s">
        <v>682</v>
      </c>
      <c r="G76" s="1" t="s">
        <v>124</v>
      </c>
      <c r="H76" s="1" t="s">
        <v>60</v>
      </c>
      <c r="I76" s="1">
        <v>12</v>
      </c>
      <c r="J76" s="1" t="s">
        <v>50</v>
      </c>
      <c r="K76" s="1" t="s">
        <v>51</v>
      </c>
      <c r="L76" s="2"/>
      <c r="M76" s="2" t="s">
        <v>683</v>
      </c>
      <c r="N76" s="2" t="s">
        <v>684</v>
      </c>
      <c r="O76" s="1" t="s">
        <v>660</v>
      </c>
      <c r="P76" s="1" t="s">
        <v>637</v>
      </c>
      <c r="Q76" s="1" t="s">
        <v>685</v>
      </c>
      <c r="R76" s="1"/>
      <c r="S76" s="1"/>
      <c r="T76" s="1" t="s">
        <v>77</v>
      </c>
      <c r="U76" s="1" t="s">
        <v>77</v>
      </c>
      <c r="V76" s="1" t="s">
        <v>61</v>
      </c>
      <c r="W76" s="3"/>
      <c r="X76" s="1" t="s">
        <v>640</v>
      </c>
      <c r="Y76" s="1" t="s">
        <v>639</v>
      </c>
      <c r="Z76" s="1"/>
      <c r="AA76" s="1"/>
      <c r="AB76" s="1"/>
      <c r="AC76" s="1"/>
      <c r="AD76" s="3"/>
      <c r="AE76" s="1"/>
      <c r="AF76" s="1" t="s">
        <v>65</v>
      </c>
      <c r="AG76" s="4">
        <v>75</v>
      </c>
      <c r="AH76" s="1"/>
      <c r="AI76" s="1">
        <v>4</v>
      </c>
      <c r="AJ76" s="1" t="s">
        <v>127</v>
      </c>
      <c r="AK76" s="1" t="s">
        <v>641</v>
      </c>
      <c r="AL76" s="3"/>
      <c r="AM76" s="1" t="s">
        <v>639</v>
      </c>
      <c r="AN76" s="1" t="s">
        <v>43</v>
      </c>
      <c r="AO76" s="1" t="s">
        <v>42</v>
      </c>
    </row>
    <row r="77" spans="1:41" ht="28.8" x14ac:dyDescent="0.3">
      <c r="A77" s="1" t="s">
        <v>630</v>
      </c>
      <c r="B77" s="1" t="s">
        <v>79</v>
      </c>
      <c r="C77" s="1" t="s">
        <v>529</v>
      </c>
      <c r="D77" s="1" t="s">
        <v>686</v>
      </c>
      <c r="E77" s="2" t="s">
        <v>687</v>
      </c>
      <c r="F77" s="2" t="s">
        <v>688</v>
      </c>
      <c r="G77" s="1" t="s">
        <v>60</v>
      </c>
      <c r="H77" s="1" t="s">
        <v>77</v>
      </c>
      <c r="I77" s="1">
        <v>6</v>
      </c>
      <c r="J77" s="1" t="s">
        <v>78</v>
      </c>
      <c r="K77" s="1" t="s">
        <v>51</v>
      </c>
      <c r="L77" s="2"/>
      <c r="M77" s="2" t="s">
        <v>689</v>
      </c>
      <c r="N77" s="2" t="s">
        <v>690</v>
      </c>
      <c r="O77" s="1" t="s">
        <v>667</v>
      </c>
      <c r="P77" s="1" t="s">
        <v>637</v>
      </c>
      <c r="Q77" s="1" t="s">
        <v>638</v>
      </c>
      <c r="R77" s="1"/>
      <c r="S77" s="1"/>
      <c r="T77" s="1" t="s">
        <v>77</v>
      </c>
      <c r="U77" s="1" t="s">
        <v>49</v>
      </c>
      <c r="V77" s="1" t="s">
        <v>61</v>
      </c>
      <c r="W77" s="3"/>
      <c r="X77" s="1" t="s">
        <v>640</v>
      </c>
      <c r="Y77" s="1" t="s">
        <v>639</v>
      </c>
      <c r="Z77" s="1"/>
      <c r="AA77" s="1"/>
      <c r="AB77" s="1"/>
      <c r="AC77" s="1"/>
      <c r="AD77" s="3"/>
      <c r="AE77" s="1"/>
      <c r="AF77" s="1" t="s">
        <v>65</v>
      </c>
      <c r="AG77" s="4">
        <v>76</v>
      </c>
      <c r="AH77" s="1"/>
      <c r="AI77" s="1">
        <v>2</v>
      </c>
      <c r="AJ77" s="1"/>
      <c r="AK77" s="1" t="s">
        <v>641</v>
      </c>
      <c r="AL77" s="3"/>
      <c r="AM77" s="1" t="s">
        <v>639</v>
      </c>
      <c r="AN77" s="1" t="s">
        <v>43</v>
      </c>
      <c r="AO77" s="1" t="s">
        <v>42</v>
      </c>
    </row>
    <row r="78" spans="1:41" ht="28.8" x14ac:dyDescent="0.3">
      <c r="A78" s="1" t="s">
        <v>630</v>
      </c>
      <c r="B78" s="1" t="s">
        <v>79</v>
      </c>
      <c r="C78" s="1" t="s">
        <v>286</v>
      </c>
      <c r="D78" s="1" t="s">
        <v>691</v>
      </c>
      <c r="E78" s="2" t="s">
        <v>692</v>
      </c>
      <c r="F78" s="2" t="s">
        <v>693</v>
      </c>
      <c r="G78" s="1" t="s">
        <v>124</v>
      </c>
      <c r="H78" s="1" t="s">
        <v>60</v>
      </c>
      <c r="I78" s="1">
        <v>12</v>
      </c>
      <c r="J78" s="1" t="s">
        <v>50</v>
      </c>
      <c r="K78" s="1" t="s">
        <v>51</v>
      </c>
      <c r="L78" s="2"/>
      <c r="M78" s="2" t="s">
        <v>694</v>
      </c>
      <c r="N78" s="2" t="s">
        <v>695</v>
      </c>
      <c r="O78" s="1" t="s">
        <v>55</v>
      </c>
      <c r="P78" s="1" t="s">
        <v>637</v>
      </c>
      <c r="Q78" s="1" t="s">
        <v>655</v>
      </c>
      <c r="R78" s="1"/>
      <c r="S78" s="1"/>
      <c r="T78" s="1" t="s">
        <v>77</v>
      </c>
      <c r="U78" s="1" t="s">
        <v>49</v>
      </c>
      <c r="V78" s="1" t="s">
        <v>61</v>
      </c>
      <c r="W78" s="3"/>
      <c r="X78" s="1" t="s">
        <v>640</v>
      </c>
      <c r="Y78" s="1" t="s">
        <v>639</v>
      </c>
      <c r="Z78" s="1"/>
      <c r="AA78" s="1"/>
      <c r="AB78" s="1"/>
      <c r="AC78" s="1"/>
      <c r="AD78" s="3"/>
      <c r="AE78" s="1"/>
      <c r="AF78" s="1" t="s">
        <v>65</v>
      </c>
      <c r="AG78" s="4">
        <v>77</v>
      </c>
      <c r="AH78" s="1"/>
      <c r="AI78" s="1">
        <v>2</v>
      </c>
      <c r="AJ78" s="1" t="s">
        <v>127</v>
      </c>
      <c r="AK78" s="1" t="s">
        <v>641</v>
      </c>
      <c r="AL78" s="3"/>
      <c r="AM78" s="1" t="s">
        <v>639</v>
      </c>
      <c r="AN78" s="1" t="s">
        <v>43</v>
      </c>
      <c r="AO78" s="1" t="s">
        <v>42</v>
      </c>
    </row>
    <row r="79" spans="1:41" ht="72" x14ac:dyDescent="0.3">
      <c r="A79" s="1" t="s">
        <v>630</v>
      </c>
      <c r="B79" s="1" t="s">
        <v>79</v>
      </c>
      <c r="C79" s="1" t="s">
        <v>697</v>
      </c>
      <c r="D79" s="1" t="s">
        <v>696</v>
      </c>
      <c r="E79" s="2" t="s">
        <v>698</v>
      </c>
      <c r="F79" s="2" t="s">
        <v>699</v>
      </c>
      <c r="G79" s="1" t="s">
        <v>124</v>
      </c>
      <c r="H79" s="1" t="s">
        <v>60</v>
      </c>
      <c r="I79" s="1">
        <v>12</v>
      </c>
      <c r="J79" s="1" t="s">
        <v>50</v>
      </c>
      <c r="K79" s="1" t="s">
        <v>411</v>
      </c>
      <c r="L79" s="2"/>
      <c r="M79" s="2" t="s">
        <v>700</v>
      </c>
      <c r="N79" s="2" t="s">
        <v>701</v>
      </c>
      <c r="O79" s="1" t="s">
        <v>55</v>
      </c>
      <c r="P79" s="1" t="s">
        <v>637</v>
      </c>
      <c r="Q79" s="1" t="s">
        <v>702</v>
      </c>
      <c r="R79" s="1"/>
      <c r="S79" s="1"/>
      <c r="T79" s="1" t="s">
        <v>77</v>
      </c>
      <c r="U79" s="1" t="s">
        <v>77</v>
      </c>
      <c r="V79" s="1" t="s">
        <v>61</v>
      </c>
      <c r="W79" s="3"/>
      <c r="X79" s="1" t="s">
        <v>640</v>
      </c>
      <c r="Y79" s="1" t="s">
        <v>639</v>
      </c>
      <c r="Z79" s="1"/>
      <c r="AA79" s="1"/>
      <c r="AB79" s="1"/>
      <c r="AC79" s="1"/>
      <c r="AD79" s="3"/>
      <c r="AE79" s="1"/>
      <c r="AF79" s="1" t="s">
        <v>65</v>
      </c>
      <c r="AG79" s="4">
        <v>78</v>
      </c>
      <c r="AH79" s="1"/>
      <c r="AI79" s="1">
        <v>4</v>
      </c>
      <c r="AJ79" s="1" t="s">
        <v>127</v>
      </c>
      <c r="AK79" s="1" t="s">
        <v>641</v>
      </c>
      <c r="AL79" s="3"/>
      <c r="AM79" s="1" t="s">
        <v>639</v>
      </c>
      <c r="AN79" s="1" t="s">
        <v>43</v>
      </c>
      <c r="AO79" s="1" t="s">
        <v>42</v>
      </c>
    </row>
    <row r="80" spans="1:41" ht="57.6" x14ac:dyDescent="0.3">
      <c r="A80" s="1" t="s">
        <v>630</v>
      </c>
      <c r="B80" s="1" t="s">
        <v>79</v>
      </c>
      <c r="C80" s="1" t="s">
        <v>704</v>
      </c>
      <c r="D80" s="1" t="s">
        <v>703</v>
      </c>
      <c r="E80" s="2" t="s">
        <v>705</v>
      </c>
      <c r="F80" s="2" t="s">
        <v>671</v>
      </c>
      <c r="G80" s="1" t="s">
        <v>124</v>
      </c>
      <c r="H80" s="1" t="s">
        <v>60</v>
      </c>
      <c r="I80" s="1">
        <v>12</v>
      </c>
      <c r="J80" s="1" t="s">
        <v>50</v>
      </c>
      <c r="K80" s="1" t="s">
        <v>51</v>
      </c>
      <c r="L80" s="2"/>
      <c r="M80" s="2" t="s">
        <v>706</v>
      </c>
      <c r="N80" s="2" t="s">
        <v>673</v>
      </c>
      <c r="O80" s="1" t="s">
        <v>55</v>
      </c>
      <c r="P80" s="1" t="s">
        <v>637</v>
      </c>
      <c r="Q80" s="1" t="s">
        <v>674</v>
      </c>
      <c r="R80" s="1"/>
      <c r="S80" s="1"/>
      <c r="T80" s="1" t="s">
        <v>77</v>
      </c>
      <c r="U80" s="1" t="s">
        <v>77</v>
      </c>
      <c r="V80" s="1" t="s">
        <v>61</v>
      </c>
      <c r="W80" s="3"/>
      <c r="X80" s="1" t="s">
        <v>640</v>
      </c>
      <c r="Y80" s="1" t="s">
        <v>639</v>
      </c>
      <c r="Z80" s="1"/>
      <c r="AA80" s="1"/>
      <c r="AB80" s="1"/>
      <c r="AC80" s="1"/>
      <c r="AD80" s="3"/>
      <c r="AE80" s="1"/>
      <c r="AF80" s="1" t="s">
        <v>65</v>
      </c>
      <c r="AG80" s="4">
        <v>79</v>
      </c>
      <c r="AH80" s="1"/>
      <c r="AI80" s="1">
        <v>4</v>
      </c>
      <c r="AJ80" s="1" t="s">
        <v>127</v>
      </c>
      <c r="AK80" s="1"/>
      <c r="AL80" s="3"/>
      <c r="AM80" s="1" t="s">
        <v>639</v>
      </c>
      <c r="AN80" s="1" t="s">
        <v>43</v>
      </c>
      <c r="AO80" s="1" t="s">
        <v>42</v>
      </c>
    </row>
    <row r="81" spans="1:41" ht="43.2" x14ac:dyDescent="0.3">
      <c r="A81" s="1" t="s">
        <v>630</v>
      </c>
      <c r="B81" s="1" t="s">
        <v>79</v>
      </c>
      <c r="C81" s="1" t="s">
        <v>708</v>
      </c>
      <c r="D81" s="1" t="s">
        <v>707</v>
      </c>
      <c r="E81" s="2" t="s">
        <v>709</v>
      </c>
      <c r="F81" s="2" t="s">
        <v>710</v>
      </c>
      <c r="G81" s="1" t="s">
        <v>77</v>
      </c>
      <c r="H81" s="1" t="s">
        <v>60</v>
      </c>
      <c r="I81" s="1">
        <v>6</v>
      </c>
      <c r="J81" s="1" t="s">
        <v>78</v>
      </c>
      <c r="K81" s="1" t="s">
        <v>51</v>
      </c>
      <c r="L81" s="2"/>
      <c r="M81" s="2" t="s">
        <v>711</v>
      </c>
      <c r="N81" s="2" t="s">
        <v>712</v>
      </c>
      <c r="O81" s="1" t="s">
        <v>660</v>
      </c>
      <c r="P81" s="1" t="s">
        <v>637</v>
      </c>
      <c r="Q81" s="1" t="s">
        <v>638</v>
      </c>
      <c r="R81" s="1"/>
      <c r="S81" s="1"/>
      <c r="T81" s="1" t="s">
        <v>77</v>
      </c>
      <c r="U81" s="1" t="s">
        <v>49</v>
      </c>
      <c r="V81" s="1" t="s">
        <v>61</v>
      </c>
      <c r="W81" s="3"/>
      <c r="X81" s="1" t="s">
        <v>640</v>
      </c>
      <c r="Y81" s="1" t="s">
        <v>639</v>
      </c>
      <c r="Z81" s="1"/>
      <c r="AA81" s="1"/>
      <c r="AB81" s="1"/>
      <c r="AC81" s="1"/>
      <c r="AD81" s="3"/>
      <c r="AE81" s="1"/>
      <c r="AF81" s="1" t="s">
        <v>65</v>
      </c>
      <c r="AG81" s="4">
        <v>80</v>
      </c>
      <c r="AH81" s="1"/>
      <c r="AI81" s="1">
        <v>2</v>
      </c>
      <c r="AJ81" s="1"/>
      <c r="AK81" s="1" t="s">
        <v>641</v>
      </c>
      <c r="AL81" s="3"/>
      <c r="AM81" s="1" t="s">
        <v>639</v>
      </c>
      <c r="AN81" s="1" t="s">
        <v>43</v>
      </c>
      <c r="AO81" s="1" t="s">
        <v>42</v>
      </c>
    </row>
    <row r="82" spans="1:41" ht="28.8" x14ac:dyDescent="0.3">
      <c r="A82" s="1" t="s">
        <v>630</v>
      </c>
      <c r="B82" s="1" t="s">
        <v>79</v>
      </c>
      <c r="C82" s="1" t="s">
        <v>714</v>
      </c>
      <c r="D82" s="1" t="s">
        <v>713</v>
      </c>
      <c r="E82" s="2" t="s">
        <v>715</v>
      </c>
      <c r="F82" s="2" t="s">
        <v>716</v>
      </c>
      <c r="G82" s="1" t="s">
        <v>77</v>
      </c>
      <c r="H82" s="1" t="s">
        <v>60</v>
      </c>
      <c r="I82" s="1">
        <v>6</v>
      </c>
      <c r="J82" s="1" t="s">
        <v>78</v>
      </c>
      <c r="K82" s="1" t="s">
        <v>51</v>
      </c>
      <c r="L82" s="2"/>
      <c r="M82" s="2" t="s">
        <v>717</v>
      </c>
      <c r="N82" s="2" t="s">
        <v>718</v>
      </c>
      <c r="O82" s="1" t="s">
        <v>667</v>
      </c>
      <c r="P82" s="1" t="s">
        <v>637</v>
      </c>
      <c r="Q82" s="1" t="s">
        <v>638</v>
      </c>
      <c r="R82" s="1"/>
      <c r="S82" s="1"/>
      <c r="T82" s="1" t="s">
        <v>77</v>
      </c>
      <c r="U82" s="1" t="s">
        <v>49</v>
      </c>
      <c r="V82" s="1" t="s">
        <v>61</v>
      </c>
      <c r="W82" s="3"/>
      <c r="X82" s="1" t="s">
        <v>640</v>
      </c>
      <c r="Y82" s="1" t="s">
        <v>639</v>
      </c>
      <c r="Z82" s="1"/>
      <c r="AA82" s="1"/>
      <c r="AB82" s="1"/>
      <c r="AC82" s="1"/>
      <c r="AD82" s="3"/>
      <c r="AE82" s="1"/>
      <c r="AF82" s="1" t="s">
        <v>65</v>
      </c>
      <c r="AG82" s="4">
        <v>81</v>
      </c>
      <c r="AH82" s="1"/>
      <c r="AI82" s="1">
        <v>2</v>
      </c>
      <c r="AJ82" s="1"/>
      <c r="AK82" s="1" t="s">
        <v>641</v>
      </c>
      <c r="AL82" s="3"/>
      <c r="AM82" s="1" t="s">
        <v>639</v>
      </c>
      <c r="AN82" s="1" t="s">
        <v>43</v>
      </c>
      <c r="AO82" s="1" t="s">
        <v>42</v>
      </c>
    </row>
    <row r="83" spans="1:41" ht="43.2" x14ac:dyDescent="0.3">
      <c r="A83" s="1" t="s">
        <v>630</v>
      </c>
      <c r="B83" s="1" t="s">
        <v>79</v>
      </c>
      <c r="C83" s="1" t="s">
        <v>720</v>
      </c>
      <c r="D83" s="1" t="s">
        <v>719</v>
      </c>
      <c r="E83" s="2" t="s">
        <v>721</v>
      </c>
      <c r="F83" s="2" t="s">
        <v>722</v>
      </c>
      <c r="G83" s="1" t="s">
        <v>77</v>
      </c>
      <c r="H83" s="1" t="s">
        <v>60</v>
      </c>
      <c r="I83" s="1">
        <v>6</v>
      </c>
      <c r="J83" s="1" t="s">
        <v>78</v>
      </c>
      <c r="K83" s="1" t="s">
        <v>51</v>
      </c>
      <c r="L83" s="2"/>
      <c r="M83" s="2" t="s">
        <v>723</v>
      </c>
      <c r="N83" s="2" t="s">
        <v>724</v>
      </c>
      <c r="O83" s="1" t="s">
        <v>660</v>
      </c>
      <c r="P83" s="1" t="s">
        <v>637</v>
      </c>
      <c r="Q83" s="1" t="s">
        <v>638</v>
      </c>
      <c r="R83" s="1"/>
      <c r="S83" s="1"/>
      <c r="T83" s="1" t="s">
        <v>77</v>
      </c>
      <c r="U83" s="1" t="s">
        <v>49</v>
      </c>
      <c r="V83" s="1" t="s">
        <v>61</v>
      </c>
      <c r="W83" s="3"/>
      <c r="X83" s="1" t="s">
        <v>640</v>
      </c>
      <c r="Y83" s="1" t="s">
        <v>639</v>
      </c>
      <c r="Z83" s="1"/>
      <c r="AA83" s="1"/>
      <c r="AB83" s="1"/>
      <c r="AC83" s="1"/>
      <c r="AD83" s="3"/>
      <c r="AE83" s="1"/>
      <c r="AF83" s="1" t="s">
        <v>65</v>
      </c>
      <c r="AG83" s="4">
        <v>82</v>
      </c>
      <c r="AH83" s="1"/>
      <c r="AI83" s="1">
        <v>2</v>
      </c>
      <c r="AJ83" s="1"/>
      <c r="AK83" s="1" t="s">
        <v>641</v>
      </c>
      <c r="AL83" s="3"/>
      <c r="AM83" s="1" t="s">
        <v>639</v>
      </c>
      <c r="AN83" s="1" t="s">
        <v>43</v>
      </c>
      <c r="AO83" s="1" t="s">
        <v>42</v>
      </c>
    </row>
    <row r="84" spans="1:41" ht="28.8" x14ac:dyDescent="0.3">
      <c r="A84" s="1" t="s">
        <v>726</v>
      </c>
      <c r="B84" s="1" t="s">
        <v>79</v>
      </c>
      <c r="C84" s="1" t="s">
        <v>422</v>
      </c>
      <c r="D84" s="1" t="s">
        <v>725</v>
      </c>
      <c r="E84" s="2" t="s">
        <v>727</v>
      </c>
      <c r="F84" s="2" t="s">
        <v>728</v>
      </c>
      <c r="G84" s="1" t="s">
        <v>124</v>
      </c>
      <c r="H84" s="1" t="s">
        <v>48</v>
      </c>
      <c r="I84" s="1">
        <v>20</v>
      </c>
      <c r="J84" s="1" t="s">
        <v>296</v>
      </c>
      <c r="K84" s="1" t="s">
        <v>51</v>
      </c>
      <c r="L84" s="2" t="s">
        <v>729</v>
      </c>
      <c r="M84" s="2" t="s">
        <v>730</v>
      </c>
      <c r="N84" s="2" t="s">
        <v>731</v>
      </c>
      <c r="O84" s="1" t="s">
        <v>732</v>
      </c>
      <c r="P84" s="1" t="s">
        <v>733</v>
      </c>
      <c r="Q84" s="1" t="s">
        <v>734</v>
      </c>
      <c r="R84" s="1" t="s">
        <v>155</v>
      </c>
      <c r="S84" s="1" t="s">
        <v>735</v>
      </c>
      <c r="T84" s="1" t="s">
        <v>60</v>
      </c>
      <c r="U84" s="1" t="s">
        <v>77</v>
      </c>
      <c r="V84" s="1" t="s">
        <v>78</v>
      </c>
      <c r="W84" s="3"/>
      <c r="X84" s="1" t="s">
        <v>640</v>
      </c>
      <c r="Y84" s="1" t="s">
        <v>736</v>
      </c>
      <c r="Z84" s="1"/>
      <c r="AA84" s="1"/>
      <c r="AB84" s="1"/>
      <c r="AC84" s="1"/>
      <c r="AD84" s="3"/>
      <c r="AE84" s="1"/>
      <c r="AF84" s="1" t="s">
        <v>65</v>
      </c>
      <c r="AG84" s="4">
        <v>83</v>
      </c>
      <c r="AH84" s="1"/>
      <c r="AI84" s="1">
        <v>6</v>
      </c>
      <c r="AJ84" s="1"/>
      <c r="AK84" s="1" t="s">
        <v>737</v>
      </c>
      <c r="AL84" s="3">
        <v>44925</v>
      </c>
      <c r="AM84" s="1" t="s">
        <v>736</v>
      </c>
      <c r="AN84" s="1" t="s">
        <v>43</v>
      </c>
      <c r="AO84" s="1" t="s">
        <v>42</v>
      </c>
    </row>
    <row r="85" spans="1:41" ht="57.6" x14ac:dyDescent="0.3">
      <c r="A85" s="1" t="s">
        <v>726</v>
      </c>
      <c r="B85" s="1" t="s">
        <v>79</v>
      </c>
      <c r="C85" s="1" t="s">
        <v>422</v>
      </c>
      <c r="D85" s="1" t="s">
        <v>738</v>
      </c>
      <c r="E85" s="2" t="s">
        <v>739</v>
      </c>
      <c r="F85" s="2" t="s">
        <v>740</v>
      </c>
      <c r="G85" s="1" t="s">
        <v>124</v>
      </c>
      <c r="H85" s="1" t="s">
        <v>48</v>
      </c>
      <c r="I85" s="1">
        <v>20</v>
      </c>
      <c r="J85" s="1" t="s">
        <v>296</v>
      </c>
      <c r="K85" s="1" t="s">
        <v>51</v>
      </c>
      <c r="L85" s="2" t="s">
        <v>741</v>
      </c>
      <c r="M85" s="2" t="s">
        <v>742</v>
      </c>
      <c r="N85" s="2" t="s">
        <v>743</v>
      </c>
      <c r="O85" s="1" t="s">
        <v>732</v>
      </c>
      <c r="P85" s="1" t="s">
        <v>733</v>
      </c>
      <c r="Q85" s="1" t="s">
        <v>744</v>
      </c>
      <c r="R85" s="1" t="s">
        <v>734</v>
      </c>
      <c r="S85" s="1" t="s">
        <v>735</v>
      </c>
      <c r="T85" s="1" t="s">
        <v>77</v>
      </c>
      <c r="U85" s="1" t="s">
        <v>60</v>
      </c>
      <c r="V85" s="1" t="s">
        <v>78</v>
      </c>
      <c r="W85" s="3"/>
      <c r="X85" s="1" t="s">
        <v>640</v>
      </c>
      <c r="Y85" s="1" t="s">
        <v>736</v>
      </c>
      <c r="Z85" s="1"/>
      <c r="AA85" s="1"/>
      <c r="AB85" s="1"/>
      <c r="AC85" s="1"/>
      <c r="AD85" s="3"/>
      <c r="AE85" s="1"/>
      <c r="AF85" s="1" t="s">
        <v>65</v>
      </c>
      <c r="AG85" s="4">
        <v>84</v>
      </c>
      <c r="AH85" s="1"/>
      <c r="AI85" s="1">
        <v>6</v>
      </c>
      <c r="AJ85" s="1"/>
      <c r="AK85" s="1" t="s">
        <v>737</v>
      </c>
      <c r="AL85" s="3">
        <v>44925</v>
      </c>
      <c r="AM85" s="1" t="s">
        <v>736</v>
      </c>
      <c r="AN85" s="1" t="s">
        <v>43</v>
      </c>
      <c r="AO85" s="1" t="s">
        <v>42</v>
      </c>
    </row>
    <row r="86" spans="1:41" ht="57.6" x14ac:dyDescent="0.3">
      <c r="A86" s="1" t="s">
        <v>726</v>
      </c>
      <c r="B86" s="1" t="s">
        <v>79</v>
      </c>
      <c r="C86" s="1" t="s">
        <v>422</v>
      </c>
      <c r="D86" s="1" t="s">
        <v>745</v>
      </c>
      <c r="E86" s="2" t="s">
        <v>746</v>
      </c>
      <c r="F86" s="2" t="s">
        <v>747</v>
      </c>
      <c r="G86" s="1" t="s">
        <v>124</v>
      </c>
      <c r="H86" s="1" t="s">
        <v>48</v>
      </c>
      <c r="I86" s="1">
        <v>20</v>
      </c>
      <c r="J86" s="1" t="s">
        <v>296</v>
      </c>
      <c r="K86" s="1" t="s">
        <v>51</v>
      </c>
      <c r="L86" s="2" t="s">
        <v>748</v>
      </c>
      <c r="M86" s="2" t="s">
        <v>749</v>
      </c>
      <c r="N86" s="2" t="s">
        <v>750</v>
      </c>
      <c r="O86" s="1" t="s">
        <v>732</v>
      </c>
      <c r="P86" s="1" t="s">
        <v>733</v>
      </c>
      <c r="Q86" s="1" t="s">
        <v>744</v>
      </c>
      <c r="R86" s="1" t="s">
        <v>733</v>
      </c>
      <c r="S86" s="1" t="s">
        <v>735</v>
      </c>
      <c r="T86" s="1" t="s">
        <v>77</v>
      </c>
      <c r="U86" s="1" t="s">
        <v>60</v>
      </c>
      <c r="V86" s="1" t="s">
        <v>78</v>
      </c>
      <c r="W86" s="3"/>
      <c r="X86" s="1" t="s">
        <v>640</v>
      </c>
      <c r="Y86" s="1" t="s">
        <v>736</v>
      </c>
      <c r="Z86" s="1"/>
      <c r="AA86" s="1"/>
      <c r="AB86" s="1"/>
      <c r="AC86" s="1"/>
      <c r="AD86" s="3"/>
      <c r="AE86" s="1"/>
      <c r="AF86" s="1" t="s">
        <v>65</v>
      </c>
      <c r="AG86" s="4">
        <v>85</v>
      </c>
      <c r="AH86" s="1"/>
      <c r="AI86" s="1">
        <v>6</v>
      </c>
      <c r="AJ86" s="1"/>
      <c r="AK86" s="1" t="s">
        <v>737</v>
      </c>
      <c r="AL86" s="3">
        <v>44925</v>
      </c>
      <c r="AM86" s="1" t="s">
        <v>736</v>
      </c>
      <c r="AN86" s="1" t="s">
        <v>43</v>
      </c>
      <c r="AO86" s="1" t="s">
        <v>42</v>
      </c>
    </row>
    <row r="87" spans="1:41" ht="43.2" x14ac:dyDescent="0.3">
      <c r="A87" s="1" t="s">
        <v>726</v>
      </c>
      <c r="B87" s="1" t="s">
        <v>79</v>
      </c>
      <c r="C87" s="1" t="s">
        <v>476</v>
      </c>
      <c r="D87" s="1" t="s">
        <v>751</v>
      </c>
      <c r="E87" s="2" t="s">
        <v>752</v>
      </c>
      <c r="F87" s="2" t="s">
        <v>753</v>
      </c>
      <c r="G87" s="1" t="s">
        <v>48</v>
      </c>
      <c r="H87" s="1" t="s">
        <v>60</v>
      </c>
      <c r="I87" s="1">
        <v>15</v>
      </c>
      <c r="J87" s="1" t="s">
        <v>50</v>
      </c>
      <c r="K87" s="1" t="s">
        <v>51</v>
      </c>
      <c r="L87" s="2" t="s">
        <v>754</v>
      </c>
      <c r="M87" s="2" t="s">
        <v>755</v>
      </c>
      <c r="N87" s="2" t="s">
        <v>756</v>
      </c>
      <c r="O87" s="1" t="s">
        <v>732</v>
      </c>
      <c r="P87" s="1" t="s">
        <v>734</v>
      </c>
      <c r="Q87" s="1" t="s">
        <v>757</v>
      </c>
      <c r="R87" s="1" t="s">
        <v>630</v>
      </c>
      <c r="S87" s="1" t="s">
        <v>733</v>
      </c>
      <c r="T87" s="1" t="s">
        <v>124</v>
      </c>
      <c r="U87" s="1" t="s">
        <v>77</v>
      </c>
      <c r="V87" s="1" t="s">
        <v>78</v>
      </c>
      <c r="W87" s="3"/>
      <c r="X87" s="1" t="s">
        <v>640</v>
      </c>
      <c r="Y87" s="1" t="s">
        <v>736</v>
      </c>
      <c r="Z87" s="1"/>
      <c r="AA87" s="1"/>
      <c r="AB87" s="1"/>
      <c r="AC87" s="1"/>
      <c r="AD87" s="3"/>
      <c r="AE87" s="1"/>
      <c r="AF87" s="1" t="s">
        <v>65</v>
      </c>
      <c r="AG87" s="4">
        <v>86</v>
      </c>
      <c r="AH87" s="1"/>
      <c r="AI87" s="1">
        <v>8</v>
      </c>
      <c r="AJ87" s="1"/>
      <c r="AK87" s="1" t="s">
        <v>737</v>
      </c>
      <c r="AL87" s="3">
        <v>44925</v>
      </c>
      <c r="AM87" s="1"/>
      <c r="AN87" s="1" t="s">
        <v>43</v>
      </c>
      <c r="AO87" s="1" t="s">
        <v>42</v>
      </c>
    </row>
    <row r="88" spans="1:41" ht="28.8" x14ac:dyDescent="0.3">
      <c r="A88" s="1" t="s">
        <v>726</v>
      </c>
      <c r="B88" s="1" t="s">
        <v>79</v>
      </c>
      <c r="C88" s="1" t="s">
        <v>476</v>
      </c>
      <c r="D88" s="1" t="s">
        <v>758</v>
      </c>
      <c r="E88" s="2" t="s">
        <v>759</v>
      </c>
      <c r="F88" s="2" t="s">
        <v>760</v>
      </c>
      <c r="G88" s="1" t="s">
        <v>48</v>
      </c>
      <c r="H88" s="1" t="s">
        <v>60</v>
      </c>
      <c r="I88" s="1">
        <v>15</v>
      </c>
      <c r="J88" s="1" t="s">
        <v>50</v>
      </c>
      <c r="K88" s="1" t="s">
        <v>51</v>
      </c>
      <c r="L88" s="2" t="s">
        <v>761</v>
      </c>
      <c r="M88" s="2" t="s">
        <v>762</v>
      </c>
      <c r="N88" s="2" t="s">
        <v>763</v>
      </c>
      <c r="O88" s="1" t="s">
        <v>732</v>
      </c>
      <c r="P88" s="1" t="s">
        <v>734</v>
      </c>
      <c r="Q88" s="1" t="s">
        <v>757</v>
      </c>
      <c r="R88" s="1" t="s">
        <v>630</v>
      </c>
      <c r="S88" s="1" t="s">
        <v>733</v>
      </c>
      <c r="T88" s="1" t="s">
        <v>124</v>
      </c>
      <c r="U88" s="1" t="s">
        <v>77</v>
      </c>
      <c r="V88" s="1" t="s">
        <v>78</v>
      </c>
      <c r="W88" s="3"/>
      <c r="X88" s="1" t="s">
        <v>640</v>
      </c>
      <c r="Y88" s="1" t="s">
        <v>736</v>
      </c>
      <c r="Z88" s="1"/>
      <c r="AA88" s="1"/>
      <c r="AB88" s="1"/>
      <c r="AC88" s="1"/>
      <c r="AD88" s="3"/>
      <c r="AE88" s="1"/>
      <c r="AF88" s="1" t="s">
        <v>65</v>
      </c>
      <c r="AG88" s="4">
        <v>87</v>
      </c>
      <c r="AH88" s="1"/>
      <c r="AI88" s="1">
        <v>8</v>
      </c>
      <c r="AJ88" s="1"/>
      <c r="AK88" s="1" t="s">
        <v>737</v>
      </c>
      <c r="AL88" s="3">
        <v>44925</v>
      </c>
      <c r="AM88" s="1" t="s">
        <v>736</v>
      </c>
      <c r="AN88" s="1" t="s">
        <v>43</v>
      </c>
      <c r="AO88" s="1" t="s">
        <v>42</v>
      </c>
    </row>
    <row r="89" spans="1:41" ht="43.2" x14ac:dyDescent="0.3">
      <c r="A89" s="1" t="s">
        <v>726</v>
      </c>
      <c r="B89" s="1" t="s">
        <v>79</v>
      </c>
      <c r="C89" s="1" t="s">
        <v>476</v>
      </c>
      <c r="D89" s="1" t="s">
        <v>764</v>
      </c>
      <c r="E89" s="2" t="s">
        <v>765</v>
      </c>
      <c r="F89" s="2" t="s">
        <v>766</v>
      </c>
      <c r="G89" s="1" t="s">
        <v>48</v>
      </c>
      <c r="H89" s="1" t="s">
        <v>60</v>
      </c>
      <c r="I89" s="1">
        <v>15</v>
      </c>
      <c r="J89" s="1" t="s">
        <v>50</v>
      </c>
      <c r="K89" s="1" t="s">
        <v>51</v>
      </c>
      <c r="L89" s="2" t="s">
        <v>767</v>
      </c>
      <c r="M89" s="2" t="s">
        <v>768</v>
      </c>
      <c r="N89" s="2" t="s">
        <v>769</v>
      </c>
      <c r="O89" s="1" t="s">
        <v>732</v>
      </c>
      <c r="P89" s="1" t="s">
        <v>734</v>
      </c>
      <c r="Q89" s="1" t="s">
        <v>757</v>
      </c>
      <c r="R89" s="1" t="s">
        <v>630</v>
      </c>
      <c r="S89" s="1" t="s">
        <v>733</v>
      </c>
      <c r="T89" s="1" t="s">
        <v>124</v>
      </c>
      <c r="U89" s="1" t="s">
        <v>77</v>
      </c>
      <c r="V89" s="1" t="s">
        <v>78</v>
      </c>
      <c r="W89" s="3"/>
      <c r="X89" s="1" t="s">
        <v>640</v>
      </c>
      <c r="Y89" s="1" t="s">
        <v>736</v>
      </c>
      <c r="Z89" s="1"/>
      <c r="AA89" s="1"/>
      <c r="AB89" s="1"/>
      <c r="AC89" s="1"/>
      <c r="AD89" s="3"/>
      <c r="AE89" s="1"/>
      <c r="AF89" s="1" t="s">
        <v>65</v>
      </c>
      <c r="AG89" s="4">
        <v>88</v>
      </c>
      <c r="AH89" s="1"/>
      <c r="AI89" s="1">
        <v>8</v>
      </c>
      <c r="AJ89" s="1"/>
      <c r="AK89" s="1" t="s">
        <v>737</v>
      </c>
      <c r="AL89" s="3">
        <v>44925</v>
      </c>
      <c r="AM89" s="1" t="s">
        <v>736</v>
      </c>
      <c r="AN89" s="1" t="s">
        <v>43</v>
      </c>
      <c r="AO89" s="1" t="s">
        <v>42</v>
      </c>
    </row>
    <row r="90" spans="1:41" ht="43.2" x14ac:dyDescent="0.3">
      <c r="A90" s="1" t="s">
        <v>726</v>
      </c>
      <c r="B90" s="1" t="s">
        <v>79</v>
      </c>
      <c r="C90" s="1" t="s">
        <v>476</v>
      </c>
      <c r="D90" s="1" t="s">
        <v>770</v>
      </c>
      <c r="E90" s="2" t="s">
        <v>771</v>
      </c>
      <c r="F90" s="2" t="s">
        <v>772</v>
      </c>
      <c r="G90" s="1" t="s">
        <v>48</v>
      </c>
      <c r="H90" s="1" t="s">
        <v>60</v>
      </c>
      <c r="I90" s="1">
        <v>15</v>
      </c>
      <c r="J90" s="1" t="s">
        <v>50</v>
      </c>
      <c r="K90" s="1" t="s">
        <v>51</v>
      </c>
      <c r="L90" s="2" t="s">
        <v>773</v>
      </c>
      <c r="M90" s="2" t="s">
        <v>774</v>
      </c>
      <c r="N90" s="2" t="s">
        <v>775</v>
      </c>
      <c r="O90" s="1" t="s">
        <v>732</v>
      </c>
      <c r="P90" s="1" t="s">
        <v>734</v>
      </c>
      <c r="Q90" s="1" t="s">
        <v>757</v>
      </c>
      <c r="R90" s="1" t="s">
        <v>630</v>
      </c>
      <c r="S90" s="1" t="s">
        <v>733</v>
      </c>
      <c r="T90" s="1" t="s">
        <v>124</v>
      </c>
      <c r="U90" s="1" t="s">
        <v>77</v>
      </c>
      <c r="V90" s="1" t="s">
        <v>78</v>
      </c>
      <c r="W90" s="3"/>
      <c r="X90" s="1" t="s">
        <v>640</v>
      </c>
      <c r="Y90" s="1" t="s">
        <v>736</v>
      </c>
      <c r="Z90" s="1"/>
      <c r="AA90" s="1"/>
      <c r="AB90" s="1"/>
      <c r="AC90" s="1"/>
      <c r="AD90" s="3"/>
      <c r="AE90" s="1"/>
      <c r="AF90" s="1" t="s">
        <v>65</v>
      </c>
      <c r="AG90" s="4">
        <v>89</v>
      </c>
      <c r="AH90" s="1"/>
      <c r="AI90" s="1">
        <v>8</v>
      </c>
      <c r="AJ90" s="1"/>
      <c r="AK90" s="1" t="s">
        <v>737</v>
      </c>
      <c r="AL90" s="3">
        <v>44925</v>
      </c>
      <c r="AM90" s="1" t="s">
        <v>736</v>
      </c>
      <c r="AN90" s="1" t="s">
        <v>43</v>
      </c>
      <c r="AO90" s="1" t="s">
        <v>42</v>
      </c>
    </row>
    <row r="91" spans="1:41" ht="100.8" x14ac:dyDescent="0.3">
      <c r="A91" s="1" t="s">
        <v>777</v>
      </c>
      <c r="B91" s="1" t="s">
        <v>79</v>
      </c>
      <c r="C91" s="1" t="s">
        <v>422</v>
      </c>
      <c r="D91" s="1" t="s">
        <v>776</v>
      </c>
      <c r="E91" s="2" t="s">
        <v>778</v>
      </c>
      <c r="F91" s="2" t="s">
        <v>779</v>
      </c>
      <c r="G91" s="1" t="s">
        <v>60</v>
      </c>
      <c r="H91" s="1" t="s">
        <v>60</v>
      </c>
      <c r="I91" s="1">
        <v>9</v>
      </c>
      <c r="J91" s="1" t="s">
        <v>50</v>
      </c>
      <c r="K91" s="1" t="s">
        <v>51</v>
      </c>
      <c r="L91" s="2" t="s">
        <v>780</v>
      </c>
      <c r="M91" s="2" t="s">
        <v>781</v>
      </c>
      <c r="N91" s="2" t="s">
        <v>782</v>
      </c>
      <c r="O91" s="1" t="s">
        <v>55</v>
      </c>
      <c r="P91" s="1" t="s">
        <v>777</v>
      </c>
      <c r="Q91" s="1" t="s">
        <v>783</v>
      </c>
      <c r="R91" s="1" t="s">
        <v>155</v>
      </c>
      <c r="S91" s="1" t="s">
        <v>241</v>
      </c>
      <c r="T91" s="1" t="s">
        <v>60</v>
      </c>
      <c r="U91" s="1" t="s">
        <v>77</v>
      </c>
      <c r="V91" s="1" t="s">
        <v>78</v>
      </c>
      <c r="W91" s="3">
        <v>44929</v>
      </c>
      <c r="X91" s="1" t="s">
        <v>640</v>
      </c>
      <c r="Y91" s="1" t="s">
        <v>784</v>
      </c>
      <c r="Z91" s="1"/>
      <c r="AA91" s="1"/>
      <c r="AB91" s="1"/>
      <c r="AC91" s="1"/>
      <c r="AD91" s="3">
        <v>44929</v>
      </c>
      <c r="AE91" s="1"/>
      <c r="AF91" s="1" t="s">
        <v>65</v>
      </c>
      <c r="AG91" s="4">
        <v>90</v>
      </c>
      <c r="AH91" s="1"/>
      <c r="AI91" s="1">
        <v>6</v>
      </c>
      <c r="AJ91" s="1" t="s">
        <v>127</v>
      </c>
      <c r="AK91" s="1" t="s">
        <v>785</v>
      </c>
      <c r="AL91" s="3">
        <v>44929</v>
      </c>
      <c r="AM91" s="1" t="s">
        <v>784</v>
      </c>
      <c r="AN91" s="1" t="s">
        <v>43</v>
      </c>
      <c r="AO91" s="1" t="s">
        <v>42</v>
      </c>
    </row>
    <row r="92" spans="1:41" ht="57.6" x14ac:dyDescent="0.3">
      <c r="A92" s="1" t="s">
        <v>777</v>
      </c>
      <c r="B92" s="1" t="s">
        <v>79</v>
      </c>
      <c r="C92" s="1" t="s">
        <v>476</v>
      </c>
      <c r="D92" s="1" t="s">
        <v>786</v>
      </c>
      <c r="E92" s="2" t="s">
        <v>787</v>
      </c>
      <c r="F92" s="2" t="s">
        <v>788</v>
      </c>
      <c r="G92" s="1" t="s">
        <v>60</v>
      </c>
      <c r="H92" s="1" t="s">
        <v>60</v>
      </c>
      <c r="I92" s="1">
        <v>9</v>
      </c>
      <c r="J92" s="1" t="s">
        <v>50</v>
      </c>
      <c r="K92" s="1" t="s">
        <v>51</v>
      </c>
      <c r="L92" s="2" t="s">
        <v>789</v>
      </c>
      <c r="M92" s="2" t="s">
        <v>790</v>
      </c>
      <c r="N92" s="2" t="s">
        <v>791</v>
      </c>
      <c r="O92" s="1" t="s">
        <v>55</v>
      </c>
      <c r="P92" s="1" t="s">
        <v>777</v>
      </c>
      <c r="Q92" s="1" t="s">
        <v>792</v>
      </c>
      <c r="R92" s="1" t="s">
        <v>75</v>
      </c>
      <c r="S92" s="1" t="s">
        <v>75</v>
      </c>
      <c r="T92" s="1" t="s">
        <v>60</v>
      </c>
      <c r="U92" s="1" t="s">
        <v>77</v>
      </c>
      <c r="V92" s="1" t="s">
        <v>78</v>
      </c>
      <c r="W92" s="3">
        <v>44930</v>
      </c>
      <c r="X92" s="1" t="s">
        <v>640</v>
      </c>
      <c r="Y92" s="1" t="s">
        <v>784</v>
      </c>
      <c r="Z92" s="1"/>
      <c r="AA92" s="1"/>
      <c r="AB92" s="1"/>
      <c r="AC92" s="1"/>
      <c r="AD92" s="3">
        <v>44930</v>
      </c>
      <c r="AE92" s="1"/>
      <c r="AF92" s="1" t="s">
        <v>65</v>
      </c>
      <c r="AG92" s="4">
        <v>91</v>
      </c>
      <c r="AH92" s="1"/>
      <c r="AI92" s="1">
        <v>6</v>
      </c>
      <c r="AJ92" s="1" t="s">
        <v>127</v>
      </c>
      <c r="AK92" s="1" t="s">
        <v>785</v>
      </c>
      <c r="AL92" s="3">
        <v>44930</v>
      </c>
      <c r="AM92" s="1" t="s">
        <v>784</v>
      </c>
      <c r="AN92" s="1" t="s">
        <v>43</v>
      </c>
      <c r="AO92" s="1" t="s">
        <v>42</v>
      </c>
    </row>
    <row r="93" spans="1:41" x14ac:dyDescent="0.3">
      <c r="A93" s="1" t="s">
        <v>421</v>
      </c>
      <c r="B93" s="1" t="s">
        <v>79</v>
      </c>
      <c r="C93" s="1" t="s">
        <v>794</v>
      </c>
      <c r="D93" s="1" t="s">
        <v>793</v>
      </c>
      <c r="E93" s="2" t="s">
        <v>795</v>
      </c>
      <c r="F93" s="2" t="s">
        <v>796</v>
      </c>
      <c r="G93" s="1" t="s">
        <v>124</v>
      </c>
      <c r="H93" s="1" t="s">
        <v>124</v>
      </c>
      <c r="I93" s="1">
        <v>16</v>
      </c>
      <c r="J93" s="1" t="s">
        <v>78</v>
      </c>
      <c r="K93" s="1" t="s">
        <v>51</v>
      </c>
      <c r="L93" s="2" t="s">
        <v>797</v>
      </c>
      <c r="M93" s="2" t="s">
        <v>798</v>
      </c>
      <c r="N93" s="2" t="s">
        <v>799</v>
      </c>
      <c r="O93" s="1" t="s">
        <v>800</v>
      </c>
      <c r="P93" s="1" t="s">
        <v>421</v>
      </c>
      <c r="Q93" s="1" t="s">
        <v>801</v>
      </c>
      <c r="R93" s="1" t="s">
        <v>802</v>
      </c>
      <c r="S93" s="1" t="s">
        <v>803</v>
      </c>
      <c r="T93" s="1" t="s">
        <v>77</v>
      </c>
      <c r="U93" s="1" t="s">
        <v>77</v>
      </c>
      <c r="V93" s="1" t="s">
        <v>61</v>
      </c>
      <c r="W93" s="3"/>
      <c r="X93" s="1" t="s">
        <v>432</v>
      </c>
      <c r="Y93" s="1" t="s">
        <v>431</v>
      </c>
      <c r="Z93" s="1"/>
      <c r="AA93" s="1"/>
      <c r="AB93" s="1"/>
      <c r="AC93" s="1"/>
      <c r="AD93" s="3"/>
      <c r="AE93" s="1"/>
      <c r="AF93" s="1" t="s">
        <v>65</v>
      </c>
      <c r="AG93" s="4">
        <v>92</v>
      </c>
      <c r="AH93" s="1"/>
      <c r="AI93" s="1">
        <v>4</v>
      </c>
      <c r="AJ93" s="1"/>
      <c r="AK93" s="1" t="s">
        <v>432</v>
      </c>
      <c r="AL93" s="3"/>
      <c r="AM93" s="1"/>
      <c r="AN93" s="1" t="s">
        <v>43</v>
      </c>
      <c r="AO93" s="1" t="s">
        <v>42</v>
      </c>
    </row>
    <row r="94" spans="1:41" x14ac:dyDescent="0.3">
      <c r="A94" s="1" t="s">
        <v>421</v>
      </c>
      <c r="B94" s="1" t="s">
        <v>79</v>
      </c>
      <c r="C94" s="1" t="s">
        <v>805</v>
      </c>
      <c r="D94" s="1" t="s">
        <v>804</v>
      </c>
      <c r="E94" s="2" t="s">
        <v>806</v>
      </c>
      <c r="F94" s="2" t="s">
        <v>807</v>
      </c>
      <c r="G94" s="1" t="s">
        <v>60</v>
      </c>
      <c r="H94" s="1" t="s">
        <v>77</v>
      </c>
      <c r="I94" s="1">
        <v>6</v>
      </c>
      <c r="J94" s="1" t="s">
        <v>50</v>
      </c>
      <c r="K94" s="1" t="s">
        <v>808</v>
      </c>
      <c r="L94" s="2" t="s">
        <v>809</v>
      </c>
      <c r="M94" s="2" t="s">
        <v>810</v>
      </c>
      <c r="N94" s="2" t="s">
        <v>811</v>
      </c>
      <c r="O94" s="1" t="s">
        <v>800</v>
      </c>
      <c r="P94" s="1" t="s">
        <v>421</v>
      </c>
      <c r="Q94" s="1" t="s">
        <v>430</v>
      </c>
      <c r="R94" s="1" t="s">
        <v>812</v>
      </c>
      <c r="S94" s="1" t="s">
        <v>428</v>
      </c>
      <c r="T94" s="1" t="s">
        <v>49</v>
      </c>
      <c r="U94" s="1" t="s">
        <v>49</v>
      </c>
      <c r="V94" s="1" t="s">
        <v>78</v>
      </c>
      <c r="W94" s="3"/>
      <c r="X94" s="1" t="s">
        <v>432</v>
      </c>
      <c r="Y94" s="1" t="s">
        <v>431</v>
      </c>
      <c r="Z94" s="1"/>
      <c r="AA94" s="1"/>
      <c r="AB94" s="1"/>
      <c r="AC94" s="1"/>
      <c r="AD94" s="3"/>
      <c r="AE94" s="1"/>
      <c r="AF94" s="1" t="s">
        <v>65</v>
      </c>
      <c r="AG94" s="4">
        <v>93</v>
      </c>
      <c r="AH94" s="1"/>
      <c r="AI94" s="1">
        <v>1</v>
      </c>
      <c r="AJ94" s="1"/>
      <c r="AK94" s="1" t="s">
        <v>432</v>
      </c>
      <c r="AL94" s="3"/>
      <c r="AM94" s="1"/>
      <c r="AN94" s="1" t="s">
        <v>43</v>
      </c>
      <c r="AO94" s="1" t="s">
        <v>42</v>
      </c>
    </row>
    <row r="95" spans="1:41" x14ac:dyDescent="0.3">
      <c r="A95" s="1" t="s">
        <v>421</v>
      </c>
      <c r="B95" s="1" t="s">
        <v>79</v>
      </c>
      <c r="C95" s="1" t="s">
        <v>454</v>
      </c>
      <c r="D95" s="1" t="s">
        <v>813</v>
      </c>
      <c r="E95" s="2" t="s">
        <v>814</v>
      </c>
      <c r="F95" s="2" t="s">
        <v>815</v>
      </c>
      <c r="G95" s="1" t="s">
        <v>60</v>
      </c>
      <c r="H95" s="1" t="s">
        <v>124</v>
      </c>
      <c r="I95" s="1">
        <v>12</v>
      </c>
      <c r="J95" s="1" t="s">
        <v>78</v>
      </c>
      <c r="K95" s="1" t="s">
        <v>51</v>
      </c>
      <c r="L95" s="2" t="s">
        <v>816</v>
      </c>
      <c r="M95" s="2" t="s">
        <v>817</v>
      </c>
      <c r="N95" s="2" t="s">
        <v>818</v>
      </c>
      <c r="O95" s="1" t="s">
        <v>800</v>
      </c>
      <c r="P95" s="1" t="s">
        <v>421</v>
      </c>
      <c r="Q95" s="1" t="s">
        <v>801</v>
      </c>
      <c r="R95" s="1" t="s">
        <v>802</v>
      </c>
      <c r="S95" s="1" t="s">
        <v>819</v>
      </c>
      <c r="T95" s="1" t="s">
        <v>49</v>
      </c>
      <c r="U95" s="1" t="s">
        <v>77</v>
      </c>
      <c r="V95" s="1" t="s">
        <v>61</v>
      </c>
      <c r="W95" s="3"/>
      <c r="X95" s="1" t="s">
        <v>432</v>
      </c>
      <c r="Y95" s="1" t="s">
        <v>431</v>
      </c>
      <c r="Z95" s="1"/>
      <c r="AA95" s="1"/>
      <c r="AB95" s="1"/>
      <c r="AC95" s="1"/>
      <c r="AD95" s="3"/>
      <c r="AE95" s="1"/>
      <c r="AF95" s="1" t="s">
        <v>65</v>
      </c>
      <c r="AG95" s="4">
        <v>94</v>
      </c>
      <c r="AH95" s="1"/>
      <c r="AI95" s="1">
        <v>2</v>
      </c>
      <c r="AJ95" s="1"/>
      <c r="AK95" s="1" t="s">
        <v>432</v>
      </c>
      <c r="AL95" s="3"/>
      <c r="AM95" s="1"/>
      <c r="AN95" s="1" t="s">
        <v>43</v>
      </c>
      <c r="AO95" s="1" t="s">
        <v>42</v>
      </c>
    </row>
    <row r="96" spans="1:41" ht="57.6" x14ac:dyDescent="0.3">
      <c r="A96" s="1" t="s">
        <v>821</v>
      </c>
      <c r="B96" s="1" t="s">
        <v>79</v>
      </c>
      <c r="C96" s="1" t="s">
        <v>822</v>
      </c>
      <c r="D96" s="1" t="s">
        <v>820</v>
      </c>
      <c r="E96" s="2" t="s">
        <v>823</v>
      </c>
      <c r="F96" s="2" t="s">
        <v>824</v>
      </c>
      <c r="G96" s="1" t="s">
        <v>124</v>
      </c>
      <c r="H96" s="1" t="s">
        <v>60</v>
      </c>
      <c r="I96" s="1">
        <v>12</v>
      </c>
      <c r="J96" s="1" t="s">
        <v>50</v>
      </c>
      <c r="K96" s="1" t="s">
        <v>51</v>
      </c>
      <c r="L96" s="2"/>
      <c r="M96" s="2" t="s">
        <v>825</v>
      </c>
      <c r="N96" s="2" t="s">
        <v>826</v>
      </c>
      <c r="O96" s="1" t="s">
        <v>827</v>
      </c>
      <c r="P96" s="1" t="s">
        <v>828</v>
      </c>
      <c r="Q96" s="1" t="s">
        <v>368</v>
      </c>
      <c r="R96" s="1" t="s">
        <v>76</v>
      </c>
      <c r="S96" s="1" t="s">
        <v>829</v>
      </c>
      <c r="T96" s="1" t="s">
        <v>60</v>
      </c>
      <c r="U96" s="1" t="s">
        <v>77</v>
      </c>
      <c r="V96" s="1" t="s">
        <v>78</v>
      </c>
      <c r="W96" s="3"/>
      <c r="X96" s="1" t="s">
        <v>126</v>
      </c>
      <c r="Y96" s="1" t="s">
        <v>830</v>
      </c>
      <c r="Z96" s="1"/>
      <c r="AA96" s="1"/>
      <c r="AB96" s="1"/>
      <c r="AC96" s="1"/>
      <c r="AD96" s="3"/>
      <c r="AE96" s="1"/>
      <c r="AF96" s="1" t="s">
        <v>65</v>
      </c>
      <c r="AG96" s="4">
        <v>96</v>
      </c>
      <c r="AH96" s="1"/>
      <c r="AI96" s="1">
        <v>6</v>
      </c>
      <c r="AJ96" s="1" t="s">
        <v>127</v>
      </c>
      <c r="AK96" s="1" t="s">
        <v>831</v>
      </c>
      <c r="AL96" s="3"/>
      <c r="AM96" s="1"/>
      <c r="AN96" s="1" t="s">
        <v>43</v>
      </c>
      <c r="AO96" s="1" t="s">
        <v>42</v>
      </c>
    </row>
    <row r="97" spans="1:41" ht="72" x14ac:dyDescent="0.3">
      <c r="A97" s="1" t="s">
        <v>821</v>
      </c>
      <c r="B97" s="1" t="s">
        <v>79</v>
      </c>
      <c r="C97" s="1" t="s">
        <v>833</v>
      </c>
      <c r="D97" s="1" t="s">
        <v>832</v>
      </c>
      <c r="E97" s="2" t="s">
        <v>834</v>
      </c>
      <c r="F97" s="2" t="s">
        <v>835</v>
      </c>
      <c r="G97" s="1" t="s">
        <v>124</v>
      </c>
      <c r="H97" s="1" t="s">
        <v>60</v>
      </c>
      <c r="I97" s="1">
        <v>12</v>
      </c>
      <c r="J97" s="1" t="s">
        <v>50</v>
      </c>
      <c r="K97" s="1" t="s">
        <v>51</v>
      </c>
      <c r="L97" s="2"/>
      <c r="M97" s="2" t="s">
        <v>836</v>
      </c>
      <c r="N97" s="2" t="s">
        <v>837</v>
      </c>
      <c r="O97" s="1" t="s">
        <v>828</v>
      </c>
      <c r="P97" s="1" t="s">
        <v>828</v>
      </c>
      <c r="Q97" s="1" t="s">
        <v>838</v>
      </c>
      <c r="R97" s="1" t="s">
        <v>368</v>
      </c>
      <c r="S97" s="1" t="s">
        <v>839</v>
      </c>
      <c r="T97" s="1" t="s">
        <v>60</v>
      </c>
      <c r="U97" s="1" t="s">
        <v>77</v>
      </c>
      <c r="V97" s="1" t="s">
        <v>78</v>
      </c>
      <c r="W97" s="3"/>
      <c r="X97" s="1" t="s">
        <v>126</v>
      </c>
      <c r="Y97" s="1" t="s">
        <v>830</v>
      </c>
      <c r="Z97" s="1"/>
      <c r="AA97" s="1"/>
      <c r="AB97" s="1"/>
      <c r="AC97" s="1"/>
      <c r="AD97" s="3"/>
      <c r="AE97" s="1"/>
      <c r="AF97" s="1" t="s">
        <v>65</v>
      </c>
      <c r="AG97" s="4">
        <v>97</v>
      </c>
      <c r="AH97" s="1"/>
      <c r="AI97" s="1">
        <v>6</v>
      </c>
      <c r="AJ97" s="1" t="s">
        <v>127</v>
      </c>
      <c r="AK97" s="1" t="s">
        <v>831</v>
      </c>
      <c r="AL97" s="3"/>
      <c r="AM97" s="1"/>
      <c r="AN97" s="1" t="s">
        <v>43</v>
      </c>
      <c r="AO97" s="1" t="s">
        <v>42</v>
      </c>
    </row>
    <row r="98" spans="1:41" ht="86.4" x14ac:dyDescent="0.3">
      <c r="A98" s="1" t="s">
        <v>821</v>
      </c>
      <c r="B98" s="1" t="s">
        <v>79</v>
      </c>
      <c r="C98" s="1" t="s">
        <v>422</v>
      </c>
      <c r="D98" s="1" t="s">
        <v>840</v>
      </c>
      <c r="E98" s="2" t="s">
        <v>841</v>
      </c>
      <c r="F98" s="2" t="s">
        <v>835</v>
      </c>
      <c r="G98" s="1" t="s">
        <v>60</v>
      </c>
      <c r="H98" s="1" t="s">
        <v>124</v>
      </c>
      <c r="I98" s="1">
        <v>12</v>
      </c>
      <c r="J98" s="1" t="s">
        <v>50</v>
      </c>
      <c r="K98" s="1" t="s">
        <v>51</v>
      </c>
      <c r="L98" s="2"/>
      <c r="M98" s="2" t="s">
        <v>842</v>
      </c>
      <c r="N98" s="2" t="s">
        <v>843</v>
      </c>
      <c r="O98" s="1" t="s">
        <v>844</v>
      </c>
      <c r="P98" s="1" t="s">
        <v>828</v>
      </c>
      <c r="Q98" s="1" t="s">
        <v>845</v>
      </c>
      <c r="R98" s="1" t="s">
        <v>846</v>
      </c>
      <c r="S98" s="1" t="s">
        <v>847</v>
      </c>
      <c r="T98" s="1" t="s">
        <v>77</v>
      </c>
      <c r="U98" s="1" t="s">
        <v>60</v>
      </c>
      <c r="V98" s="1" t="s">
        <v>78</v>
      </c>
      <c r="W98" s="3"/>
      <c r="X98" s="1" t="s">
        <v>126</v>
      </c>
      <c r="Y98" s="1" t="s">
        <v>830</v>
      </c>
      <c r="Z98" s="1"/>
      <c r="AA98" s="1"/>
      <c r="AB98" s="1"/>
      <c r="AC98" s="1"/>
      <c r="AD98" s="3"/>
      <c r="AE98" s="1"/>
      <c r="AF98" s="1" t="s">
        <v>65</v>
      </c>
      <c r="AG98" s="4">
        <v>98</v>
      </c>
      <c r="AH98" s="1"/>
      <c r="AI98" s="1">
        <v>6</v>
      </c>
      <c r="AJ98" s="1" t="s">
        <v>127</v>
      </c>
      <c r="AK98" s="1" t="s">
        <v>831</v>
      </c>
      <c r="AL98" s="3"/>
      <c r="AM98" s="1"/>
      <c r="AN98" s="1" t="s">
        <v>43</v>
      </c>
      <c r="AO98" s="1" t="s">
        <v>42</v>
      </c>
    </row>
    <row r="99" spans="1:41" ht="72" x14ac:dyDescent="0.3">
      <c r="A99" s="1" t="s">
        <v>821</v>
      </c>
      <c r="B99" s="1" t="s">
        <v>79</v>
      </c>
      <c r="C99" s="1" t="s">
        <v>849</v>
      </c>
      <c r="D99" s="1" t="s">
        <v>848</v>
      </c>
      <c r="E99" s="2" t="s">
        <v>850</v>
      </c>
      <c r="F99" s="2" t="s">
        <v>851</v>
      </c>
      <c r="G99" s="1" t="s">
        <v>124</v>
      </c>
      <c r="H99" s="1" t="s">
        <v>60</v>
      </c>
      <c r="I99" s="1">
        <v>12</v>
      </c>
      <c r="J99" s="1" t="s">
        <v>50</v>
      </c>
      <c r="K99" s="1" t="s">
        <v>51</v>
      </c>
      <c r="L99" s="2"/>
      <c r="M99" s="2" t="s">
        <v>852</v>
      </c>
      <c r="N99" s="2" t="s">
        <v>853</v>
      </c>
      <c r="O99" s="1" t="s">
        <v>827</v>
      </c>
      <c r="P99" s="1" t="s">
        <v>828</v>
      </c>
      <c r="Q99" s="1" t="s">
        <v>846</v>
      </c>
      <c r="R99" s="1" t="s">
        <v>76</v>
      </c>
      <c r="S99" s="1" t="s">
        <v>854</v>
      </c>
      <c r="T99" s="1" t="s">
        <v>60</v>
      </c>
      <c r="U99" s="1" t="s">
        <v>77</v>
      </c>
      <c r="V99" s="1" t="s">
        <v>78</v>
      </c>
      <c r="W99" s="3"/>
      <c r="X99" s="1" t="s">
        <v>126</v>
      </c>
      <c r="Y99" s="1" t="s">
        <v>830</v>
      </c>
      <c r="Z99" s="1"/>
      <c r="AA99" s="1"/>
      <c r="AB99" s="1"/>
      <c r="AC99" s="1"/>
      <c r="AD99" s="3"/>
      <c r="AE99" s="1"/>
      <c r="AF99" s="1" t="s">
        <v>65</v>
      </c>
      <c r="AG99" s="4">
        <v>99</v>
      </c>
      <c r="AH99" s="1"/>
      <c r="AI99" s="1">
        <v>6</v>
      </c>
      <c r="AJ99" s="1" t="s">
        <v>127</v>
      </c>
      <c r="AK99" s="1" t="s">
        <v>831</v>
      </c>
      <c r="AL99" s="3"/>
      <c r="AM99" s="1"/>
      <c r="AN99" s="1" t="s">
        <v>43</v>
      </c>
      <c r="AO99" s="1" t="s">
        <v>42</v>
      </c>
    </row>
    <row r="100" spans="1:41" x14ac:dyDescent="0.3">
      <c r="A100" s="1" t="s">
        <v>421</v>
      </c>
      <c r="B100" s="1" t="s">
        <v>79</v>
      </c>
      <c r="C100" s="1" t="s">
        <v>856</v>
      </c>
      <c r="D100" s="1" t="s">
        <v>855</v>
      </c>
      <c r="E100" s="2" t="s">
        <v>857</v>
      </c>
      <c r="F100" s="2" t="s">
        <v>858</v>
      </c>
      <c r="G100" s="1" t="s">
        <v>124</v>
      </c>
      <c r="H100" s="1" t="s">
        <v>124</v>
      </c>
      <c r="I100" s="1">
        <v>16</v>
      </c>
      <c r="J100" s="1" t="s">
        <v>78</v>
      </c>
      <c r="K100" s="1" t="s">
        <v>51</v>
      </c>
      <c r="L100" s="2" t="s">
        <v>859</v>
      </c>
      <c r="M100" s="2" t="s">
        <v>860</v>
      </c>
      <c r="N100" s="2" t="s">
        <v>861</v>
      </c>
      <c r="O100" s="1" t="s">
        <v>862</v>
      </c>
      <c r="P100" s="1" t="s">
        <v>421</v>
      </c>
      <c r="Q100" s="1" t="s">
        <v>801</v>
      </c>
      <c r="R100" s="1" t="s">
        <v>863</v>
      </c>
      <c r="S100" s="1" t="s">
        <v>421</v>
      </c>
      <c r="T100" s="1" t="s">
        <v>49</v>
      </c>
      <c r="U100" s="1" t="s">
        <v>49</v>
      </c>
      <c r="V100" s="1" t="s">
        <v>61</v>
      </c>
      <c r="W100" s="3"/>
      <c r="X100" s="1" t="s">
        <v>432</v>
      </c>
      <c r="Y100" s="1" t="s">
        <v>431</v>
      </c>
      <c r="Z100" s="1"/>
      <c r="AA100" s="1"/>
      <c r="AB100" s="1"/>
      <c r="AC100" s="1"/>
      <c r="AD100" s="3"/>
      <c r="AE100" s="1"/>
      <c r="AF100" s="1" t="s">
        <v>65</v>
      </c>
      <c r="AG100" s="4">
        <v>100</v>
      </c>
      <c r="AH100" s="1"/>
      <c r="AI100" s="1">
        <v>1</v>
      </c>
      <c r="AJ100" s="1"/>
      <c r="AK100" s="1" t="s">
        <v>432</v>
      </c>
      <c r="AL100" s="3"/>
      <c r="AM100" s="1"/>
      <c r="AN100" s="1" t="s">
        <v>43</v>
      </c>
      <c r="AO100" s="1" t="s">
        <v>42</v>
      </c>
    </row>
    <row r="101" spans="1:41" ht="72" x14ac:dyDescent="0.3">
      <c r="A101" s="1" t="s">
        <v>821</v>
      </c>
      <c r="B101" s="1" t="s">
        <v>79</v>
      </c>
      <c r="C101" s="1" t="s">
        <v>865</v>
      </c>
      <c r="D101" s="1" t="s">
        <v>864</v>
      </c>
      <c r="E101" s="2" t="s">
        <v>866</v>
      </c>
      <c r="F101" s="2" t="s">
        <v>867</v>
      </c>
      <c r="G101" s="1" t="s">
        <v>124</v>
      </c>
      <c r="H101" s="1" t="s">
        <v>60</v>
      </c>
      <c r="I101" s="1">
        <v>12</v>
      </c>
      <c r="J101" s="1" t="s">
        <v>50</v>
      </c>
      <c r="K101" s="1" t="s">
        <v>51</v>
      </c>
      <c r="L101" s="2"/>
      <c r="M101" s="2" t="s">
        <v>868</v>
      </c>
      <c r="N101" s="2" t="s">
        <v>869</v>
      </c>
      <c r="O101" s="1" t="s">
        <v>827</v>
      </c>
      <c r="P101" s="1" t="s">
        <v>828</v>
      </c>
      <c r="Q101" s="1" t="s">
        <v>870</v>
      </c>
      <c r="R101" s="1" t="s">
        <v>828</v>
      </c>
      <c r="S101" s="1" t="s">
        <v>871</v>
      </c>
      <c r="T101" s="1" t="s">
        <v>60</v>
      </c>
      <c r="U101" s="1" t="s">
        <v>77</v>
      </c>
      <c r="V101" s="1" t="s">
        <v>78</v>
      </c>
      <c r="W101" s="3"/>
      <c r="X101" s="1" t="s">
        <v>126</v>
      </c>
      <c r="Y101" s="1" t="s">
        <v>830</v>
      </c>
      <c r="Z101" s="1"/>
      <c r="AA101" s="1"/>
      <c r="AB101" s="1"/>
      <c r="AC101" s="1"/>
      <c r="AD101" s="3"/>
      <c r="AE101" s="1"/>
      <c r="AF101" s="1" t="s">
        <v>65</v>
      </c>
      <c r="AG101" s="4">
        <v>101</v>
      </c>
      <c r="AH101" s="1"/>
      <c r="AI101" s="1">
        <v>6</v>
      </c>
      <c r="AJ101" s="1" t="s">
        <v>127</v>
      </c>
      <c r="AK101" s="1" t="s">
        <v>831</v>
      </c>
      <c r="AL101" s="3"/>
      <c r="AM101" s="1"/>
      <c r="AN101" s="1" t="s">
        <v>43</v>
      </c>
      <c r="AO101" s="1" t="s">
        <v>42</v>
      </c>
    </row>
    <row r="102" spans="1:41" x14ac:dyDescent="0.3">
      <c r="A102" s="1" t="s">
        <v>421</v>
      </c>
      <c r="B102" s="1" t="s">
        <v>79</v>
      </c>
      <c r="C102" s="1" t="s">
        <v>523</v>
      </c>
      <c r="D102" s="1" t="s">
        <v>872</v>
      </c>
      <c r="E102" s="2" t="s">
        <v>873</v>
      </c>
      <c r="F102" s="2" t="s">
        <v>874</v>
      </c>
      <c r="G102" s="1" t="s">
        <v>60</v>
      </c>
      <c r="H102" s="1" t="s">
        <v>60</v>
      </c>
      <c r="I102" s="1">
        <v>9</v>
      </c>
      <c r="J102" s="1" t="s">
        <v>50</v>
      </c>
      <c r="K102" s="1" t="s">
        <v>51</v>
      </c>
      <c r="L102" s="2" t="s">
        <v>875</v>
      </c>
      <c r="M102" s="2" t="s">
        <v>876</v>
      </c>
      <c r="N102" s="2" t="s">
        <v>877</v>
      </c>
      <c r="O102" s="1" t="s">
        <v>878</v>
      </c>
      <c r="P102" s="1" t="s">
        <v>421</v>
      </c>
      <c r="Q102" s="1" t="s">
        <v>430</v>
      </c>
      <c r="R102" s="1" t="s">
        <v>879</v>
      </c>
      <c r="S102" s="1" t="s">
        <v>421</v>
      </c>
      <c r="T102" s="1" t="s">
        <v>77</v>
      </c>
      <c r="U102" s="1" t="s">
        <v>77</v>
      </c>
      <c r="V102" s="1" t="s">
        <v>78</v>
      </c>
      <c r="W102" s="3"/>
      <c r="X102" s="1" t="s">
        <v>432</v>
      </c>
      <c r="Y102" s="1" t="s">
        <v>431</v>
      </c>
      <c r="Z102" s="1"/>
      <c r="AA102" s="1"/>
      <c r="AB102" s="1"/>
      <c r="AC102" s="1"/>
      <c r="AD102" s="3"/>
      <c r="AE102" s="1"/>
      <c r="AF102" s="1" t="s">
        <v>65</v>
      </c>
      <c r="AG102" s="4">
        <v>102</v>
      </c>
      <c r="AH102" s="1"/>
      <c r="AI102" s="1">
        <v>4</v>
      </c>
      <c r="AJ102" s="1"/>
      <c r="AK102" s="1" t="s">
        <v>432</v>
      </c>
      <c r="AL102" s="3"/>
      <c r="AM102" s="1"/>
      <c r="AN102" s="1" t="s">
        <v>43</v>
      </c>
      <c r="AO102" s="1" t="s">
        <v>42</v>
      </c>
    </row>
    <row r="103" spans="1:41" x14ac:dyDescent="0.3">
      <c r="A103" s="1" t="s">
        <v>421</v>
      </c>
      <c r="B103" s="1" t="s">
        <v>79</v>
      </c>
      <c r="C103" s="1" t="s">
        <v>881</v>
      </c>
      <c r="D103" s="1" t="s">
        <v>880</v>
      </c>
      <c r="E103" s="2" t="s">
        <v>882</v>
      </c>
      <c r="F103" s="2" t="s">
        <v>883</v>
      </c>
      <c r="G103" s="1" t="s">
        <v>77</v>
      </c>
      <c r="H103" s="1" t="s">
        <v>77</v>
      </c>
      <c r="I103" s="1">
        <v>4</v>
      </c>
      <c r="J103" s="1" t="s">
        <v>78</v>
      </c>
      <c r="K103" s="1" t="s">
        <v>509</v>
      </c>
      <c r="L103" s="2" t="s">
        <v>884</v>
      </c>
      <c r="M103" s="2" t="s">
        <v>885</v>
      </c>
      <c r="N103" s="2" t="s">
        <v>886</v>
      </c>
      <c r="O103" s="1" t="s">
        <v>258</v>
      </c>
      <c r="P103" s="1" t="s">
        <v>421</v>
      </c>
      <c r="Q103" s="1" t="s">
        <v>428</v>
      </c>
      <c r="R103" s="1" t="s">
        <v>887</v>
      </c>
      <c r="S103" s="1" t="s">
        <v>421</v>
      </c>
      <c r="T103" s="1" t="s">
        <v>49</v>
      </c>
      <c r="U103" s="1" t="s">
        <v>49</v>
      </c>
      <c r="V103" s="1" t="s">
        <v>61</v>
      </c>
      <c r="W103" s="3"/>
      <c r="X103" s="1" t="s">
        <v>432</v>
      </c>
      <c r="Y103" s="1" t="s">
        <v>431</v>
      </c>
      <c r="Z103" s="1"/>
      <c r="AA103" s="1"/>
      <c r="AB103" s="1"/>
      <c r="AC103" s="1"/>
      <c r="AD103" s="3"/>
      <c r="AE103" s="1"/>
      <c r="AF103" s="1" t="s">
        <v>65</v>
      </c>
      <c r="AG103" s="4">
        <v>103</v>
      </c>
      <c r="AH103" s="1"/>
      <c r="AI103" s="1">
        <v>1</v>
      </c>
      <c r="AJ103" s="1"/>
      <c r="AK103" s="1" t="s">
        <v>432</v>
      </c>
      <c r="AL103" s="3"/>
      <c r="AM103" s="1"/>
      <c r="AN103" s="1" t="s">
        <v>43</v>
      </c>
      <c r="AO103" s="1" t="s">
        <v>42</v>
      </c>
    </row>
    <row r="104" spans="1:41" ht="86.4" x14ac:dyDescent="0.3">
      <c r="A104" s="1" t="s">
        <v>821</v>
      </c>
      <c r="B104" s="1" t="s">
        <v>79</v>
      </c>
      <c r="C104" s="1" t="s">
        <v>833</v>
      </c>
      <c r="D104" s="1" t="s">
        <v>832</v>
      </c>
      <c r="E104" s="2" t="s">
        <v>888</v>
      </c>
      <c r="F104" s="2" t="s">
        <v>889</v>
      </c>
      <c r="G104" s="1" t="s">
        <v>124</v>
      </c>
      <c r="H104" s="1" t="s">
        <v>60</v>
      </c>
      <c r="I104" s="1">
        <v>12</v>
      </c>
      <c r="J104" s="1" t="s">
        <v>50</v>
      </c>
      <c r="K104" s="1" t="s">
        <v>51</v>
      </c>
      <c r="L104" s="2"/>
      <c r="M104" s="2" t="s">
        <v>890</v>
      </c>
      <c r="N104" s="2" t="s">
        <v>891</v>
      </c>
      <c r="O104" s="1" t="s">
        <v>892</v>
      </c>
      <c r="P104" s="1" t="s">
        <v>893</v>
      </c>
      <c r="Q104" s="1" t="s">
        <v>894</v>
      </c>
      <c r="R104" s="1" t="s">
        <v>495</v>
      </c>
      <c r="S104" s="1" t="s">
        <v>895</v>
      </c>
      <c r="T104" s="1" t="s">
        <v>77</v>
      </c>
      <c r="U104" s="1" t="s">
        <v>49</v>
      </c>
      <c r="V104" s="1" t="s">
        <v>61</v>
      </c>
      <c r="W104" s="3"/>
      <c r="X104" s="1" t="s">
        <v>126</v>
      </c>
      <c r="Y104" s="1" t="s">
        <v>830</v>
      </c>
      <c r="Z104" s="1"/>
      <c r="AA104" s="1"/>
      <c r="AB104" s="1"/>
      <c r="AC104" s="1"/>
      <c r="AD104" s="3"/>
      <c r="AE104" s="1"/>
      <c r="AF104" s="1" t="s">
        <v>65</v>
      </c>
      <c r="AG104" s="4">
        <v>104</v>
      </c>
      <c r="AH104" s="1"/>
      <c r="AI104" s="1">
        <v>2</v>
      </c>
      <c r="AJ104" s="1" t="s">
        <v>127</v>
      </c>
      <c r="AK104" s="1" t="s">
        <v>831</v>
      </c>
      <c r="AL104" s="3"/>
      <c r="AM104" s="1" t="s">
        <v>830</v>
      </c>
      <c r="AN104" s="1" t="s">
        <v>43</v>
      </c>
      <c r="AO104" s="1" t="s">
        <v>42</v>
      </c>
    </row>
    <row r="105" spans="1:41" ht="100.8" x14ac:dyDescent="0.3">
      <c r="A105" s="1" t="s">
        <v>821</v>
      </c>
      <c r="B105" s="1" t="s">
        <v>79</v>
      </c>
      <c r="C105" s="1" t="s">
        <v>422</v>
      </c>
      <c r="D105" s="1" t="s">
        <v>840</v>
      </c>
      <c r="E105" s="2" t="s">
        <v>896</v>
      </c>
      <c r="F105" s="2" t="s">
        <v>897</v>
      </c>
      <c r="G105" s="1" t="s">
        <v>124</v>
      </c>
      <c r="H105" s="1" t="s">
        <v>60</v>
      </c>
      <c r="I105" s="1">
        <v>12</v>
      </c>
      <c r="J105" s="1" t="s">
        <v>50</v>
      </c>
      <c r="K105" s="1" t="s">
        <v>51</v>
      </c>
      <c r="L105" s="2"/>
      <c r="M105" s="2" t="s">
        <v>898</v>
      </c>
      <c r="N105" s="2" t="s">
        <v>899</v>
      </c>
      <c r="O105" s="1" t="s">
        <v>892</v>
      </c>
      <c r="P105" s="1" t="s">
        <v>893</v>
      </c>
      <c r="Q105" s="1" t="s">
        <v>845</v>
      </c>
      <c r="R105" s="1" t="s">
        <v>846</v>
      </c>
      <c r="S105" s="1" t="s">
        <v>75</v>
      </c>
      <c r="T105" s="1" t="s">
        <v>77</v>
      </c>
      <c r="U105" s="1" t="s">
        <v>49</v>
      </c>
      <c r="V105" s="1" t="s">
        <v>61</v>
      </c>
      <c r="W105" s="3"/>
      <c r="X105" s="1" t="s">
        <v>126</v>
      </c>
      <c r="Y105" s="1" t="s">
        <v>830</v>
      </c>
      <c r="Z105" s="1"/>
      <c r="AA105" s="1"/>
      <c r="AB105" s="1"/>
      <c r="AC105" s="1"/>
      <c r="AD105" s="3"/>
      <c r="AE105" s="1"/>
      <c r="AF105" s="1" t="s">
        <v>65</v>
      </c>
      <c r="AG105" s="4">
        <v>105</v>
      </c>
      <c r="AH105" s="1"/>
      <c r="AI105" s="1">
        <v>2</v>
      </c>
      <c r="AJ105" s="1" t="s">
        <v>127</v>
      </c>
      <c r="AK105" s="1" t="s">
        <v>831</v>
      </c>
      <c r="AL105" s="3"/>
      <c r="AM105" s="1" t="s">
        <v>830</v>
      </c>
      <c r="AN105" s="1" t="s">
        <v>43</v>
      </c>
      <c r="AO105" s="1" t="s">
        <v>42</v>
      </c>
    </row>
    <row r="106" spans="1:41" x14ac:dyDescent="0.3">
      <c r="A106" s="1" t="s">
        <v>421</v>
      </c>
      <c r="B106" s="1" t="s">
        <v>79</v>
      </c>
      <c r="C106" s="1" t="s">
        <v>901</v>
      </c>
      <c r="D106" s="1" t="s">
        <v>900</v>
      </c>
      <c r="E106" s="2" t="s">
        <v>902</v>
      </c>
      <c r="F106" s="2" t="s">
        <v>903</v>
      </c>
      <c r="G106" s="1" t="s">
        <v>49</v>
      </c>
      <c r="H106" s="1" t="s">
        <v>49</v>
      </c>
      <c r="I106" s="1">
        <v>1</v>
      </c>
      <c r="J106" s="1" t="s">
        <v>61</v>
      </c>
      <c r="K106" s="1" t="s">
        <v>509</v>
      </c>
      <c r="L106" s="2" t="s">
        <v>904</v>
      </c>
      <c r="M106" s="2" t="s">
        <v>905</v>
      </c>
      <c r="N106" s="2" t="s">
        <v>906</v>
      </c>
      <c r="O106" s="1" t="s">
        <v>258</v>
      </c>
      <c r="P106" s="1" t="s">
        <v>421</v>
      </c>
      <c r="Q106" s="1" t="s">
        <v>907</v>
      </c>
      <c r="R106" s="1" t="s">
        <v>421</v>
      </c>
      <c r="S106" s="1" t="s">
        <v>421</v>
      </c>
      <c r="T106" s="1" t="s">
        <v>49</v>
      </c>
      <c r="U106" s="1" t="s">
        <v>49</v>
      </c>
      <c r="V106" s="1" t="s">
        <v>61</v>
      </c>
      <c r="W106" s="3"/>
      <c r="X106" s="1" t="s">
        <v>432</v>
      </c>
      <c r="Y106" s="1" t="s">
        <v>431</v>
      </c>
      <c r="Z106" s="1"/>
      <c r="AA106" s="1"/>
      <c r="AB106" s="1"/>
      <c r="AC106" s="1"/>
      <c r="AD106" s="3"/>
      <c r="AE106" s="1"/>
      <c r="AF106" s="1" t="s">
        <v>65</v>
      </c>
      <c r="AG106" s="4">
        <v>106</v>
      </c>
      <c r="AH106" s="1"/>
      <c r="AI106" s="1">
        <v>1</v>
      </c>
      <c r="AJ106" s="1"/>
      <c r="AK106" s="1" t="s">
        <v>432</v>
      </c>
      <c r="AL106" s="3"/>
      <c r="AM106" s="1"/>
      <c r="AN106" s="1" t="s">
        <v>43</v>
      </c>
      <c r="AO106" s="1" t="s">
        <v>42</v>
      </c>
    </row>
    <row r="107" spans="1:41" ht="86.4" x14ac:dyDescent="0.3">
      <c r="A107" s="1" t="s">
        <v>821</v>
      </c>
      <c r="B107" s="1" t="s">
        <v>79</v>
      </c>
      <c r="C107" s="1" t="s">
        <v>849</v>
      </c>
      <c r="D107" s="1" t="s">
        <v>848</v>
      </c>
      <c r="E107" s="2" t="s">
        <v>908</v>
      </c>
      <c r="F107" s="2" t="s">
        <v>909</v>
      </c>
      <c r="G107" s="1" t="s">
        <v>124</v>
      </c>
      <c r="H107" s="1" t="s">
        <v>60</v>
      </c>
      <c r="I107" s="1">
        <v>12</v>
      </c>
      <c r="J107" s="1" t="s">
        <v>50</v>
      </c>
      <c r="K107" s="1" t="s">
        <v>51</v>
      </c>
      <c r="L107" s="2"/>
      <c r="M107" s="2" t="s">
        <v>852</v>
      </c>
      <c r="N107" s="2" t="s">
        <v>853</v>
      </c>
      <c r="O107" s="1" t="s">
        <v>892</v>
      </c>
      <c r="P107" s="1" t="s">
        <v>893</v>
      </c>
      <c r="Q107" s="1" t="s">
        <v>894</v>
      </c>
      <c r="R107" s="1" t="s">
        <v>846</v>
      </c>
      <c r="S107" s="1" t="s">
        <v>495</v>
      </c>
      <c r="T107" s="1" t="s">
        <v>77</v>
      </c>
      <c r="U107" s="1" t="s">
        <v>49</v>
      </c>
      <c r="V107" s="1" t="s">
        <v>61</v>
      </c>
      <c r="W107" s="3"/>
      <c r="X107" s="1" t="s">
        <v>126</v>
      </c>
      <c r="Y107" s="1" t="s">
        <v>830</v>
      </c>
      <c r="Z107" s="1"/>
      <c r="AA107" s="1"/>
      <c r="AB107" s="1"/>
      <c r="AC107" s="1"/>
      <c r="AD107" s="3"/>
      <c r="AE107" s="1"/>
      <c r="AF107" s="1" t="s">
        <v>65</v>
      </c>
      <c r="AG107" s="4">
        <v>107</v>
      </c>
      <c r="AH107" s="1"/>
      <c r="AI107" s="1">
        <v>2</v>
      </c>
      <c r="AJ107" s="1" t="s">
        <v>127</v>
      </c>
      <c r="AK107" s="1" t="s">
        <v>831</v>
      </c>
      <c r="AL107" s="3"/>
      <c r="AM107" s="1" t="s">
        <v>830</v>
      </c>
      <c r="AN107" s="1" t="s">
        <v>43</v>
      </c>
      <c r="AO107" s="1" t="s">
        <v>42</v>
      </c>
    </row>
    <row r="108" spans="1:41" ht="57.6" x14ac:dyDescent="0.3">
      <c r="A108" s="1" t="s">
        <v>821</v>
      </c>
      <c r="B108" s="1" t="s">
        <v>79</v>
      </c>
      <c r="C108" s="1" t="s">
        <v>910</v>
      </c>
      <c r="D108" s="1" t="s">
        <v>864</v>
      </c>
      <c r="E108" s="2" t="s">
        <v>911</v>
      </c>
      <c r="F108" s="2" t="s">
        <v>912</v>
      </c>
      <c r="G108" s="1" t="s">
        <v>124</v>
      </c>
      <c r="H108" s="1" t="s">
        <v>60</v>
      </c>
      <c r="I108" s="1">
        <v>12</v>
      </c>
      <c r="J108" s="1" t="s">
        <v>50</v>
      </c>
      <c r="K108" s="1" t="s">
        <v>51</v>
      </c>
      <c r="L108" s="2"/>
      <c r="M108" s="2" t="s">
        <v>913</v>
      </c>
      <c r="N108" s="2" t="s">
        <v>914</v>
      </c>
      <c r="O108" s="1" t="s">
        <v>892</v>
      </c>
      <c r="P108" s="1" t="s">
        <v>893</v>
      </c>
      <c r="Q108" s="1" t="s">
        <v>915</v>
      </c>
      <c r="R108" s="1" t="s">
        <v>846</v>
      </c>
      <c r="S108" s="1" t="s">
        <v>58</v>
      </c>
      <c r="T108" s="1" t="s">
        <v>77</v>
      </c>
      <c r="U108" s="1" t="s">
        <v>49</v>
      </c>
      <c r="V108" s="1" t="s">
        <v>61</v>
      </c>
      <c r="W108" s="3"/>
      <c r="X108" s="1" t="s">
        <v>126</v>
      </c>
      <c r="Y108" s="1" t="s">
        <v>830</v>
      </c>
      <c r="Z108" s="1"/>
      <c r="AA108" s="1"/>
      <c r="AB108" s="1"/>
      <c r="AC108" s="1"/>
      <c r="AD108" s="3"/>
      <c r="AE108" s="1"/>
      <c r="AF108" s="1" t="s">
        <v>65</v>
      </c>
      <c r="AG108" s="4">
        <v>108</v>
      </c>
      <c r="AH108" s="1"/>
      <c r="AI108" s="1">
        <v>2</v>
      </c>
      <c r="AJ108" s="1" t="s">
        <v>127</v>
      </c>
      <c r="AK108" s="1" t="s">
        <v>831</v>
      </c>
      <c r="AL108" s="3"/>
      <c r="AM108" s="1" t="s">
        <v>830</v>
      </c>
      <c r="AN108" s="1" t="s">
        <v>43</v>
      </c>
      <c r="AO108" s="1" t="s">
        <v>42</v>
      </c>
    </row>
    <row r="109" spans="1:41" x14ac:dyDescent="0.3">
      <c r="A109" s="1" t="s">
        <v>421</v>
      </c>
      <c r="B109" s="1" t="s">
        <v>79</v>
      </c>
      <c r="C109" s="1" t="s">
        <v>619</v>
      </c>
      <c r="D109" s="1" t="s">
        <v>916</v>
      </c>
      <c r="E109" s="2" t="s">
        <v>917</v>
      </c>
      <c r="F109" s="2" t="s">
        <v>918</v>
      </c>
      <c r="G109" s="1" t="s">
        <v>60</v>
      </c>
      <c r="H109" s="1" t="s">
        <v>60</v>
      </c>
      <c r="I109" s="1">
        <v>9</v>
      </c>
      <c r="J109" s="1" t="s">
        <v>78</v>
      </c>
      <c r="K109" s="1" t="s">
        <v>51</v>
      </c>
      <c r="L109" s="2"/>
      <c r="M109" s="2" t="s">
        <v>919</v>
      </c>
      <c r="N109" s="2" t="s">
        <v>920</v>
      </c>
      <c r="O109" s="1" t="s">
        <v>258</v>
      </c>
      <c r="P109" s="1" t="s">
        <v>421</v>
      </c>
      <c r="Q109" s="1" t="s">
        <v>921</v>
      </c>
      <c r="R109" s="1" t="s">
        <v>421</v>
      </c>
      <c r="S109" s="1" t="s">
        <v>421</v>
      </c>
      <c r="T109" s="1" t="s">
        <v>49</v>
      </c>
      <c r="U109" s="1" t="s">
        <v>77</v>
      </c>
      <c r="V109" s="1" t="s">
        <v>61</v>
      </c>
      <c r="W109" s="3"/>
      <c r="X109" s="1" t="s">
        <v>432</v>
      </c>
      <c r="Y109" s="1" t="s">
        <v>431</v>
      </c>
      <c r="Z109" s="1"/>
      <c r="AA109" s="1"/>
      <c r="AB109" s="1"/>
      <c r="AC109" s="1"/>
      <c r="AD109" s="3"/>
      <c r="AE109" s="1"/>
      <c r="AF109" s="1" t="s">
        <v>65</v>
      </c>
      <c r="AG109" s="4">
        <v>109</v>
      </c>
      <c r="AH109" s="1"/>
      <c r="AI109" s="1">
        <v>2</v>
      </c>
      <c r="AJ109" s="1"/>
      <c r="AK109" s="1" t="s">
        <v>432</v>
      </c>
      <c r="AL109" s="3"/>
      <c r="AM109" s="1"/>
      <c r="AN109" s="1" t="s">
        <v>43</v>
      </c>
      <c r="AO109" s="1" t="s">
        <v>42</v>
      </c>
    </row>
    <row r="110" spans="1:41" ht="43.2" x14ac:dyDescent="0.3">
      <c r="A110" s="1" t="s">
        <v>777</v>
      </c>
      <c r="B110" s="1" t="s">
        <v>79</v>
      </c>
      <c r="C110" s="1" t="s">
        <v>805</v>
      </c>
      <c r="D110" s="1" t="s">
        <v>922</v>
      </c>
      <c r="E110" s="2" t="s">
        <v>923</v>
      </c>
      <c r="F110" s="2" t="s">
        <v>924</v>
      </c>
      <c r="G110" s="1" t="s">
        <v>48</v>
      </c>
      <c r="H110" s="1" t="s">
        <v>60</v>
      </c>
      <c r="I110" s="1">
        <v>15</v>
      </c>
      <c r="J110" s="1" t="s">
        <v>50</v>
      </c>
      <c r="K110" s="1" t="s">
        <v>51</v>
      </c>
      <c r="L110" s="2" t="s">
        <v>925</v>
      </c>
      <c r="M110" s="2" t="s">
        <v>926</v>
      </c>
      <c r="N110" s="2" t="s">
        <v>927</v>
      </c>
      <c r="O110" s="1" t="s">
        <v>55</v>
      </c>
      <c r="P110" s="1" t="s">
        <v>777</v>
      </c>
      <c r="Q110" s="1" t="s">
        <v>928</v>
      </c>
      <c r="R110" s="1" t="s">
        <v>929</v>
      </c>
      <c r="S110" s="1" t="s">
        <v>929</v>
      </c>
      <c r="T110" s="1" t="s">
        <v>124</v>
      </c>
      <c r="U110" s="1" t="s">
        <v>77</v>
      </c>
      <c r="V110" s="1" t="s">
        <v>78</v>
      </c>
      <c r="W110" s="3">
        <v>44935</v>
      </c>
      <c r="X110" s="1" t="s">
        <v>640</v>
      </c>
      <c r="Y110" s="1" t="s">
        <v>784</v>
      </c>
      <c r="Z110" s="1"/>
      <c r="AA110" s="1"/>
      <c r="AB110" s="1"/>
      <c r="AC110" s="1"/>
      <c r="AD110" s="3">
        <v>44935</v>
      </c>
      <c r="AE110" s="1"/>
      <c r="AF110" s="1" t="s">
        <v>65</v>
      </c>
      <c r="AG110" s="4">
        <v>110</v>
      </c>
      <c r="AH110" s="1"/>
      <c r="AI110" s="1">
        <v>8</v>
      </c>
      <c r="AJ110" s="1" t="s">
        <v>127</v>
      </c>
      <c r="AK110" s="1" t="s">
        <v>785</v>
      </c>
      <c r="AL110" s="3">
        <v>44935</v>
      </c>
      <c r="AM110" s="1" t="s">
        <v>784</v>
      </c>
      <c r="AN110" s="1" t="s">
        <v>43</v>
      </c>
      <c r="AO110" s="1" t="s">
        <v>42</v>
      </c>
    </row>
    <row r="111" spans="1:41" ht="43.2" x14ac:dyDescent="0.3">
      <c r="A111" s="1" t="s">
        <v>777</v>
      </c>
      <c r="B111" s="1" t="s">
        <v>79</v>
      </c>
      <c r="C111" s="1" t="s">
        <v>462</v>
      </c>
      <c r="D111" s="1" t="s">
        <v>930</v>
      </c>
      <c r="E111" s="2" t="s">
        <v>931</v>
      </c>
      <c r="F111" s="2" t="s">
        <v>932</v>
      </c>
      <c r="G111" s="1" t="s">
        <v>60</v>
      </c>
      <c r="H111" s="1" t="s">
        <v>124</v>
      </c>
      <c r="I111" s="1">
        <v>12</v>
      </c>
      <c r="J111" s="1" t="s">
        <v>50</v>
      </c>
      <c r="K111" s="1" t="s">
        <v>51</v>
      </c>
      <c r="L111" s="2" t="s">
        <v>933</v>
      </c>
      <c r="M111" s="2" t="s">
        <v>934</v>
      </c>
      <c r="N111" s="2" t="s">
        <v>935</v>
      </c>
      <c r="O111" s="1" t="s">
        <v>55</v>
      </c>
      <c r="P111" s="1" t="s">
        <v>777</v>
      </c>
      <c r="Q111" s="1" t="s">
        <v>936</v>
      </c>
      <c r="R111" s="1" t="s">
        <v>155</v>
      </c>
      <c r="S111" s="1" t="s">
        <v>735</v>
      </c>
      <c r="T111" s="1" t="s">
        <v>124</v>
      </c>
      <c r="U111" s="1" t="s">
        <v>77</v>
      </c>
      <c r="V111" s="1" t="s">
        <v>78</v>
      </c>
      <c r="W111" s="3">
        <v>44935</v>
      </c>
      <c r="X111" s="1" t="s">
        <v>640</v>
      </c>
      <c r="Y111" s="1" t="s">
        <v>784</v>
      </c>
      <c r="Z111" s="1"/>
      <c r="AA111" s="1"/>
      <c r="AB111" s="1"/>
      <c r="AC111" s="1"/>
      <c r="AD111" s="3">
        <v>44935</v>
      </c>
      <c r="AE111" s="1"/>
      <c r="AF111" s="1" t="s">
        <v>65</v>
      </c>
      <c r="AG111" s="4">
        <v>111</v>
      </c>
      <c r="AH111" s="1"/>
      <c r="AI111" s="1">
        <v>8</v>
      </c>
      <c r="AJ111" s="1" t="s">
        <v>127</v>
      </c>
      <c r="AK111" s="1" t="s">
        <v>785</v>
      </c>
      <c r="AL111" s="3">
        <v>44935</v>
      </c>
      <c r="AM111" s="1" t="s">
        <v>784</v>
      </c>
      <c r="AN111" s="1" t="s">
        <v>43</v>
      </c>
      <c r="AO111" s="1" t="s">
        <v>42</v>
      </c>
    </row>
    <row r="112" spans="1:41" ht="57.6" x14ac:dyDescent="0.3">
      <c r="A112" s="1" t="s">
        <v>938</v>
      </c>
      <c r="B112" s="1" t="s">
        <v>62</v>
      </c>
      <c r="C112" s="1" t="s">
        <v>939</v>
      </c>
      <c r="D112" s="1" t="s">
        <v>937</v>
      </c>
      <c r="E112" s="2" t="s">
        <v>940</v>
      </c>
      <c r="F112" s="2" t="s">
        <v>941</v>
      </c>
      <c r="G112" s="1" t="s">
        <v>60</v>
      </c>
      <c r="H112" s="1" t="s">
        <v>124</v>
      </c>
      <c r="I112" s="1">
        <v>12</v>
      </c>
      <c r="J112" s="1" t="s">
        <v>50</v>
      </c>
      <c r="K112" s="1" t="s">
        <v>51</v>
      </c>
      <c r="L112" s="2" t="s">
        <v>942</v>
      </c>
      <c r="M112" s="2" t="s">
        <v>943</v>
      </c>
      <c r="N112" s="2" t="s">
        <v>944</v>
      </c>
      <c r="O112" s="1" t="s">
        <v>945</v>
      </c>
      <c r="P112" s="1" t="s">
        <v>946</v>
      </c>
      <c r="Q112" s="1" t="s">
        <v>947</v>
      </c>
      <c r="R112" s="1" t="s">
        <v>948</v>
      </c>
      <c r="S112" s="1" t="s">
        <v>949</v>
      </c>
      <c r="T112" s="1" t="s">
        <v>60</v>
      </c>
      <c r="U112" s="1" t="s">
        <v>77</v>
      </c>
      <c r="V112" s="1" t="s">
        <v>78</v>
      </c>
      <c r="W112" s="3"/>
      <c r="X112" s="1" t="s">
        <v>372</v>
      </c>
      <c r="Y112" s="1" t="s">
        <v>950</v>
      </c>
      <c r="Z112" s="1"/>
      <c r="AA112" s="1"/>
      <c r="AB112" s="1"/>
      <c r="AC112" s="1"/>
      <c r="AD112" s="3"/>
      <c r="AE112" s="1"/>
      <c r="AF112" s="1" t="s">
        <v>65</v>
      </c>
      <c r="AG112" s="4">
        <v>112</v>
      </c>
      <c r="AH112" s="1"/>
      <c r="AI112" s="1">
        <v>6</v>
      </c>
      <c r="AJ112" s="1"/>
      <c r="AK112" s="1" t="s">
        <v>951</v>
      </c>
      <c r="AL112" s="3">
        <v>44931</v>
      </c>
      <c r="AM112" s="1" t="s">
        <v>950</v>
      </c>
      <c r="AN112" s="1" t="s">
        <v>43</v>
      </c>
      <c r="AO112" s="1" t="s">
        <v>42</v>
      </c>
    </row>
    <row r="113" spans="1:41" ht="57.6" x14ac:dyDescent="0.3">
      <c r="A113" s="1" t="s">
        <v>938</v>
      </c>
      <c r="B113" s="1" t="s">
        <v>62</v>
      </c>
      <c r="C113" s="1" t="s">
        <v>953</v>
      </c>
      <c r="D113" s="1" t="s">
        <v>952</v>
      </c>
      <c r="E113" s="2" t="s">
        <v>954</v>
      </c>
      <c r="F113" s="2" t="s">
        <v>955</v>
      </c>
      <c r="G113" s="1" t="s">
        <v>60</v>
      </c>
      <c r="H113" s="1" t="s">
        <v>124</v>
      </c>
      <c r="I113" s="1">
        <v>12</v>
      </c>
      <c r="J113" s="1" t="s">
        <v>50</v>
      </c>
      <c r="K113" s="1" t="s">
        <v>51</v>
      </c>
      <c r="L113" s="2" t="s">
        <v>956</v>
      </c>
      <c r="M113" s="2" t="s">
        <v>957</v>
      </c>
      <c r="N113" s="2" t="s">
        <v>958</v>
      </c>
      <c r="O113" s="1" t="s">
        <v>959</v>
      </c>
      <c r="P113" s="1" t="s">
        <v>946</v>
      </c>
      <c r="Q113" s="1" t="s">
        <v>960</v>
      </c>
      <c r="R113" s="1" t="s">
        <v>961</v>
      </c>
      <c r="S113" s="1" t="s">
        <v>630</v>
      </c>
      <c r="T113" s="1" t="s">
        <v>77</v>
      </c>
      <c r="U113" s="1" t="s">
        <v>60</v>
      </c>
      <c r="V113" s="1" t="s">
        <v>78</v>
      </c>
      <c r="W113" s="3"/>
      <c r="X113" s="1" t="s">
        <v>372</v>
      </c>
      <c r="Y113" s="1" t="s">
        <v>950</v>
      </c>
      <c r="Z113" s="1"/>
      <c r="AA113" s="1"/>
      <c r="AB113" s="1"/>
      <c r="AC113" s="1"/>
      <c r="AD113" s="3"/>
      <c r="AE113" s="1"/>
      <c r="AF113" s="1" t="s">
        <v>65</v>
      </c>
      <c r="AG113" s="4">
        <v>113</v>
      </c>
      <c r="AH113" s="1"/>
      <c r="AI113" s="1">
        <v>6</v>
      </c>
      <c r="AJ113" s="1"/>
      <c r="AK113" s="1" t="s">
        <v>951</v>
      </c>
      <c r="AL113" s="3">
        <v>44931</v>
      </c>
      <c r="AM113" s="1" t="s">
        <v>950</v>
      </c>
      <c r="AN113" s="1" t="s">
        <v>43</v>
      </c>
      <c r="AO113" s="1" t="s">
        <v>42</v>
      </c>
    </row>
    <row r="114" spans="1:41" ht="28.8" x14ac:dyDescent="0.3">
      <c r="A114" s="1" t="s">
        <v>938</v>
      </c>
      <c r="B114" s="1" t="s">
        <v>62</v>
      </c>
      <c r="C114" s="1" t="s">
        <v>963</v>
      </c>
      <c r="D114" s="1" t="s">
        <v>962</v>
      </c>
      <c r="E114" s="2" t="s">
        <v>964</v>
      </c>
      <c r="F114" s="2" t="s">
        <v>965</v>
      </c>
      <c r="G114" s="1" t="s">
        <v>60</v>
      </c>
      <c r="H114" s="1" t="s">
        <v>60</v>
      </c>
      <c r="I114" s="1">
        <v>9</v>
      </c>
      <c r="J114" s="1" t="s">
        <v>50</v>
      </c>
      <c r="K114" s="1" t="s">
        <v>51</v>
      </c>
      <c r="L114" s="2" t="s">
        <v>966</v>
      </c>
      <c r="M114" s="2" t="s">
        <v>967</v>
      </c>
      <c r="N114" s="2" t="s">
        <v>968</v>
      </c>
      <c r="O114" s="1" t="s">
        <v>440</v>
      </c>
      <c r="P114" s="1" t="s">
        <v>946</v>
      </c>
      <c r="Q114" s="1" t="s">
        <v>960</v>
      </c>
      <c r="R114" s="1" t="s">
        <v>961</v>
      </c>
      <c r="S114" s="1" t="s">
        <v>451</v>
      </c>
      <c r="T114" s="1" t="s">
        <v>60</v>
      </c>
      <c r="U114" s="1" t="s">
        <v>77</v>
      </c>
      <c r="V114" s="1" t="s">
        <v>78</v>
      </c>
      <c r="W114" s="3"/>
      <c r="X114" s="1" t="s">
        <v>372</v>
      </c>
      <c r="Y114" s="1" t="s">
        <v>950</v>
      </c>
      <c r="Z114" s="1"/>
      <c r="AA114" s="1"/>
      <c r="AB114" s="1"/>
      <c r="AC114" s="1"/>
      <c r="AD114" s="3"/>
      <c r="AE114" s="1"/>
      <c r="AF114" s="1" t="s">
        <v>65</v>
      </c>
      <c r="AG114" s="4">
        <v>114</v>
      </c>
      <c r="AH114" s="1"/>
      <c r="AI114" s="1">
        <v>6</v>
      </c>
      <c r="AJ114" s="1"/>
      <c r="AK114" s="1" t="s">
        <v>951</v>
      </c>
      <c r="AL114" s="3">
        <v>44931</v>
      </c>
      <c r="AM114" s="1" t="s">
        <v>950</v>
      </c>
      <c r="AN114" s="1" t="s">
        <v>43</v>
      </c>
      <c r="AO114" s="1" t="s">
        <v>42</v>
      </c>
    </row>
    <row r="115" spans="1:41" ht="43.2" x14ac:dyDescent="0.3">
      <c r="A115" s="1" t="s">
        <v>938</v>
      </c>
      <c r="B115" s="1" t="s">
        <v>62</v>
      </c>
      <c r="C115" s="1" t="s">
        <v>148</v>
      </c>
      <c r="D115" s="1" t="s">
        <v>969</v>
      </c>
      <c r="E115" s="2" t="s">
        <v>970</v>
      </c>
      <c r="F115" s="2" t="s">
        <v>971</v>
      </c>
      <c r="G115" s="1" t="s">
        <v>60</v>
      </c>
      <c r="H115" s="1" t="s">
        <v>60</v>
      </c>
      <c r="I115" s="1">
        <v>9</v>
      </c>
      <c r="J115" s="1" t="s">
        <v>50</v>
      </c>
      <c r="K115" s="1" t="s">
        <v>51</v>
      </c>
      <c r="L115" s="2" t="s">
        <v>972</v>
      </c>
      <c r="M115" s="2" t="s">
        <v>973</v>
      </c>
      <c r="N115" s="2" t="s">
        <v>974</v>
      </c>
      <c r="O115" s="1" t="s">
        <v>959</v>
      </c>
      <c r="P115" s="1" t="s">
        <v>946</v>
      </c>
      <c r="Q115" s="1" t="s">
        <v>960</v>
      </c>
      <c r="R115" s="1" t="s">
        <v>961</v>
      </c>
      <c r="S115" s="1" t="s">
        <v>155</v>
      </c>
      <c r="T115" s="1" t="s">
        <v>60</v>
      </c>
      <c r="U115" s="1" t="s">
        <v>77</v>
      </c>
      <c r="V115" s="1" t="s">
        <v>78</v>
      </c>
      <c r="W115" s="3"/>
      <c r="X115" s="1" t="s">
        <v>372</v>
      </c>
      <c r="Y115" s="1" t="s">
        <v>950</v>
      </c>
      <c r="Z115" s="1"/>
      <c r="AA115" s="1"/>
      <c r="AB115" s="1"/>
      <c r="AC115" s="1"/>
      <c r="AD115" s="3"/>
      <c r="AE115" s="1"/>
      <c r="AF115" s="1" t="s">
        <v>65</v>
      </c>
      <c r="AG115" s="4">
        <v>115</v>
      </c>
      <c r="AH115" s="1"/>
      <c r="AI115" s="1">
        <v>6</v>
      </c>
      <c r="AJ115" s="1"/>
      <c r="AK115" s="1" t="s">
        <v>951</v>
      </c>
      <c r="AL115" s="3">
        <v>44931</v>
      </c>
      <c r="AM115" s="1" t="s">
        <v>950</v>
      </c>
      <c r="AN115" s="1" t="s">
        <v>43</v>
      </c>
      <c r="AO115" s="1" t="s">
        <v>42</v>
      </c>
    </row>
    <row r="116" spans="1:41" ht="57.6" x14ac:dyDescent="0.3">
      <c r="A116" s="1" t="s">
        <v>938</v>
      </c>
      <c r="B116" s="1" t="s">
        <v>62</v>
      </c>
      <c r="C116" s="1" t="s">
        <v>976</v>
      </c>
      <c r="D116" s="1" t="s">
        <v>975</v>
      </c>
      <c r="E116" s="2" t="s">
        <v>977</v>
      </c>
      <c r="F116" s="2" t="s">
        <v>978</v>
      </c>
      <c r="G116" s="1" t="s">
        <v>60</v>
      </c>
      <c r="H116" s="1" t="s">
        <v>60</v>
      </c>
      <c r="I116" s="1">
        <v>9</v>
      </c>
      <c r="J116" s="1" t="s">
        <v>50</v>
      </c>
      <c r="K116" s="1" t="s">
        <v>51</v>
      </c>
      <c r="L116" s="2" t="s">
        <v>979</v>
      </c>
      <c r="M116" s="2" t="s">
        <v>980</v>
      </c>
      <c r="N116" s="2" t="s">
        <v>981</v>
      </c>
      <c r="O116" s="1" t="s">
        <v>959</v>
      </c>
      <c r="P116" s="1" t="s">
        <v>946</v>
      </c>
      <c r="Q116" s="1" t="s">
        <v>982</v>
      </c>
      <c r="R116" s="1" t="s">
        <v>983</v>
      </c>
      <c r="S116" s="1" t="s">
        <v>58</v>
      </c>
      <c r="T116" s="1" t="s">
        <v>77</v>
      </c>
      <c r="U116" s="1" t="s">
        <v>77</v>
      </c>
      <c r="V116" s="1" t="s">
        <v>61</v>
      </c>
      <c r="W116" s="3"/>
      <c r="X116" s="1" t="s">
        <v>372</v>
      </c>
      <c r="Y116" s="1" t="s">
        <v>950</v>
      </c>
      <c r="Z116" s="1"/>
      <c r="AA116" s="1"/>
      <c r="AB116" s="1"/>
      <c r="AC116" s="1"/>
      <c r="AD116" s="3"/>
      <c r="AE116" s="1"/>
      <c r="AF116" s="1" t="s">
        <v>65</v>
      </c>
      <c r="AG116" s="4">
        <v>116</v>
      </c>
      <c r="AH116" s="1"/>
      <c r="AI116" s="1">
        <v>4</v>
      </c>
      <c r="AJ116" s="1"/>
      <c r="AK116" s="1" t="s">
        <v>951</v>
      </c>
      <c r="AL116" s="3">
        <v>44931</v>
      </c>
      <c r="AM116" s="1" t="s">
        <v>950</v>
      </c>
      <c r="AN116" s="1" t="s">
        <v>43</v>
      </c>
      <c r="AO116" s="1" t="s">
        <v>42</v>
      </c>
    </row>
    <row r="117" spans="1:41" ht="28.8" x14ac:dyDescent="0.3">
      <c r="A117" s="1" t="s">
        <v>938</v>
      </c>
      <c r="B117" s="1" t="s">
        <v>62</v>
      </c>
      <c r="C117" s="1" t="s">
        <v>985</v>
      </c>
      <c r="D117" s="1" t="s">
        <v>984</v>
      </c>
      <c r="E117" s="2" t="s">
        <v>986</v>
      </c>
      <c r="F117" s="2" t="s">
        <v>987</v>
      </c>
      <c r="G117" s="1" t="s">
        <v>77</v>
      </c>
      <c r="H117" s="1" t="s">
        <v>77</v>
      </c>
      <c r="I117" s="1">
        <v>4</v>
      </c>
      <c r="J117" s="1" t="s">
        <v>61</v>
      </c>
      <c r="K117" s="1" t="s">
        <v>51</v>
      </c>
      <c r="L117" s="2" t="s">
        <v>988</v>
      </c>
      <c r="M117" s="2" t="s">
        <v>989</v>
      </c>
      <c r="N117" s="2" t="s">
        <v>990</v>
      </c>
      <c r="O117" s="1" t="s">
        <v>991</v>
      </c>
      <c r="P117" s="1" t="s">
        <v>946</v>
      </c>
      <c r="Q117" s="1" t="s">
        <v>992</v>
      </c>
      <c r="R117" s="1" t="s">
        <v>993</v>
      </c>
      <c r="S117" s="1" t="s">
        <v>994</v>
      </c>
      <c r="T117" s="1" t="s">
        <v>77</v>
      </c>
      <c r="U117" s="1" t="s">
        <v>49</v>
      </c>
      <c r="V117" s="1" t="s">
        <v>61</v>
      </c>
      <c r="W117" s="3"/>
      <c r="X117" s="1" t="s">
        <v>372</v>
      </c>
      <c r="Y117" s="1" t="s">
        <v>950</v>
      </c>
      <c r="Z117" s="1"/>
      <c r="AA117" s="1"/>
      <c r="AB117" s="1"/>
      <c r="AC117" s="1"/>
      <c r="AD117" s="3"/>
      <c r="AE117" s="1"/>
      <c r="AF117" s="1" t="s">
        <v>65</v>
      </c>
      <c r="AG117" s="4">
        <v>117</v>
      </c>
      <c r="AH117" s="1"/>
      <c r="AI117" s="1">
        <v>2</v>
      </c>
      <c r="AJ117" s="1"/>
      <c r="AK117" s="1" t="s">
        <v>951</v>
      </c>
      <c r="AL117" s="3">
        <v>44931</v>
      </c>
      <c r="AM117" s="1" t="s">
        <v>950</v>
      </c>
      <c r="AN117" s="1" t="s">
        <v>43</v>
      </c>
      <c r="AO117" s="1" t="s">
        <v>42</v>
      </c>
    </row>
    <row r="118" spans="1:41" ht="28.8" x14ac:dyDescent="0.3">
      <c r="A118" s="1" t="s">
        <v>938</v>
      </c>
      <c r="B118" s="1" t="s">
        <v>62</v>
      </c>
      <c r="C118" s="1" t="s">
        <v>996</v>
      </c>
      <c r="D118" s="1" t="s">
        <v>995</v>
      </c>
      <c r="E118" s="2" t="s">
        <v>997</v>
      </c>
      <c r="F118" s="2" t="s">
        <v>998</v>
      </c>
      <c r="G118" s="1" t="s">
        <v>77</v>
      </c>
      <c r="H118" s="1" t="s">
        <v>60</v>
      </c>
      <c r="I118" s="1">
        <v>6</v>
      </c>
      <c r="J118" s="1" t="s">
        <v>78</v>
      </c>
      <c r="K118" s="1" t="s">
        <v>51</v>
      </c>
      <c r="L118" s="2" t="s">
        <v>999</v>
      </c>
      <c r="M118" s="2" t="s">
        <v>1000</v>
      </c>
      <c r="N118" s="2" t="s">
        <v>1001</v>
      </c>
      <c r="O118" s="1" t="s">
        <v>55</v>
      </c>
      <c r="P118" s="1" t="s">
        <v>946</v>
      </c>
      <c r="Q118" s="1" t="s">
        <v>36</v>
      </c>
      <c r="R118" s="1" t="s">
        <v>1002</v>
      </c>
      <c r="S118" s="1" t="s">
        <v>1002</v>
      </c>
      <c r="T118" s="1" t="s">
        <v>77</v>
      </c>
      <c r="U118" s="1" t="s">
        <v>77</v>
      </c>
      <c r="V118" s="1" t="s">
        <v>61</v>
      </c>
      <c r="W118" s="3"/>
      <c r="X118" s="1" t="s">
        <v>372</v>
      </c>
      <c r="Y118" s="1" t="s">
        <v>950</v>
      </c>
      <c r="Z118" s="1"/>
      <c r="AA118" s="1"/>
      <c r="AB118" s="1"/>
      <c r="AC118" s="1"/>
      <c r="AD118" s="3"/>
      <c r="AE118" s="1"/>
      <c r="AF118" s="1" t="s">
        <v>65</v>
      </c>
      <c r="AG118" s="4">
        <v>118</v>
      </c>
      <c r="AH118" s="1"/>
      <c r="AI118" s="1">
        <v>4</v>
      </c>
      <c r="AJ118" s="1"/>
      <c r="AK118" s="1" t="s">
        <v>951</v>
      </c>
      <c r="AL118" s="3">
        <v>44931</v>
      </c>
      <c r="AM118" s="1" t="s">
        <v>950</v>
      </c>
      <c r="AN118" s="1" t="s">
        <v>43</v>
      </c>
      <c r="AO118" s="1" t="s">
        <v>42</v>
      </c>
    </row>
    <row r="119" spans="1:41" ht="28.8" x14ac:dyDescent="0.3">
      <c r="A119" s="1" t="s">
        <v>938</v>
      </c>
      <c r="B119" s="1" t="s">
        <v>62</v>
      </c>
      <c r="C119" s="1" t="s">
        <v>1004</v>
      </c>
      <c r="D119" s="1" t="s">
        <v>1003</v>
      </c>
      <c r="E119" s="2" t="s">
        <v>1005</v>
      </c>
      <c r="F119" s="2" t="s">
        <v>1006</v>
      </c>
      <c r="G119" s="1" t="s">
        <v>49</v>
      </c>
      <c r="H119" s="1" t="s">
        <v>77</v>
      </c>
      <c r="I119" s="1">
        <v>2</v>
      </c>
      <c r="J119" s="1" t="s">
        <v>61</v>
      </c>
      <c r="K119" s="1" t="s">
        <v>51</v>
      </c>
      <c r="L119" s="2" t="s">
        <v>1007</v>
      </c>
      <c r="M119" s="2" t="s">
        <v>1008</v>
      </c>
      <c r="N119" s="2" t="s">
        <v>1009</v>
      </c>
      <c r="O119" s="1" t="s">
        <v>1010</v>
      </c>
      <c r="P119" s="1" t="s">
        <v>946</v>
      </c>
      <c r="Q119" s="1" t="s">
        <v>1011</v>
      </c>
      <c r="R119" s="1" t="s">
        <v>993</v>
      </c>
      <c r="S119" s="1" t="s">
        <v>1012</v>
      </c>
      <c r="T119" s="1" t="s">
        <v>49</v>
      </c>
      <c r="U119" s="1" t="s">
        <v>77</v>
      </c>
      <c r="V119" s="1" t="s">
        <v>61</v>
      </c>
      <c r="W119" s="3"/>
      <c r="X119" s="1" t="s">
        <v>372</v>
      </c>
      <c r="Y119" s="1" t="s">
        <v>950</v>
      </c>
      <c r="Z119" s="1"/>
      <c r="AA119" s="1"/>
      <c r="AB119" s="1"/>
      <c r="AC119" s="1"/>
      <c r="AD119" s="3"/>
      <c r="AE119" s="1"/>
      <c r="AF119" s="1" t="s">
        <v>65</v>
      </c>
      <c r="AG119" s="4">
        <v>119</v>
      </c>
      <c r="AH119" s="1"/>
      <c r="AI119" s="1">
        <v>2</v>
      </c>
      <c r="AJ119" s="1"/>
      <c r="AK119" s="1" t="s">
        <v>951</v>
      </c>
      <c r="AL119" s="3">
        <v>44931</v>
      </c>
      <c r="AM119" s="1" t="s">
        <v>950</v>
      </c>
      <c r="AN119" s="1" t="s">
        <v>43</v>
      </c>
      <c r="AO119" s="1" t="s">
        <v>42</v>
      </c>
    </row>
    <row r="120" spans="1:41" x14ac:dyDescent="0.3">
      <c r="A120" s="1" t="s">
        <v>938</v>
      </c>
      <c r="B120" s="1" t="s">
        <v>62</v>
      </c>
      <c r="C120" s="1" t="s">
        <v>1014</v>
      </c>
      <c r="D120" s="1" t="s">
        <v>1013</v>
      </c>
      <c r="E120" s="2" t="s">
        <v>1015</v>
      </c>
      <c r="F120" s="2" t="s">
        <v>1016</v>
      </c>
      <c r="G120" s="1" t="s">
        <v>60</v>
      </c>
      <c r="H120" s="1" t="s">
        <v>60</v>
      </c>
      <c r="I120" s="1">
        <v>9</v>
      </c>
      <c r="J120" s="1" t="s">
        <v>50</v>
      </c>
      <c r="K120" s="1" t="s">
        <v>51</v>
      </c>
      <c r="L120" s="2" t="s">
        <v>1017</v>
      </c>
      <c r="M120" s="2" t="s">
        <v>1018</v>
      </c>
      <c r="N120" s="2" t="s">
        <v>1019</v>
      </c>
      <c r="O120" s="1" t="s">
        <v>440</v>
      </c>
      <c r="P120" s="1" t="s">
        <v>946</v>
      </c>
      <c r="Q120" s="1" t="s">
        <v>1011</v>
      </c>
      <c r="R120" s="1" t="s">
        <v>961</v>
      </c>
      <c r="S120" s="1" t="s">
        <v>1020</v>
      </c>
      <c r="T120" s="1" t="s">
        <v>77</v>
      </c>
      <c r="U120" s="1" t="s">
        <v>77</v>
      </c>
      <c r="V120" s="1" t="s">
        <v>61</v>
      </c>
      <c r="W120" s="3"/>
      <c r="X120" s="1" t="s">
        <v>372</v>
      </c>
      <c r="Y120" s="1" t="s">
        <v>950</v>
      </c>
      <c r="Z120" s="1"/>
      <c r="AA120" s="1"/>
      <c r="AB120" s="1"/>
      <c r="AC120" s="1"/>
      <c r="AD120" s="3"/>
      <c r="AE120" s="1"/>
      <c r="AF120" s="1" t="s">
        <v>65</v>
      </c>
      <c r="AG120" s="4">
        <v>120</v>
      </c>
      <c r="AH120" s="1"/>
      <c r="AI120" s="1">
        <v>4</v>
      </c>
      <c r="AJ120" s="1"/>
      <c r="AK120" s="1" t="s">
        <v>951</v>
      </c>
      <c r="AL120" s="3">
        <v>44931</v>
      </c>
      <c r="AM120" s="1" t="s">
        <v>950</v>
      </c>
      <c r="AN120" s="1" t="s">
        <v>43</v>
      </c>
      <c r="AO120" s="1" t="s">
        <v>42</v>
      </c>
    </row>
    <row r="121" spans="1:41" ht="28.8" x14ac:dyDescent="0.3">
      <c r="A121" s="1" t="s">
        <v>938</v>
      </c>
      <c r="B121" s="1" t="s">
        <v>62</v>
      </c>
      <c r="C121" s="1" t="s">
        <v>1022</v>
      </c>
      <c r="D121" s="1" t="s">
        <v>1021</v>
      </c>
      <c r="E121" s="2" t="s">
        <v>1023</v>
      </c>
      <c r="F121" s="2" t="s">
        <v>1024</v>
      </c>
      <c r="G121" s="1" t="s">
        <v>77</v>
      </c>
      <c r="H121" s="1" t="s">
        <v>60</v>
      </c>
      <c r="I121" s="1">
        <v>6</v>
      </c>
      <c r="J121" s="1" t="s">
        <v>78</v>
      </c>
      <c r="K121" s="1" t="s">
        <v>51</v>
      </c>
      <c r="L121" s="2" t="s">
        <v>1025</v>
      </c>
      <c r="M121" s="2" t="s">
        <v>1026</v>
      </c>
      <c r="N121" s="2" t="s">
        <v>1027</v>
      </c>
      <c r="O121" s="1" t="s">
        <v>440</v>
      </c>
      <c r="P121" s="1" t="s">
        <v>946</v>
      </c>
      <c r="Q121" s="1" t="s">
        <v>960</v>
      </c>
      <c r="R121" s="1" t="s">
        <v>961</v>
      </c>
      <c r="S121" s="1" t="s">
        <v>1028</v>
      </c>
      <c r="T121" s="1" t="s">
        <v>77</v>
      </c>
      <c r="U121" s="1" t="s">
        <v>77</v>
      </c>
      <c r="V121" s="1" t="s">
        <v>61</v>
      </c>
      <c r="W121" s="3"/>
      <c r="X121" s="1" t="s">
        <v>372</v>
      </c>
      <c r="Y121" s="1" t="s">
        <v>950</v>
      </c>
      <c r="Z121" s="1"/>
      <c r="AA121" s="1"/>
      <c r="AB121" s="1"/>
      <c r="AC121" s="1"/>
      <c r="AD121" s="3"/>
      <c r="AE121" s="1"/>
      <c r="AF121" s="1" t="s">
        <v>65</v>
      </c>
      <c r="AG121" s="4">
        <v>121</v>
      </c>
      <c r="AH121" s="1"/>
      <c r="AI121" s="1">
        <v>4</v>
      </c>
      <c r="AJ121" s="1"/>
      <c r="AK121" s="1" t="s">
        <v>951</v>
      </c>
      <c r="AL121" s="3">
        <v>44931</v>
      </c>
      <c r="AM121" s="1" t="s">
        <v>950</v>
      </c>
      <c r="AN121" s="1" t="s">
        <v>43</v>
      </c>
      <c r="AO121" s="1" t="s">
        <v>42</v>
      </c>
    </row>
    <row r="122" spans="1:41" ht="72" x14ac:dyDescent="0.3">
      <c r="A122" s="1" t="s">
        <v>938</v>
      </c>
      <c r="B122" s="1" t="s">
        <v>62</v>
      </c>
      <c r="C122" s="1" t="s">
        <v>1030</v>
      </c>
      <c r="D122" s="1" t="s">
        <v>1029</v>
      </c>
      <c r="E122" s="2" t="s">
        <v>1031</v>
      </c>
      <c r="F122" s="2" t="s">
        <v>1032</v>
      </c>
      <c r="G122" s="1" t="s">
        <v>60</v>
      </c>
      <c r="H122" s="1" t="s">
        <v>60</v>
      </c>
      <c r="I122" s="1">
        <v>9</v>
      </c>
      <c r="J122" s="1" t="s">
        <v>50</v>
      </c>
      <c r="K122" s="1" t="s">
        <v>51</v>
      </c>
      <c r="L122" s="2" t="s">
        <v>1033</v>
      </c>
      <c r="M122" s="2" t="s">
        <v>1034</v>
      </c>
      <c r="N122" s="2" t="s">
        <v>1035</v>
      </c>
      <c r="O122" s="1" t="s">
        <v>991</v>
      </c>
      <c r="P122" s="1" t="s">
        <v>946</v>
      </c>
      <c r="Q122" s="1" t="s">
        <v>1036</v>
      </c>
      <c r="R122" s="1" t="s">
        <v>163</v>
      </c>
      <c r="S122" s="1" t="s">
        <v>163</v>
      </c>
      <c r="T122" s="1" t="s">
        <v>77</v>
      </c>
      <c r="U122" s="1" t="s">
        <v>77</v>
      </c>
      <c r="V122" s="1" t="s">
        <v>61</v>
      </c>
      <c r="W122" s="3"/>
      <c r="X122" s="1" t="s">
        <v>372</v>
      </c>
      <c r="Y122" s="1" t="s">
        <v>950</v>
      </c>
      <c r="Z122" s="1"/>
      <c r="AA122" s="1"/>
      <c r="AB122" s="1"/>
      <c r="AC122" s="1"/>
      <c r="AD122" s="3"/>
      <c r="AE122" s="1"/>
      <c r="AF122" s="1" t="s">
        <v>65</v>
      </c>
      <c r="AG122" s="4">
        <v>122</v>
      </c>
      <c r="AH122" s="1"/>
      <c r="AI122" s="1">
        <v>4</v>
      </c>
      <c r="AJ122" s="1"/>
      <c r="AK122" s="1" t="s">
        <v>951</v>
      </c>
      <c r="AL122" s="3">
        <v>44931</v>
      </c>
      <c r="AM122" s="1" t="s">
        <v>950</v>
      </c>
      <c r="AN122" s="1" t="s">
        <v>43</v>
      </c>
      <c r="AO122" s="1" t="s">
        <v>42</v>
      </c>
    </row>
    <row r="123" spans="1:41" x14ac:dyDescent="0.3">
      <c r="A123" s="1" t="s">
        <v>938</v>
      </c>
      <c r="B123" s="1" t="s">
        <v>62</v>
      </c>
      <c r="C123" s="1" t="s">
        <v>1038</v>
      </c>
      <c r="D123" s="1" t="s">
        <v>1037</v>
      </c>
      <c r="E123" s="2" t="s">
        <v>1039</v>
      </c>
      <c r="F123" s="2" t="s">
        <v>1040</v>
      </c>
      <c r="G123" s="1" t="s">
        <v>60</v>
      </c>
      <c r="H123" s="1" t="s">
        <v>77</v>
      </c>
      <c r="I123" s="1">
        <v>6</v>
      </c>
      <c r="J123" s="1" t="s">
        <v>78</v>
      </c>
      <c r="K123" s="1" t="s">
        <v>51</v>
      </c>
      <c r="L123" s="2" t="s">
        <v>1041</v>
      </c>
      <c r="M123" s="2" t="s">
        <v>1042</v>
      </c>
      <c r="N123" s="2" t="s">
        <v>1043</v>
      </c>
      <c r="O123" s="1" t="s">
        <v>440</v>
      </c>
      <c r="P123" s="1" t="s">
        <v>946</v>
      </c>
      <c r="Q123" s="1" t="s">
        <v>1044</v>
      </c>
      <c r="R123" s="1" t="s">
        <v>1045</v>
      </c>
      <c r="S123" s="1" t="s">
        <v>163</v>
      </c>
      <c r="T123" s="1" t="s">
        <v>77</v>
      </c>
      <c r="U123" s="1" t="s">
        <v>77</v>
      </c>
      <c r="V123" s="1" t="s">
        <v>61</v>
      </c>
      <c r="W123" s="3"/>
      <c r="X123" s="1" t="s">
        <v>372</v>
      </c>
      <c r="Y123" s="1" t="s">
        <v>950</v>
      </c>
      <c r="Z123" s="1"/>
      <c r="AA123" s="1"/>
      <c r="AB123" s="1"/>
      <c r="AC123" s="1"/>
      <c r="AD123" s="3"/>
      <c r="AE123" s="1"/>
      <c r="AF123" s="1" t="s">
        <v>65</v>
      </c>
      <c r="AG123" s="4">
        <v>123</v>
      </c>
      <c r="AH123" s="1"/>
      <c r="AI123" s="1">
        <v>4</v>
      </c>
      <c r="AJ123" s="1"/>
      <c r="AK123" s="1" t="s">
        <v>951</v>
      </c>
      <c r="AL123" s="3">
        <v>44931</v>
      </c>
      <c r="AM123" s="1" t="s">
        <v>950</v>
      </c>
      <c r="AN123" s="1" t="s">
        <v>43</v>
      </c>
      <c r="AO123" s="1" t="s">
        <v>42</v>
      </c>
    </row>
    <row r="124" spans="1:41" x14ac:dyDescent="0.3">
      <c r="A124" s="1" t="s">
        <v>938</v>
      </c>
      <c r="B124" s="1" t="s">
        <v>62</v>
      </c>
      <c r="C124" s="1" t="s">
        <v>1047</v>
      </c>
      <c r="D124" s="1" t="s">
        <v>1046</v>
      </c>
      <c r="E124" s="2" t="s">
        <v>1048</v>
      </c>
      <c r="F124" s="2" t="s">
        <v>1049</v>
      </c>
      <c r="G124" s="1" t="s">
        <v>60</v>
      </c>
      <c r="H124" s="1" t="s">
        <v>77</v>
      </c>
      <c r="I124" s="1">
        <v>6</v>
      </c>
      <c r="J124" s="1" t="s">
        <v>78</v>
      </c>
      <c r="K124" s="1" t="s">
        <v>51</v>
      </c>
      <c r="L124" s="2" t="s">
        <v>499</v>
      </c>
      <c r="M124" s="2" t="s">
        <v>1050</v>
      </c>
      <c r="N124" s="2" t="s">
        <v>1051</v>
      </c>
      <c r="O124" s="1" t="s">
        <v>991</v>
      </c>
      <c r="P124" s="1" t="s">
        <v>946</v>
      </c>
      <c r="Q124" s="1" t="s">
        <v>1052</v>
      </c>
      <c r="R124" s="1" t="s">
        <v>938</v>
      </c>
      <c r="S124" s="1" t="s">
        <v>75</v>
      </c>
      <c r="T124" s="1" t="s">
        <v>77</v>
      </c>
      <c r="U124" s="1" t="s">
        <v>77</v>
      </c>
      <c r="V124" s="1" t="s">
        <v>61</v>
      </c>
      <c r="W124" s="3"/>
      <c r="X124" s="1" t="s">
        <v>372</v>
      </c>
      <c r="Y124" s="1" t="s">
        <v>950</v>
      </c>
      <c r="Z124" s="1"/>
      <c r="AA124" s="1"/>
      <c r="AB124" s="1"/>
      <c r="AC124" s="1"/>
      <c r="AD124" s="3"/>
      <c r="AE124" s="1"/>
      <c r="AF124" s="1" t="s">
        <v>65</v>
      </c>
      <c r="AG124" s="4">
        <v>124</v>
      </c>
      <c r="AH124" s="1"/>
      <c r="AI124" s="1">
        <v>4</v>
      </c>
      <c r="AJ124" s="1"/>
      <c r="AK124" s="1" t="s">
        <v>951</v>
      </c>
      <c r="AL124" s="3">
        <v>44931</v>
      </c>
      <c r="AM124" s="1" t="s">
        <v>950</v>
      </c>
      <c r="AN124" s="1" t="s">
        <v>43</v>
      </c>
      <c r="AO124" s="1"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EFD21-D959-4C7D-A2BF-B063B1A0EBB0}">
  <dimension ref="A1:AM262"/>
  <sheetViews>
    <sheetView tabSelected="1" topLeftCell="A2" workbookViewId="0">
      <selection activeCell="E2" sqref="E2"/>
    </sheetView>
  </sheetViews>
  <sheetFormatPr defaultRowHeight="14.4" x14ac:dyDescent="0.3"/>
  <sheetData>
    <row r="1" spans="1:39" x14ac:dyDescent="0.3">
      <c r="A1" t="s">
        <v>23</v>
      </c>
      <c r="B1" t="s">
        <v>4</v>
      </c>
      <c r="C1" t="s">
        <v>5</v>
      </c>
      <c r="D1" t="s">
        <v>1825</v>
      </c>
      <c r="E1" t="s">
        <v>6</v>
      </c>
      <c r="F1" t="s">
        <v>7</v>
      </c>
      <c r="G1" t="s">
        <v>8</v>
      </c>
      <c r="H1" t="s">
        <v>9</v>
      </c>
      <c r="I1" t="s">
        <v>39</v>
      </c>
      <c r="J1" t="s">
        <v>10</v>
      </c>
      <c r="K1" t="s">
        <v>11</v>
      </c>
      <c r="L1" t="s">
        <v>12</v>
      </c>
      <c r="M1" t="s">
        <v>13</v>
      </c>
      <c r="N1" t="s">
        <v>14</v>
      </c>
      <c r="O1" t="s">
        <v>15</v>
      </c>
      <c r="P1" t="s">
        <v>16</v>
      </c>
      <c r="Q1" t="s">
        <v>17</v>
      </c>
      <c r="R1" t="s">
        <v>18</v>
      </c>
      <c r="S1" t="s">
        <v>19</v>
      </c>
      <c r="T1" t="s">
        <v>20</v>
      </c>
      <c r="U1" t="s">
        <v>21</v>
      </c>
      <c r="V1" t="s">
        <v>22</v>
      </c>
      <c r="W1" t="s">
        <v>33</v>
      </c>
      <c r="X1" t="s">
        <v>25</v>
      </c>
      <c r="Y1" t="s">
        <v>24</v>
      </c>
      <c r="Z1" t="s">
        <v>26</v>
      </c>
      <c r="AA1" t="s">
        <v>27</v>
      </c>
      <c r="AB1" t="s">
        <v>28</v>
      </c>
      <c r="AC1" t="s">
        <v>31</v>
      </c>
      <c r="AD1" t="s">
        <v>34</v>
      </c>
      <c r="AE1" t="s">
        <v>32</v>
      </c>
      <c r="AF1" t="s">
        <v>30</v>
      </c>
      <c r="AG1" t="s">
        <v>0</v>
      </c>
      <c r="AH1" t="s">
        <v>29</v>
      </c>
      <c r="AI1" t="s">
        <v>40</v>
      </c>
      <c r="AJ1" t="s">
        <v>35</v>
      </c>
      <c r="AK1" t="s">
        <v>36</v>
      </c>
      <c r="AL1" t="s">
        <v>37</v>
      </c>
      <c r="AM1" t="s">
        <v>38</v>
      </c>
    </row>
    <row r="2" spans="1:39" ht="409.6" x14ac:dyDescent="0.3">
      <c r="A2">
        <v>2023</v>
      </c>
      <c r="B2" t="s">
        <v>44</v>
      </c>
      <c r="C2" t="s">
        <v>67</v>
      </c>
      <c r="D2" t="s">
        <v>1826</v>
      </c>
      <c r="E2" s="2" t="s">
        <v>1827</v>
      </c>
      <c r="F2" s="2" t="s">
        <v>1828</v>
      </c>
      <c r="G2">
        <v>3</v>
      </c>
      <c r="H2">
        <v>3</v>
      </c>
      <c r="I2">
        <v>9</v>
      </c>
      <c r="J2" t="s">
        <v>50</v>
      </c>
      <c r="K2" t="s">
        <v>51</v>
      </c>
      <c r="L2" s="2" t="s">
        <v>1829</v>
      </c>
      <c r="M2" s="2" t="s">
        <v>1830</v>
      </c>
      <c r="N2" s="2" t="s">
        <v>1831</v>
      </c>
      <c r="O2" t="s">
        <v>73</v>
      </c>
      <c r="P2" t="s">
        <v>56</v>
      </c>
      <c r="Q2" t="s">
        <v>74</v>
      </c>
      <c r="R2" t="s">
        <v>75</v>
      </c>
      <c r="S2" t="s">
        <v>76</v>
      </c>
      <c r="T2">
        <v>2</v>
      </c>
      <c r="U2">
        <v>3</v>
      </c>
      <c r="V2" t="s">
        <v>78</v>
      </c>
      <c r="W2" s="3">
        <v>45001</v>
      </c>
      <c r="X2" t="s">
        <v>64</v>
      </c>
      <c r="Y2" t="s">
        <v>63</v>
      </c>
      <c r="Z2" t="s">
        <v>63</v>
      </c>
      <c r="AA2" t="s">
        <v>125</v>
      </c>
      <c r="AD2" s="3">
        <v>45006</v>
      </c>
      <c r="AF2" t="s">
        <v>65</v>
      </c>
      <c r="AG2">
        <v>2</v>
      </c>
      <c r="AI2">
        <v>6</v>
      </c>
      <c r="AJ2" t="s">
        <v>127</v>
      </c>
      <c r="AK2" t="s">
        <v>1319</v>
      </c>
    </row>
    <row r="3" spans="1:39" ht="409.6" x14ac:dyDescent="0.3">
      <c r="A3">
        <v>2023</v>
      </c>
      <c r="B3" t="s">
        <v>44</v>
      </c>
      <c r="C3" t="s">
        <v>81</v>
      </c>
      <c r="D3" t="s">
        <v>1832</v>
      </c>
      <c r="E3" s="2" t="s">
        <v>1833</v>
      </c>
      <c r="F3" s="2" t="s">
        <v>1834</v>
      </c>
      <c r="G3">
        <v>2</v>
      </c>
      <c r="H3">
        <v>3</v>
      </c>
      <c r="I3">
        <v>6</v>
      </c>
      <c r="J3" t="s">
        <v>78</v>
      </c>
      <c r="K3" t="s">
        <v>51</v>
      </c>
      <c r="L3" s="2" t="s">
        <v>1835</v>
      </c>
      <c r="M3" s="2" t="s">
        <v>1836</v>
      </c>
      <c r="N3" s="2" t="s">
        <v>1837</v>
      </c>
      <c r="O3" t="s">
        <v>87</v>
      </c>
      <c r="P3" t="s">
        <v>56</v>
      </c>
      <c r="Q3" t="s">
        <v>74</v>
      </c>
      <c r="R3" t="s">
        <v>75</v>
      </c>
      <c r="S3" t="s">
        <v>76</v>
      </c>
      <c r="T3">
        <v>2</v>
      </c>
      <c r="U3">
        <v>2</v>
      </c>
      <c r="V3" t="s">
        <v>61</v>
      </c>
      <c r="W3" s="3">
        <v>45001</v>
      </c>
      <c r="X3" t="s">
        <v>64</v>
      </c>
      <c r="Y3" t="s">
        <v>63</v>
      </c>
      <c r="Z3" t="s">
        <v>63</v>
      </c>
      <c r="AA3" t="s">
        <v>125</v>
      </c>
      <c r="AD3" s="3">
        <v>45006</v>
      </c>
      <c r="AF3" t="s">
        <v>65</v>
      </c>
      <c r="AG3">
        <v>3</v>
      </c>
      <c r="AI3">
        <v>4</v>
      </c>
      <c r="AJ3" t="s">
        <v>127</v>
      </c>
      <c r="AK3" t="s">
        <v>1319</v>
      </c>
    </row>
    <row r="4" spans="1:39" ht="409.6" x14ac:dyDescent="0.3">
      <c r="A4">
        <v>2023</v>
      </c>
      <c r="B4" t="s">
        <v>44</v>
      </c>
      <c r="C4" t="s">
        <v>97</v>
      </c>
      <c r="D4" t="s">
        <v>96</v>
      </c>
      <c r="E4" s="2" t="s">
        <v>98</v>
      </c>
      <c r="F4" s="2" t="s">
        <v>99</v>
      </c>
      <c r="G4">
        <v>2</v>
      </c>
      <c r="H4">
        <v>2</v>
      </c>
      <c r="I4">
        <v>4</v>
      </c>
      <c r="J4" t="s">
        <v>61</v>
      </c>
      <c r="K4" t="s">
        <v>51</v>
      </c>
      <c r="L4" s="2" t="s">
        <v>100</v>
      </c>
      <c r="M4" s="2" t="s">
        <v>101</v>
      </c>
      <c r="N4" s="2" t="s">
        <v>102</v>
      </c>
      <c r="O4" t="s">
        <v>55</v>
      </c>
      <c r="P4" t="s">
        <v>56</v>
      </c>
      <c r="Q4" t="s">
        <v>103</v>
      </c>
      <c r="R4" t="s">
        <v>104</v>
      </c>
      <c r="S4" t="s">
        <v>76</v>
      </c>
      <c r="T4">
        <v>1</v>
      </c>
      <c r="U4">
        <v>3</v>
      </c>
      <c r="V4" t="s">
        <v>61</v>
      </c>
      <c r="W4" s="3">
        <v>45001</v>
      </c>
      <c r="X4" t="s">
        <v>64</v>
      </c>
      <c r="Y4" t="s">
        <v>63</v>
      </c>
      <c r="Z4" t="s">
        <v>63</v>
      </c>
      <c r="AA4" t="s">
        <v>125</v>
      </c>
      <c r="AD4" s="3">
        <v>45006</v>
      </c>
      <c r="AF4" t="s">
        <v>65</v>
      </c>
      <c r="AG4">
        <v>5</v>
      </c>
      <c r="AI4">
        <v>3</v>
      </c>
      <c r="AJ4" t="s">
        <v>1838</v>
      </c>
      <c r="AK4" t="s">
        <v>1319</v>
      </c>
    </row>
    <row r="5" spans="1:39" ht="259.2" x14ac:dyDescent="0.3">
      <c r="A5">
        <v>2023</v>
      </c>
      <c r="B5" t="s">
        <v>44</v>
      </c>
      <c r="C5" t="s">
        <v>106</v>
      </c>
      <c r="D5" t="s">
        <v>105</v>
      </c>
      <c r="E5" s="2" t="s">
        <v>107</v>
      </c>
      <c r="F5" s="2" t="s">
        <v>108</v>
      </c>
      <c r="G5">
        <v>2</v>
      </c>
      <c r="H5">
        <v>2</v>
      </c>
      <c r="I5">
        <v>4</v>
      </c>
      <c r="J5" t="s">
        <v>61</v>
      </c>
      <c r="K5" t="s">
        <v>51</v>
      </c>
      <c r="L5" t="s">
        <v>109</v>
      </c>
      <c r="M5" s="2" t="s">
        <v>110</v>
      </c>
      <c r="N5" t="s">
        <v>111</v>
      </c>
      <c r="O5" t="s">
        <v>55</v>
      </c>
      <c r="P5" t="s">
        <v>56</v>
      </c>
      <c r="Q5" t="s">
        <v>112</v>
      </c>
      <c r="R5" t="s">
        <v>58</v>
      </c>
      <c r="S5" t="s">
        <v>76</v>
      </c>
      <c r="T5">
        <v>1</v>
      </c>
      <c r="U5">
        <v>2</v>
      </c>
      <c r="V5" t="s">
        <v>61</v>
      </c>
      <c r="W5" s="3">
        <v>45001</v>
      </c>
      <c r="X5" t="s">
        <v>64</v>
      </c>
      <c r="Y5" t="s">
        <v>63</v>
      </c>
      <c r="Z5" t="s">
        <v>63</v>
      </c>
      <c r="AA5" t="s">
        <v>125</v>
      </c>
      <c r="AD5" s="3">
        <v>45006</v>
      </c>
      <c r="AF5" t="s">
        <v>65</v>
      </c>
      <c r="AG5">
        <v>6</v>
      </c>
      <c r="AI5">
        <v>2</v>
      </c>
      <c r="AJ5" t="s">
        <v>1838</v>
      </c>
      <c r="AK5" t="s">
        <v>1319</v>
      </c>
    </row>
    <row r="6" spans="1:39" ht="409.6" x14ac:dyDescent="0.3">
      <c r="A6">
        <v>2023</v>
      </c>
      <c r="B6" t="s">
        <v>58</v>
      </c>
      <c r="C6" t="s">
        <v>114</v>
      </c>
      <c r="D6" t="s">
        <v>113</v>
      </c>
      <c r="E6" s="2" t="s">
        <v>115</v>
      </c>
      <c r="F6" t="s">
        <v>116</v>
      </c>
      <c r="G6">
        <v>3</v>
      </c>
      <c r="H6">
        <v>3</v>
      </c>
      <c r="I6">
        <v>9</v>
      </c>
      <c r="J6" t="s">
        <v>50</v>
      </c>
      <c r="K6" t="s">
        <v>51</v>
      </c>
      <c r="L6" t="s">
        <v>117</v>
      </c>
      <c r="M6" s="2" t="s">
        <v>118</v>
      </c>
      <c r="N6" t="s">
        <v>119</v>
      </c>
      <c r="O6" t="s">
        <v>120</v>
      </c>
      <c r="P6" t="s">
        <v>121</v>
      </c>
      <c r="Q6" t="s">
        <v>122</v>
      </c>
      <c r="R6" t="s">
        <v>123</v>
      </c>
      <c r="S6" t="s">
        <v>59</v>
      </c>
      <c r="T6">
        <v>4</v>
      </c>
      <c r="U6">
        <v>1</v>
      </c>
      <c r="V6" t="s">
        <v>61</v>
      </c>
      <c r="X6" t="s">
        <v>126</v>
      </c>
      <c r="Y6" t="s">
        <v>125</v>
      </c>
      <c r="AF6" t="s">
        <v>65</v>
      </c>
      <c r="AG6">
        <v>7</v>
      </c>
      <c r="AI6">
        <v>4</v>
      </c>
      <c r="AJ6" t="s">
        <v>127</v>
      </c>
      <c r="AK6" t="s">
        <v>128</v>
      </c>
    </row>
    <row r="7" spans="1:39" ht="409.6" x14ac:dyDescent="0.3">
      <c r="A7">
        <v>2023</v>
      </c>
      <c r="B7" t="s">
        <v>44</v>
      </c>
      <c r="C7" t="s">
        <v>130</v>
      </c>
      <c r="D7" t="s">
        <v>129</v>
      </c>
      <c r="E7" s="2" t="s">
        <v>1839</v>
      </c>
      <c r="F7" s="2" t="s">
        <v>132</v>
      </c>
      <c r="G7">
        <v>3</v>
      </c>
      <c r="H7">
        <v>2</v>
      </c>
      <c r="I7">
        <v>6</v>
      </c>
      <c r="J7" t="s">
        <v>78</v>
      </c>
      <c r="K7" t="s">
        <v>51</v>
      </c>
      <c r="L7" s="2" t="s">
        <v>133</v>
      </c>
      <c r="M7" s="2" t="s">
        <v>134</v>
      </c>
      <c r="N7" s="2" t="s">
        <v>1840</v>
      </c>
      <c r="O7" t="s">
        <v>73</v>
      </c>
      <c r="P7" t="s">
        <v>56</v>
      </c>
      <c r="Q7" t="s">
        <v>112</v>
      </c>
      <c r="R7" t="s">
        <v>75</v>
      </c>
      <c r="S7" t="s">
        <v>76</v>
      </c>
      <c r="T7">
        <v>2</v>
      </c>
      <c r="U7">
        <v>1</v>
      </c>
      <c r="V7" t="s">
        <v>61</v>
      </c>
      <c r="W7" s="3">
        <v>45001</v>
      </c>
      <c r="X7" t="s">
        <v>64</v>
      </c>
      <c r="Y7" t="s">
        <v>63</v>
      </c>
      <c r="Z7" t="s">
        <v>63</v>
      </c>
      <c r="AA7" t="s">
        <v>125</v>
      </c>
      <c r="AD7" s="3">
        <v>45006</v>
      </c>
      <c r="AF7" t="s">
        <v>65</v>
      </c>
      <c r="AG7">
        <v>8</v>
      </c>
      <c r="AI7">
        <v>2</v>
      </c>
      <c r="AJ7" t="s">
        <v>127</v>
      </c>
      <c r="AK7" t="s">
        <v>1319</v>
      </c>
    </row>
    <row r="8" spans="1:39" x14ac:dyDescent="0.3">
      <c r="A8">
        <v>2023</v>
      </c>
      <c r="B8" t="s">
        <v>75</v>
      </c>
      <c r="C8" t="s">
        <v>137</v>
      </c>
      <c r="D8" t="s">
        <v>136</v>
      </c>
      <c r="E8" t="s">
        <v>138</v>
      </c>
      <c r="F8" t="s">
        <v>139</v>
      </c>
      <c r="G8">
        <v>3</v>
      </c>
      <c r="H8">
        <v>3</v>
      </c>
      <c r="I8">
        <v>9</v>
      </c>
      <c r="J8" t="s">
        <v>50</v>
      </c>
      <c r="K8" t="s">
        <v>51</v>
      </c>
      <c r="L8" t="e">
        <f>- Realisasi anggaran sesuai prosedur
- Monitoring realiasi anggaran setiap bulan</f>
        <v>#NAME?</v>
      </c>
      <c r="M8" t="s">
        <v>141</v>
      </c>
      <c r="N8" t="e">
        <f>- Monitoring Realisasi anggaran  terlaksana setiap bulannya
- Realisasi anggaran &lt; budget</f>
        <v>#NAME?</v>
      </c>
      <c r="O8" t="s">
        <v>55</v>
      </c>
      <c r="P8" t="s">
        <v>143</v>
      </c>
      <c r="Q8" t="s">
        <v>144</v>
      </c>
      <c r="R8" t="s">
        <v>58</v>
      </c>
      <c r="S8" t="s">
        <v>58</v>
      </c>
      <c r="T8">
        <v>1</v>
      </c>
      <c r="U8">
        <v>2</v>
      </c>
      <c r="V8" t="s">
        <v>61</v>
      </c>
      <c r="W8" s="3">
        <v>45002</v>
      </c>
      <c r="X8" t="s">
        <v>126</v>
      </c>
      <c r="Y8" t="s">
        <v>145</v>
      </c>
      <c r="Z8" t="s">
        <v>145</v>
      </c>
      <c r="AA8" t="s">
        <v>125</v>
      </c>
      <c r="AD8" s="3">
        <v>45006</v>
      </c>
      <c r="AF8" t="s">
        <v>65</v>
      </c>
      <c r="AG8">
        <v>9</v>
      </c>
      <c r="AI8">
        <v>2</v>
      </c>
      <c r="AJ8" t="s">
        <v>127</v>
      </c>
      <c r="AK8" t="s">
        <v>146</v>
      </c>
      <c r="AM8" t="s">
        <v>145</v>
      </c>
    </row>
    <row r="9" spans="1:39" x14ac:dyDescent="0.3">
      <c r="A9">
        <v>2023</v>
      </c>
      <c r="B9" t="s">
        <v>75</v>
      </c>
      <c r="C9" t="s">
        <v>148</v>
      </c>
      <c r="D9" t="s">
        <v>147</v>
      </c>
      <c r="E9" t="e">
        <f>- Terdapat gangguan pada sistem, jaringan atau infrastruktur
- Terjadi keterlambatan pembayaran layanan IT</f>
        <v>#NAME?</v>
      </c>
      <c r="F9" t="e">
        <f>- Berpotensi mendapatkan complaint dari customer
- Berpotensi menghambat pekerjaan operasional di area GMF</f>
        <v>#NAME?</v>
      </c>
      <c r="G9">
        <v>3</v>
      </c>
      <c r="H9">
        <v>4</v>
      </c>
      <c r="I9">
        <v>12</v>
      </c>
      <c r="J9" t="s">
        <v>50</v>
      </c>
      <c r="K9" t="s">
        <v>51</v>
      </c>
      <c r="L9" t="s">
        <v>151</v>
      </c>
      <c r="M9" t="s">
        <v>152</v>
      </c>
      <c r="N9" t="e">
        <f>- layanan IT berjalan dengan normal
- Tagihan vendor IT dibayarkan sesuai timeframe yang disepakati
- Tidak ada komplain dari customer untuk layanan IT</f>
        <v>#NAME?</v>
      </c>
      <c r="O9" t="s">
        <v>55</v>
      </c>
      <c r="P9" t="s">
        <v>143</v>
      </c>
      <c r="Q9" t="s">
        <v>154</v>
      </c>
      <c r="R9" t="s">
        <v>155</v>
      </c>
      <c r="S9" t="s">
        <v>75</v>
      </c>
      <c r="T9">
        <v>2</v>
      </c>
      <c r="U9">
        <v>1</v>
      </c>
      <c r="V9" t="s">
        <v>61</v>
      </c>
      <c r="W9" s="3">
        <v>45002</v>
      </c>
      <c r="X9" t="s">
        <v>126</v>
      </c>
      <c r="Y9" t="s">
        <v>145</v>
      </c>
      <c r="Z9" t="s">
        <v>145</v>
      </c>
      <c r="AA9" t="s">
        <v>125</v>
      </c>
      <c r="AD9" s="3">
        <v>45006</v>
      </c>
      <c r="AF9" t="s">
        <v>65</v>
      </c>
      <c r="AG9">
        <v>10</v>
      </c>
      <c r="AI9">
        <v>2</v>
      </c>
      <c r="AJ9" t="s">
        <v>127</v>
      </c>
      <c r="AK9" t="s">
        <v>146</v>
      </c>
      <c r="AM9" t="s">
        <v>145</v>
      </c>
    </row>
    <row r="10" spans="1:39" ht="409.6" x14ac:dyDescent="0.3">
      <c r="A10">
        <v>2023</v>
      </c>
      <c r="B10" t="s">
        <v>44</v>
      </c>
      <c r="C10" t="s">
        <v>1841</v>
      </c>
      <c r="D10" t="s">
        <v>1842</v>
      </c>
      <c r="E10" s="2" t="s">
        <v>157</v>
      </c>
      <c r="F10" s="2" t="s">
        <v>158</v>
      </c>
      <c r="G10">
        <v>2</v>
      </c>
      <c r="H10">
        <v>3</v>
      </c>
      <c r="I10">
        <v>6</v>
      </c>
      <c r="J10" t="s">
        <v>78</v>
      </c>
      <c r="K10" t="s">
        <v>51</v>
      </c>
      <c r="L10" s="2" t="s">
        <v>159</v>
      </c>
      <c r="M10" s="2" t="s">
        <v>1843</v>
      </c>
      <c r="N10" s="2" t="s">
        <v>1844</v>
      </c>
      <c r="O10" t="s">
        <v>55</v>
      </c>
      <c r="P10" t="s">
        <v>56</v>
      </c>
      <c r="Q10" t="s">
        <v>162</v>
      </c>
      <c r="R10" t="s">
        <v>163</v>
      </c>
      <c r="S10" t="s">
        <v>76</v>
      </c>
      <c r="T10">
        <v>2</v>
      </c>
      <c r="U10">
        <v>1</v>
      </c>
      <c r="V10" t="s">
        <v>61</v>
      </c>
      <c r="W10" s="3">
        <v>45001</v>
      </c>
      <c r="X10" t="s">
        <v>64</v>
      </c>
      <c r="Y10" t="s">
        <v>63</v>
      </c>
      <c r="Z10" t="s">
        <v>63</v>
      </c>
      <c r="AA10" t="s">
        <v>125</v>
      </c>
      <c r="AD10" s="3">
        <v>45006</v>
      </c>
      <c r="AF10" t="s">
        <v>65</v>
      </c>
      <c r="AG10">
        <v>11</v>
      </c>
      <c r="AI10">
        <v>2</v>
      </c>
      <c r="AJ10" t="s">
        <v>1838</v>
      </c>
      <c r="AK10" t="s">
        <v>1319</v>
      </c>
    </row>
    <row r="11" spans="1:39" x14ac:dyDescent="0.3">
      <c r="A11">
        <v>2023</v>
      </c>
      <c r="B11" t="s">
        <v>75</v>
      </c>
      <c r="C11" t="s">
        <v>165</v>
      </c>
      <c r="D11" t="s">
        <v>164</v>
      </c>
      <c r="E11" t="e">
        <f>- Karena partner memiliki interest tersendiri dalam setiap negosiasi
- Perubahan rencana bisnis Perusahaan</f>
        <v>#NAME?</v>
      </c>
      <c r="F11" t="s">
        <v>167</v>
      </c>
      <c r="G11">
        <v>3</v>
      </c>
      <c r="H11">
        <v>3</v>
      </c>
      <c r="I11">
        <v>9</v>
      </c>
      <c r="J11" t="s">
        <v>50</v>
      </c>
      <c r="K11" t="s">
        <v>51</v>
      </c>
      <c r="L11" t="s">
        <v>168</v>
      </c>
      <c r="M11" t="s">
        <v>169</v>
      </c>
      <c r="N11" t="e">
        <f>- Pengembangan bisnis terlaksana (MoU)
- Target revenue dan net profit Perusahaan tercapai sesuai dengan RKAP</f>
        <v>#NAME?</v>
      </c>
      <c r="O11" t="s">
        <v>171</v>
      </c>
      <c r="P11" t="s">
        <v>143</v>
      </c>
      <c r="Q11" t="s">
        <v>172</v>
      </c>
      <c r="R11" t="s">
        <v>173</v>
      </c>
      <c r="S11" t="s">
        <v>174</v>
      </c>
      <c r="T11">
        <v>2</v>
      </c>
      <c r="U11">
        <v>2</v>
      </c>
      <c r="V11" t="s">
        <v>61</v>
      </c>
      <c r="W11" s="3">
        <v>45002</v>
      </c>
      <c r="X11" t="s">
        <v>126</v>
      </c>
      <c r="Y11" t="s">
        <v>145</v>
      </c>
      <c r="Z11" t="s">
        <v>145</v>
      </c>
      <c r="AA11" t="s">
        <v>125</v>
      </c>
      <c r="AD11" s="3">
        <v>45006</v>
      </c>
      <c r="AF11" t="s">
        <v>65</v>
      </c>
      <c r="AG11">
        <v>12</v>
      </c>
      <c r="AI11">
        <v>4</v>
      </c>
      <c r="AJ11" t="s">
        <v>127</v>
      </c>
      <c r="AK11" t="s">
        <v>146</v>
      </c>
      <c r="AM11" t="s">
        <v>145</v>
      </c>
    </row>
    <row r="12" spans="1:39" ht="409.6" x14ac:dyDescent="0.3">
      <c r="A12">
        <v>2023</v>
      </c>
      <c r="B12" t="s">
        <v>44</v>
      </c>
      <c r="C12" t="s">
        <v>176</v>
      </c>
      <c r="D12" t="s">
        <v>175</v>
      </c>
      <c r="E12" s="2" t="s">
        <v>177</v>
      </c>
      <c r="F12" s="2" t="s">
        <v>178</v>
      </c>
      <c r="G12">
        <v>2</v>
      </c>
      <c r="H12">
        <v>2</v>
      </c>
      <c r="I12">
        <v>4</v>
      </c>
      <c r="J12" t="s">
        <v>61</v>
      </c>
      <c r="K12" t="s">
        <v>51</v>
      </c>
      <c r="L12" s="2" t="s">
        <v>1845</v>
      </c>
      <c r="M12" s="2" t="s">
        <v>180</v>
      </c>
      <c r="N12" s="2" t="s">
        <v>1846</v>
      </c>
      <c r="O12" t="s">
        <v>182</v>
      </c>
      <c r="P12" t="s">
        <v>56</v>
      </c>
      <c r="Q12" t="s">
        <v>162</v>
      </c>
      <c r="R12" t="s">
        <v>163</v>
      </c>
      <c r="S12" t="s">
        <v>76</v>
      </c>
      <c r="T12">
        <v>2</v>
      </c>
      <c r="U12">
        <v>2</v>
      </c>
      <c r="V12" t="s">
        <v>61</v>
      </c>
      <c r="W12" s="3">
        <v>45001</v>
      </c>
      <c r="X12" t="s">
        <v>64</v>
      </c>
      <c r="Y12" t="s">
        <v>63</v>
      </c>
      <c r="Z12" t="s">
        <v>63</v>
      </c>
      <c r="AA12" t="s">
        <v>125</v>
      </c>
      <c r="AD12" s="3">
        <v>45006</v>
      </c>
      <c r="AF12" t="s">
        <v>65</v>
      </c>
      <c r="AG12">
        <v>13</v>
      </c>
      <c r="AI12">
        <v>4</v>
      </c>
      <c r="AJ12" t="s">
        <v>1838</v>
      </c>
      <c r="AK12" t="s">
        <v>1319</v>
      </c>
    </row>
    <row r="13" spans="1:39" ht="244.8" x14ac:dyDescent="0.3">
      <c r="A13">
        <v>2023</v>
      </c>
      <c r="B13" t="s">
        <v>75</v>
      </c>
      <c r="C13" t="s">
        <v>184</v>
      </c>
      <c r="D13" t="s">
        <v>183</v>
      </c>
      <c r="E13" t="s">
        <v>185</v>
      </c>
      <c r="F13" t="s">
        <v>186</v>
      </c>
      <c r="G13">
        <v>1</v>
      </c>
      <c r="H13">
        <v>2</v>
      </c>
      <c r="I13">
        <v>2</v>
      </c>
      <c r="J13" t="s">
        <v>61</v>
      </c>
      <c r="K13" t="s">
        <v>51</v>
      </c>
      <c r="L13" t="s">
        <v>187</v>
      </c>
      <c r="M13" t="e">
        <f>- Melakukan review prosedur bisnis secara rutin oleh seluruh bidang
- pelaksanaan sharing session untuk sosialisasi ke karyawan internal TD</f>
        <v>#NAME?</v>
      </c>
      <c r="N13" s="2" t="s">
        <v>189</v>
      </c>
      <c r="O13" t="s">
        <v>87</v>
      </c>
      <c r="P13" t="s">
        <v>143</v>
      </c>
      <c r="Q13" t="s">
        <v>190</v>
      </c>
      <c r="R13" t="s">
        <v>191</v>
      </c>
      <c r="S13" t="s">
        <v>75</v>
      </c>
      <c r="T13">
        <v>1</v>
      </c>
      <c r="U13">
        <v>1</v>
      </c>
      <c r="V13" t="s">
        <v>61</v>
      </c>
      <c r="W13" s="3">
        <v>45002</v>
      </c>
      <c r="X13" t="s">
        <v>126</v>
      </c>
      <c r="Y13" t="s">
        <v>145</v>
      </c>
      <c r="Z13" t="s">
        <v>145</v>
      </c>
      <c r="AA13" t="s">
        <v>125</v>
      </c>
      <c r="AD13" s="3">
        <v>45006</v>
      </c>
      <c r="AF13" t="s">
        <v>65</v>
      </c>
      <c r="AG13">
        <v>14</v>
      </c>
      <c r="AI13">
        <v>1</v>
      </c>
      <c r="AJ13" t="s">
        <v>1838</v>
      </c>
      <c r="AK13" t="s">
        <v>146</v>
      </c>
      <c r="AM13" t="s">
        <v>145</v>
      </c>
    </row>
    <row r="14" spans="1:39" x14ac:dyDescent="0.3">
      <c r="A14">
        <v>2023</v>
      </c>
      <c r="B14" t="s">
        <v>75</v>
      </c>
      <c r="C14" t="s">
        <v>193</v>
      </c>
      <c r="D14" t="s">
        <v>192</v>
      </c>
      <c r="E14" t="s">
        <v>194</v>
      </c>
      <c r="F14" t="s">
        <v>195</v>
      </c>
      <c r="G14">
        <v>3</v>
      </c>
      <c r="H14">
        <v>3</v>
      </c>
      <c r="I14">
        <v>9</v>
      </c>
      <c r="J14" t="s">
        <v>50</v>
      </c>
      <c r="K14" t="s">
        <v>51</v>
      </c>
      <c r="L14" t="s">
        <v>196</v>
      </c>
      <c r="M14" t="s">
        <v>196</v>
      </c>
      <c r="N14" t="e">
        <f>- Laporan Monitoring utilisasi aset tersedia
- aset DINAS TD terutilisasi dengan baik</f>
        <v>#NAME?</v>
      </c>
      <c r="O14" t="s">
        <v>55</v>
      </c>
      <c r="P14" t="s">
        <v>143</v>
      </c>
      <c r="Q14" t="s">
        <v>198</v>
      </c>
      <c r="R14" t="s">
        <v>199</v>
      </c>
      <c r="S14" t="s">
        <v>75</v>
      </c>
      <c r="T14">
        <v>1</v>
      </c>
      <c r="U14">
        <v>1</v>
      </c>
      <c r="V14" t="s">
        <v>61</v>
      </c>
      <c r="W14" s="3">
        <v>45002</v>
      </c>
      <c r="X14" t="s">
        <v>126</v>
      </c>
      <c r="Y14" t="s">
        <v>145</v>
      </c>
      <c r="Z14" t="s">
        <v>145</v>
      </c>
      <c r="AA14" t="s">
        <v>125</v>
      </c>
      <c r="AD14" s="3">
        <v>45006</v>
      </c>
      <c r="AF14" t="s">
        <v>65</v>
      </c>
      <c r="AG14">
        <v>15</v>
      </c>
      <c r="AI14">
        <v>1</v>
      </c>
      <c r="AJ14" t="s">
        <v>127</v>
      </c>
      <c r="AK14" t="s">
        <v>146</v>
      </c>
      <c r="AM14" t="s">
        <v>145</v>
      </c>
    </row>
    <row r="15" spans="1:39" x14ac:dyDescent="0.3">
      <c r="A15">
        <v>2023</v>
      </c>
      <c r="B15" t="s">
        <v>75</v>
      </c>
      <c r="C15" t="s">
        <v>201</v>
      </c>
      <c r="D15" t="s">
        <v>200</v>
      </c>
      <c r="E15" t="s">
        <v>202</v>
      </c>
      <c r="F15" t="s">
        <v>203</v>
      </c>
      <c r="G15">
        <v>2</v>
      </c>
      <c r="H15">
        <v>2</v>
      </c>
      <c r="I15">
        <v>4</v>
      </c>
      <c r="J15" t="s">
        <v>61</v>
      </c>
      <c r="K15" t="s">
        <v>51</v>
      </c>
      <c r="L15" t="s">
        <v>204</v>
      </c>
      <c r="M15" t="e">
        <f>- Monitoring progress pelaksanaan Continuous improvement program
- Memastikan ketersediaan anggaran untuk Realisasi Continuous improvement program</f>
        <v>#NAME?</v>
      </c>
      <c r="N15" t="s">
        <v>206</v>
      </c>
      <c r="O15" t="s">
        <v>73</v>
      </c>
      <c r="P15" t="s">
        <v>143</v>
      </c>
      <c r="Q15" t="s">
        <v>207</v>
      </c>
      <c r="R15" t="s">
        <v>143</v>
      </c>
      <c r="S15" t="s">
        <v>75</v>
      </c>
      <c r="T15">
        <v>1</v>
      </c>
      <c r="U15">
        <v>1</v>
      </c>
      <c r="V15" t="s">
        <v>61</v>
      </c>
      <c r="W15" s="3">
        <v>45002</v>
      </c>
      <c r="X15" t="s">
        <v>126</v>
      </c>
      <c r="Y15" t="s">
        <v>145</v>
      </c>
      <c r="Z15" t="s">
        <v>145</v>
      </c>
      <c r="AA15" t="s">
        <v>125</v>
      </c>
      <c r="AD15" s="3">
        <v>45006</v>
      </c>
      <c r="AF15" t="s">
        <v>65</v>
      </c>
      <c r="AG15">
        <v>16</v>
      </c>
      <c r="AI15">
        <v>1</v>
      </c>
      <c r="AJ15" t="s">
        <v>1838</v>
      </c>
      <c r="AK15" t="s">
        <v>146</v>
      </c>
      <c r="AM15" t="s">
        <v>145</v>
      </c>
    </row>
    <row r="16" spans="1:39" x14ac:dyDescent="0.3">
      <c r="A16">
        <v>2023</v>
      </c>
      <c r="B16" t="s">
        <v>75</v>
      </c>
      <c r="C16" t="s">
        <v>209</v>
      </c>
      <c r="D16" t="s">
        <v>208</v>
      </c>
      <c r="E16" t="s">
        <v>210</v>
      </c>
      <c r="F16" t="s">
        <v>211</v>
      </c>
      <c r="G16">
        <v>1</v>
      </c>
      <c r="H16">
        <v>2</v>
      </c>
      <c r="I16">
        <v>2</v>
      </c>
      <c r="J16" t="s">
        <v>61</v>
      </c>
      <c r="K16" t="s">
        <v>51</v>
      </c>
      <c r="L16" t="e">
        <f>- Melakukan koordinasi dengan DINAS TH untuk menjaga jumlah manpower DINAS TD
- Memonitor ketersediaan jadwal training dan menjadwalkan training personil DINAS TD</f>
        <v>#NAME?</v>
      </c>
      <c r="M16" t="e">
        <f>- Melakukan koordinasi dengan DINAS TH untuk menjaga jumlah manpower DINAS TD
- Memonitor ketersediaan jadwal training dan menjadwalkan training personil DINAS TD</f>
        <v>#NAME?</v>
      </c>
      <c r="N16" t="e">
        <f>- jumlah manpower DINAS TD tersedia sesuai dengan MPP
- Event training terlaksana dan diikuti oleh personil DINAS TD</f>
        <v>#NAME?</v>
      </c>
      <c r="O16" t="s">
        <v>55</v>
      </c>
      <c r="P16" t="s">
        <v>143</v>
      </c>
      <c r="Q16" t="s">
        <v>214</v>
      </c>
      <c r="R16" t="s">
        <v>163</v>
      </c>
      <c r="S16" t="s">
        <v>75</v>
      </c>
      <c r="T16">
        <v>1</v>
      </c>
      <c r="U16">
        <v>1</v>
      </c>
      <c r="V16" t="s">
        <v>61</v>
      </c>
      <c r="W16" s="3">
        <v>45002</v>
      </c>
      <c r="X16" t="s">
        <v>126</v>
      </c>
      <c r="Y16" t="s">
        <v>145</v>
      </c>
      <c r="Z16" t="s">
        <v>145</v>
      </c>
      <c r="AA16" t="s">
        <v>125</v>
      </c>
      <c r="AD16" s="3">
        <v>45006</v>
      </c>
      <c r="AF16" t="s">
        <v>65</v>
      </c>
      <c r="AG16">
        <v>17</v>
      </c>
      <c r="AI16">
        <v>1</v>
      </c>
      <c r="AJ16" t="s">
        <v>1838</v>
      </c>
      <c r="AK16" t="s">
        <v>146</v>
      </c>
      <c r="AM16" t="s">
        <v>145</v>
      </c>
    </row>
    <row r="17" spans="1:39" x14ac:dyDescent="0.3">
      <c r="A17">
        <v>2023</v>
      </c>
      <c r="B17" t="s">
        <v>75</v>
      </c>
      <c r="C17" t="s">
        <v>216</v>
      </c>
      <c r="D17" t="s">
        <v>215</v>
      </c>
      <c r="E17" t="s">
        <v>217</v>
      </c>
      <c r="F17" t="s">
        <v>218</v>
      </c>
      <c r="G17">
        <v>1</v>
      </c>
      <c r="H17">
        <v>2</v>
      </c>
      <c r="I17">
        <v>2</v>
      </c>
      <c r="J17" t="s">
        <v>61</v>
      </c>
      <c r="K17" t="s">
        <v>51</v>
      </c>
      <c r="L17" t="e">
        <f>- sosialisasi program AoC
- Reminder pelaksanaan program AoC</f>
        <v>#NAME?</v>
      </c>
      <c r="M17" t="e">
        <f>- sosialisasi program AoC
- Monitoring pelaksanaan program AoC</f>
        <v>#NAME?</v>
      </c>
      <c r="N17" t="e">
        <f>- sosialisasi program AoC terlaksana
- Laporan pelaksanaan program AoC tersedia
- program AoC terlaksana sesuai timeframe</f>
        <v>#NAME?</v>
      </c>
      <c r="O17" t="s">
        <v>55</v>
      </c>
      <c r="P17" t="s">
        <v>143</v>
      </c>
      <c r="Q17" t="s">
        <v>222</v>
      </c>
      <c r="R17" t="s">
        <v>163</v>
      </c>
      <c r="S17" t="s">
        <v>75</v>
      </c>
      <c r="T17">
        <v>1</v>
      </c>
      <c r="U17">
        <v>1</v>
      </c>
      <c r="V17" t="s">
        <v>61</v>
      </c>
      <c r="W17" s="3">
        <v>45002</v>
      </c>
      <c r="X17" t="s">
        <v>126</v>
      </c>
      <c r="Y17" t="s">
        <v>145</v>
      </c>
      <c r="Z17" t="s">
        <v>145</v>
      </c>
      <c r="AA17" t="s">
        <v>125</v>
      </c>
      <c r="AD17" s="3">
        <v>45006</v>
      </c>
      <c r="AF17" t="s">
        <v>65</v>
      </c>
      <c r="AG17">
        <v>18</v>
      </c>
      <c r="AI17">
        <v>1</v>
      </c>
      <c r="AJ17" t="s">
        <v>1838</v>
      </c>
      <c r="AK17" t="s">
        <v>146</v>
      </c>
      <c r="AM17" t="s">
        <v>145</v>
      </c>
    </row>
    <row r="18" spans="1:39" x14ac:dyDescent="0.3">
      <c r="A18">
        <v>2023</v>
      </c>
      <c r="B18" t="s">
        <v>75</v>
      </c>
      <c r="C18" t="s">
        <v>224</v>
      </c>
      <c r="D18" t="s">
        <v>223</v>
      </c>
      <c r="E18" t="s">
        <v>225</v>
      </c>
      <c r="F18" t="s">
        <v>226</v>
      </c>
      <c r="G18">
        <v>1</v>
      </c>
      <c r="H18">
        <v>2</v>
      </c>
      <c r="I18">
        <v>2</v>
      </c>
      <c r="J18" t="s">
        <v>61</v>
      </c>
      <c r="K18" t="s">
        <v>51</v>
      </c>
      <c r="L18" t="s">
        <v>227</v>
      </c>
      <c r="M18" t="s">
        <v>228</v>
      </c>
      <c r="N18" t="s">
        <v>229</v>
      </c>
      <c r="O18" t="s">
        <v>55</v>
      </c>
      <c r="P18" t="s">
        <v>143</v>
      </c>
      <c r="Q18" t="s">
        <v>230</v>
      </c>
      <c r="R18" t="s">
        <v>75</v>
      </c>
      <c r="S18" t="s">
        <v>75</v>
      </c>
      <c r="T18">
        <v>1</v>
      </c>
      <c r="U18">
        <v>1</v>
      </c>
      <c r="V18" t="s">
        <v>61</v>
      </c>
      <c r="W18" s="3">
        <v>45002</v>
      </c>
      <c r="X18" t="s">
        <v>126</v>
      </c>
      <c r="Y18" t="s">
        <v>145</v>
      </c>
      <c r="Z18" t="s">
        <v>145</v>
      </c>
      <c r="AA18" t="s">
        <v>125</v>
      </c>
      <c r="AD18" s="3">
        <v>45006</v>
      </c>
      <c r="AF18" t="s">
        <v>65</v>
      </c>
      <c r="AG18">
        <v>19</v>
      </c>
      <c r="AI18">
        <v>1</v>
      </c>
      <c r="AJ18" t="s">
        <v>1838</v>
      </c>
      <c r="AK18" t="s">
        <v>146</v>
      </c>
      <c r="AM18" t="s">
        <v>145</v>
      </c>
    </row>
    <row r="19" spans="1:39" ht="409.6" x14ac:dyDescent="0.3">
      <c r="A19">
        <v>2023</v>
      </c>
      <c r="B19" t="s">
        <v>58</v>
      </c>
      <c r="C19" t="s">
        <v>232</v>
      </c>
      <c r="D19" t="s">
        <v>231</v>
      </c>
      <c r="E19" t="s">
        <v>233</v>
      </c>
      <c r="F19" t="s">
        <v>234</v>
      </c>
      <c r="G19">
        <v>4</v>
      </c>
      <c r="H19">
        <v>3</v>
      </c>
      <c r="I19">
        <v>12</v>
      </c>
      <c r="J19" t="s">
        <v>50</v>
      </c>
      <c r="K19" t="s">
        <v>51</v>
      </c>
      <c r="L19" t="s">
        <v>235</v>
      </c>
      <c r="M19" s="2" t="s">
        <v>236</v>
      </c>
      <c r="N19" t="s">
        <v>237</v>
      </c>
      <c r="O19" t="s">
        <v>238</v>
      </c>
      <c r="P19" t="s">
        <v>239</v>
      </c>
      <c r="Q19" t="s">
        <v>240</v>
      </c>
      <c r="R19" t="s">
        <v>241</v>
      </c>
      <c r="S19" t="s">
        <v>242</v>
      </c>
      <c r="T19">
        <v>2</v>
      </c>
      <c r="U19">
        <v>2</v>
      </c>
      <c r="V19" t="s">
        <v>61</v>
      </c>
      <c r="W19" s="3">
        <v>45002</v>
      </c>
      <c r="X19" t="s">
        <v>126</v>
      </c>
      <c r="Y19" t="s">
        <v>125</v>
      </c>
      <c r="Z19" t="s">
        <v>125</v>
      </c>
      <c r="AA19" t="s">
        <v>125</v>
      </c>
      <c r="AD19" s="3">
        <v>45006</v>
      </c>
      <c r="AF19" t="s">
        <v>65</v>
      </c>
      <c r="AG19">
        <v>20</v>
      </c>
      <c r="AI19">
        <v>4</v>
      </c>
      <c r="AJ19" t="s">
        <v>1838</v>
      </c>
      <c r="AK19" t="s">
        <v>128</v>
      </c>
    </row>
    <row r="20" spans="1:39" x14ac:dyDescent="0.3">
      <c r="A20">
        <v>2023</v>
      </c>
      <c r="B20" t="s">
        <v>58</v>
      </c>
      <c r="C20" t="s">
        <v>244</v>
      </c>
      <c r="D20" t="s">
        <v>243</v>
      </c>
      <c r="E20" t="s">
        <v>245</v>
      </c>
      <c r="F20" t="s">
        <v>246</v>
      </c>
      <c r="G20">
        <v>4</v>
      </c>
      <c r="H20">
        <v>3</v>
      </c>
      <c r="I20">
        <v>12</v>
      </c>
      <c r="J20" t="s">
        <v>50</v>
      </c>
      <c r="K20" t="s">
        <v>51</v>
      </c>
      <c r="L20" t="s">
        <v>247</v>
      </c>
      <c r="M20" t="s">
        <v>248</v>
      </c>
      <c r="N20" t="s">
        <v>249</v>
      </c>
      <c r="O20" t="s">
        <v>55</v>
      </c>
      <c r="P20" t="s">
        <v>250</v>
      </c>
      <c r="Q20" t="s">
        <v>240</v>
      </c>
      <c r="R20" t="s">
        <v>75</v>
      </c>
      <c r="S20" t="s">
        <v>242</v>
      </c>
      <c r="T20">
        <v>2</v>
      </c>
      <c r="U20">
        <v>2</v>
      </c>
      <c r="V20" t="s">
        <v>61</v>
      </c>
      <c r="W20" s="3">
        <v>45002</v>
      </c>
      <c r="X20" t="s">
        <v>126</v>
      </c>
      <c r="Y20" t="s">
        <v>125</v>
      </c>
      <c r="Z20" t="s">
        <v>125</v>
      </c>
      <c r="AA20" t="s">
        <v>125</v>
      </c>
      <c r="AD20" s="3">
        <v>45006</v>
      </c>
      <c r="AF20" t="s">
        <v>65</v>
      </c>
      <c r="AG20">
        <v>21</v>
      </c>
      <c r="AI20">
        <v>4</v>
      </c>
      <c r="AJ20" t="s">
        <v>1838</v>
      </c>
      <c r="AK20" t="s">
        <v>128</v>
      </c>
    </row>
    <row r="21" spans="1:39" ht="273.60000000000002" x14ac:dyDescent="0.3">
      <c r="A21">
        <v>2023</v>
      </c>
      <c r="B21" t="s">
        <v>58</v>
      </c>
      <c r="C21" t="s">
        <v>252</v>
      </c>
      <c r="D21" t="s">
        <v>251</v>
      </c>
      <c r="E21" t="s">
        <v>253</v>
      </c>
      <c r="F21" t="s">
        <v>254</v>
      </c>
      <c r="G21">
        <v>4</v>
      </c>
      <c r="H21">
        <v>2</v>
      </c>
      <c r="I21">
        <v>8</v>
      </c>
      <c r="J21" t="s">
        <v>78</v>
      </c>
      <c r="K21" t="s">
        <v>51</v>
      </c>
      <c r="L21" s="2" t="s">
        <v>255</v>
      </c>
      <c r="M21" t="s">
        <v>256</v>
      </c>
      <c r="N21" t="s">
        <v>257</v>
      </c>
      <c r="O21" t="s">
        <v>258</v>
      </c>
      <c r="P21" t="s">
        <v>239</v>
      </c>
      <c r="Q21" t="s">
        <v>240</v>
      </c>
      <c r="R21" t="s">
        <v>75</v>
      </c>
      <c r="S21" t="s">
        <v>242</v>
      </c>
      <c r="T21">
        <v>2</v>
      </c>
      <c r="U21">
        <v>2</v>
      </c>
      <c r="V21" t="s">
        <v>61</v>
      </c>
      <c r="W21" s="3">
        <v>45002</v>
      </c>
      <c r="X21" t="s">
        <v>126</v>
      </c>
      <c r="Y21" t="s">
        <v>125</v>
      </c>
      <c r="Z21" t="s">
        <v>125</v>
      </c>
      <c r="AA21" t="s">
        <v>125</v>
      </c>
      <c r="AD21" s="3">
        <v>45006</v>
      </c>
      <c r="AF21" t="s">
        <v>65</v>
      </c>
      <c r="AG21">
        <v>22</v>
      </c>
      <c r="AI21">
        <v>4</v>
      </c>
      <c r="AJ21" t="s">
        <v>1838</v>
      </c>
      <c r="AK21" t="s">
        <v>128</v>
      </c>
    </row>
    <row r="22" spans="1:39" ht="403.2" x14ac:dyDescent="0.3">
      <c r="A22">
        <v>2023</v>
      </c>
      <c r="B22" t="s">
        <v>58</v>
      </c>
      <c r="C22" t="s">
        <v>260</v>
      </c>
      <c r="D22" t="s">
        <v>259</v>
      </c>
      <c r="E22" s="2" t="s">
        <v>261</v>
      </c>
      <c r="F22" t="s">
        <v>262</v>
      </c>
      <c r="G22">
        <v>3</v>
      </c>
      <c r="H22">
        <v>3</v>
      </c>
      <c r="I22">
        <v>9</v>
      </c>
      <c r="J22" t="s">
        <v>78</v>
      </c>
      <c r="K22" t="s">
        <v>51</v>
      </c>
      <c r="L22" s="2" t="s">
        <v>263</v>
      </c>
      <c r="M22" s="2" t="s">
        <v>264</v>
      </c>
      <c r="N22" s="2" t="s">
        <v>265</v>
      </c>
      <c r="O22" t="s">
        <v>266</v>
      </c>
      <c r="P22" t="s">
        <v>121</v>
      </c>
      <c r="Q22" t="s">
        <v>267</v>
      </c>
      <c r="R22" t="s">
        <v>59</v>
      </c>
      <c r="S22" t="s">
        <v>268</v>
      </c>
      <c r="T22">
        <v>2</v>
      </c>
      <c r="U22">
        <v>2</v>
      </c>
      <c r="V22" t="s">
        <v>61</v>
      </c>
      <c r="W22" s="3">
        <v>45002</v>
      </c>
      <c r="X22" t="s">
        <v>126</v>
      </c>
      <c r="Y22" t="s">
        <v>125</v>
      </c>
      <c r="Z22" t="s">
        <v>125</v>
      </c>
      <c r="AA22" t="s">
        <v>125</v>
      </c>
      <c r="AD22" s="3">
        <v>45006</v>
      </c>
      <c r="AF22" t="s">
        <v>65</v>
      </c>
      <c r="AG22">
        <v>23</v>
      </c>
      <c r="AI22">
        <v>4</v>
      </c>
      <c r="AJ22" t="s">
        <v>1838</v>
      </c>
      <c r="AK22" t="s">
        <v>128</v>
      </c>
    </row>
    <row r="23" spans="1:39" x14ac:dyDescent="0.3">
      <c r="A23">
        <v>2023</v>
      </c>
      <c r="B23" t="s">
        <v>58</v>
      </c>
      <c r="C23" t="s">
        <v>270</v>
      </c>
      <c r="D23" t="s">
        <v>269</v>
      </c>
      <c r="E23" t="s">
        <v>271</v>
      </c>
      <c r="F23" t="s">
        <v>272</v>
      </c>
      <c r="G23">
        <v>3</v>
      </c>
      <c r="H23">
        <v>3</v>
      </c>
      <c r="I23">
        <v>9</v>
      </c>
      <c r="J23" t="s">
        <v>50</v>
      </c>
      <c r="K23" t="s">
        <v>51</v>
      </c>
      <c r="L23" t="s">
        <v>273</v>
      </c>
      <c r="M23" t="s">
        <v>274</v>
      </c>
      <c r="N23" t="s">
        <v>275</v>
      </c>
      <c r="O23" t="s">
        <v>55</v>
      </c>
      <c r="P23" t="s">
        <v>121</v>
      </c>
      <c r="Q23" t="s">
        <v>267</v>
      </c>
      <c r="R23" t="s">
        <v>59</v>
      </c>
      <c r="S23" t="s">
        <v>268</v>
      </c>
      <c r="T23">
        <v>2</v>
      </c>
      <c r="U23">
        <v>2</v>
      </c>
      <c r="V23" t="s">
        <v>61</v>
      </c>
      <c r="W23" s="3">
        <v>45002</v>
      </c>
      <c r="X23" t="s">
        <v>126</v>
      </c>
      <c r="Y23" t="s">
        <v>125</v>
      </c>
      <c r="Z23" t="s">
        <v>125</v>
      </c>
      <c r="AA23" t="s">
        <v>125</v>
      </c>
      <c r="AD23" s="3">
        <v>45006</v>
      </c>
      <c r="AF23" t="s">
        <v>65</v>
      </c>
      <c r="AG23">
        <v>24</v>
      </c>
      <c r="AI23">
        <v>4</v>
      </c>
      <c r="AJ23" t="s">
        <v>1838</v>
      </c>
      <c r="AK23" t="s">
        <v>128</v>
      </c>
    </row>
    <row r="24" spans="1:39" ht="302.39999999999998" x14ac:dyDescent="0.3">
      <c r="A24">
        <v>2023</v>
      </c>
      <c r="B24" t="s">
        <v>58</v>
      </c>
      <c r="C24" t="s">
        <v>277</v>
      </c>
      <c r="D24" t="s">
        <v>276</v>
      </c>
      <c r="E24" t="s">
        <v>278</v>
      </c>
      <c r="F24" t="s">
        <v>279</v>
      </c>
      <c r="G24">
        <v>3</v>
      </c>
      <c r="H24">
        <v>2</v>
      </c>
      <c r="I24">
        <v>6</v>
      </c>
      <c r="J24" t="s">
        <v>78</v>
      </c>
      <c r="K24" t="s">
        <v>51</v>
      </c>
      <c r="L24" t="s">
        <v>280</v>
      </c>
      <c r="M24" s="2" t="s">
        <v>281</v>
      </c>
      <c r="N24" s="2" t="s">
        <v>282</v>
      </c>
      <c r="O24" s="7">
        <v>45261</v>
      </c>
      <c r="P24" t="s">
        <v>121</v>
      </c>
      <c r="Q24" t="s">
        <v>122</v>
      </c>
      <c r="R24" t="s">
        <v>284</v>
      </c>
      <c r="S24" t="s">
        <v>59</v>
      </c>
      <c r="T24">
        <v>3</v>
      </c>
      <c r="U24">
        <v>1</v>
      </c>
      <c r="V24" t="s">
        <v>61</v>
      </c>
      <c r="W24" s="3">
        <v>44998</v>
      </c>
      <c r="X24" t="s">
        <v>126</v>
      </c>
      <c r="Y24" t="s">
        <v>125</v>
      </c>
      <c r="Z24" t="s">
        <v>125</v>
      </c>
      <c r="AA24" t="s">
        <v>125</v>
      </c>
      <c r="AD24" s="3">
        <v>45006</v>
      </c>
      <c r="AF24" t="s">
        <v>65</v>
      </c>
      <c r="AG24">
        <v>25</v>
      </c>
      <c r="AI24">
        <v>3</v>
      </c>
      <c r="AJ24" t="s">
        <v>1838</v>
      </c>
      <c r="AK24" t="s">
        <v>128</v>
      </c>
    </row>
    <row r="25" spans="1:39" ht="259.2" x14ac:dyDescent="0.3">
      <c r="A25">
        <v>2023</v>
      </c>
      <c r="B25" t="s">
        <v>58</v>
      </c>
      <c r="C25" t="s">
        <v>286</v>
      </c>
      <c r="D25" t="s">
        <v>285</v>
      </c>
      <c r="E25" s="2" t="s">
        <v>287</v>
      </c>
      <c r="F25" t="s">
        <v>288</v>
      </c>
      <c r="G25">
        <v>4</v>
      </c>
      <c r="H25">
        <v>2</v>
      </c>
      <c r="I25">
        <v>8</v>
      </c>
      <c r="J25" t="s">
        <v>78</v>
      </c>
      <c r="K25" t="s">
        <v>51</v>
      </c>
      <c r="L25" t="s">
        <v>247</v>
      </c>
      <c r="M25" s="2" t="s">
        <v>289</v>
      </c>
      <c r="N25" s="2" t="s">
        <v>290</v>
      </c>
      <c r="O25" s="7">
        <v>45261</v>
      </c>
      <c r="P25" t="s">
        <v>121</v>
      </c>
      <c r="Q25" t="s">
        <v>239</v>
      </c>
      <c r="R25" t="s">
        <v>291</v>
      </c>
      <c r="S25" t="s">
        <v>59</v>
      </c>
      <c r="T25">
        <v>2</v>
      </c>
      <c r="U25">
        <v>1</v>
      </c>
      <c r="V25" t="s">
        <v>61</v>
      </c>
      <c r="W25" s="3">
        <v>44998</v>
      </c>
      <c r="X25" t="s">
        <v>126</v>
      </c>
      <c r="Y25" t="s">
        <v>125</v>
      </c>
      <c r="Z25" t="s">
        <v>125</v>
      </c>
      <c r="AA25" t="s">
        <v>125</v>
      </c>
      <c r="AD25" s="3">
        <v>45002</v>
      </c>
      <c r="AF25" t="s">
        <v>65</v>
      </c>
      <c r="AG25">
        <v>26</v>
      </c>
      <c r="AI25">
        <v>2</v>
      </c>
      <c r="AJ25" t="s">
        <v>1838</v>
      </c>
      <c r="AK25" t="s">
        <v>128</v>
      </c>
    </row>
    <row r="26" spans="1:39" ht="409.6" x14ac:dyDescent="0.3">
      <c r="A26">
        <v>2023</v>
      </c>
      <c r="B26" t="s">
        <v>58</v>
      </c>
      <c r="C26" t="s">
        <v>293</v>
      </c>
      <c r="D26" t="s">
        <v>292</v>
      </c>
      <c r="E26" s="2" t="s">
        <v>294</v>
      </c>
      <c r="F26" t="s">
        <v>295</v>
      </c>
      <c r="G26">
        <v>5</v>
      </c>
      <c r="H26">
        <v>4</v>
      </c>
      <c r="I26">
        <v>20</v>
      </c>
      <c r="J26" t="s">
        <v>296</v>
      </c>
      <c r="K26" t="s">
        <v>51</v>
      </c>
      <c r="L26" t="s">
        <v>280</v>
      </c>
      <c r="M26" t="s">
        <v>297</v>
      </c>
      <c r="N26" t="s">
        <v>298</v>
      </c>
      <c r="O26" s="7">
        <v>45261</v>
      </c>
      <c r="P26" t="s">
        <v>299</v>
      </c>
      <c r="Q26" t="s">
        <v>300</v>
      </c>
      <c r="R26" t="s">
        <v>121</v>
      </c>
      <c r="S26" t="s">
        <v>59</v>
      </c>
      <c r="T26">
        <v>3</v>
      </c>
      <c r="U26">
        <v>1</v>
      </c>
      <c r="V26" t="s">
        <v>61</v>
      </c>
      <c r="W26" s="3">
        <v>44998</v>
      </c>
      <c r="X26" t="s">
        <v>126</v>
      </c>
      <c r="Y26" t="s">
        <v>125</v>
      </c>
      <c r="Z26" t="s">
        <v>125</v>
      </c>
      <c r="AA26" t="s">
        <v>125</v>
      </c>
      <c r="AD26" s="3">
        <v>45002</v>
      </c>
      <c r="AF26" t="s">
        <v>65</v>
      </c>
      <c r="AG26">
        <v>27</v>
      </c>
      <c r="AI26">
        <v>3</v>
      </c>
      <c r="AJ26" t="s">
        <v>127</v>
      </c>
      <c r="AK26" t="s">
        <v>128</v>
      </c>
    </row>
    <row r="27" spans="1:39" ht="331.2" x14ac:dyDescent="0.3">
      <c r="A27">
        <v>2023</v>
      </c>
      <c r="B27" t="s">
        <v>58</v>
      </c>
      <c r="C27" t="s">
        <v>302</v>
      </c>
      <c r="D27" t="s">
        <v>301</v>
      </c>
      <c r="E27" t="s">
        <v>303</v>
      </c>
      <c r="F27" t="s">
        <v>304</v>
      </c>
      <c r="G27">
        <v>3</v>
      </c>
      <c r="H27">
        <v>4</v>
      </c>
      <c r="I27">
        <v>12</v>
      </c>
      <c r="J27" t="s">
        <v>50</v>
      </c>
      <c r="K27" t="s">
        <v>51</v>
      </c>
      <c r="L27" t="s">
        <v>247</v>
      </c>
      <c r="M27" s="2" t="s">
        <v>305</v>
      </c>
      <c r="N27" t="s">
        <v>306</v>
      </c>
      <c r="O27" s="7">
        <v>45261</v>
      </c>
      <c r="P27" t="s">
        <v>307</v>
      </c>
      <c r="Q27" t="s">
        <v>308</v>
      </c>
      <c r="R27" t="s">
        <v>121</v>
      </c>
      <c r="S27" t="s">
        <v>59</v>
      </c>
      <c r="T27">
        <v>3</v>
      </c>
      <c r="U27">
        <v>1</v>
      </c>
      <c r="V27" t="s">
        <v>61</v>
      </c>
      <c r="W27" s="3">
        <v>44998</v>
      </c>
      <c r="X27" t="s">
        <v>126</v>
      </c>
      <c r="Y27" t="s">
        <v>125</v>
      </c>
      <c r="Z27" t="s">
        <v>125</v>
      </c>
      <c r="AA27" t="s">
        <v>125</v>
      </c>
      <c r="AD27" s="3">
        <v>45002</v>
      </c>
      <c r="AF27" t="s">
        <v>65</v>
      </c>
      <c r="AG27">
        <v>28</v>
      </c>
      <c r="AI27">
        <v>3</v>
      </c>
      <c r="AJ27" t="s">
        <v>1838</v>
      </c>
      <c r="AK27" t="s">
        <v>128</v>
      </c>
    </row>
    <row r="28" spans="1:39" ht="374.4" x14ac:dyDescent="0.3">
      <c r="A28">
        <v>2023</v>
      </c>
      <c r="B28" t="s">
        <v>58</v>
      </c>
      <c r="C28" t="s">
        <v>310</v>
      </c>
      <c r="D28" t="s">
        <v>309</v>
      </c>
      <c r="E28" s="2" t="s">
        <v>311</v>
      </c>
      <c r="F28" s="2" t="s">
        <v>312</v>
      </c>
      <c r="G28">
        <v>3</v>
      </c>
      <c r="H28">
        <v>3</v>
      </c>
      <c r="I28">
        <v>9</v>
      </c>
      <c r="J28" t="s">
        <v>50</v>
      </c>
      <c r="K28" t="s">
        <v>51</v>
      </c>
      <c r="L28" s="2" t="s">
        <v>313</v>
      </c>
      <c r="M28" s="2" t="s">
        <v>314</v>
      </c>
      <c r="N28" s="2" t="s">
        <v>315</v>
      </c>
      <c r="O28" t="s">
        <v>55</v>
      </c>
      <c r="P28" t="s">
        <v>299</v>
      </c>
      <c r="Q28" t="s">
        <v>300</v>
      </c>
      <c r="R28" t="s">
        <v>121</v>
      </c>
      <c r="S28" t="s">
        <v>59</v>
      </c>
      <c r="T28">
        <v>2</v>
      </c>
      <c r="U28">
        <v>2</v>
      </c>
      <c r="V28" t="s">
        <v>61</v>
      </c>
      <c r="W28" s="3">
        <v>44998</v>
      </c>
      <c r="X28" t="s">
        <v>126</v>
      </c>
      <c r="Y28" t="s">
        <v>125</v>
      </c>
      <c r="Z28" t="s">
        <v>125</v>
      </c>
      <c r="AF28" t="s">
        <v>65</v>
      </c>
      <c r="AG28">
        <v>29</v>
      </c>
      <c r="AI28">
        <v>4</v>
      </c>
      <c r="AJ28" t="s">
        <v>127</v>
      </c>
      <c r="AK28" t="s">
        <v>128</v>
      </c>
    </row>
    <row r="29" spans="1:39" ht="388.8" x14ac:dyDescent="0.3">
      <c r="A29">
        <v>2023</v>
      </c>
      <c r="B29" t="s">
        <v>58</v>
      </c>
      <c r="C29" t="s">
        <v>317</v>
      </c>
      <c r="D29" t="s">
        <v>316</v>
      </c>
      <c r="E29" s="2" t="s">
        <v>318</v>
      </c>
      <c r="F29" s="2" t="s">
        <v>319</v>
      </c>
      <c r="G29">
        <v>3</v>
      </c>
      <c r="H29">
        <v>3</v>
      </c>
      <c r="I29">
        <v>9</v>
      </c>
      <c r="J29" t="s">
        <v>50</v>
      </c>
      <c r="K29" t="s">
        <v>51</v>
      </c>
      <c r="L29" s="2" t="s">
        <v>320</v>
      </c>
      <c r="M29" s="2" t="s">
        <v>321</v>
      </c>
      <c r="N29" s="2" t="s">
        <v>322</v>
      </c>
      <c r="O29" t="s">
        <v>323</v>
      </c>
      <c r="P29" t="s">
        <v>324</v>
      </c>
      <c r="Q29" t="s">
        <v>325</v>
      </c>
      <c r="R29" t="s">
        <v>121</v>
      </c>
      <c r="S29" t="s">
        <v>59</v>
      </c>
      <c r="T29">
        <v>3</v>
      </c>
      <c r="U29">
        <v>1</v>
      </c>
      <c r="V29" t="s">
        <v>61</v>
      </c>
      <c r="W29" s="3">
        <v>44998</v>
      </c>
      <c r="X29" t="s">
        <v>126</v>
      </c>
      <c r="Y29" t="s">
        <v>125</v>
      </c>
      <c r="Z29" t="s">
        <v>125</v>
      </c>
      <c r="AA29" t="s">
        <v>125</v>
      </c>
      <c r="AD29" s="3">
        <v>45006</v>
      </c>
      <c r="AF29" t="s">
        <v>65</v>
      </c>
      <c r="AG29">
        <v>30</v>
      </c>
      <c r="AI29">
        <v>3</v>
      </c>
      <c r="AJ29" t="s">
        <v>1838</v>
      </c>
      <c r="AK29" t="s">
        <v>128</v>
      </c>
    </row>
    <row r="30" spans="1:39" ht="345.6" x14ac:dyDescent="0.3">
      <c r="A30">
        <v>2023</v>
      </c>
      <c r="B30" t="s">
        <v>58</v>
      </c>
      <c r="C30" t="s">
        <v>317</v>
      </c>
      <c r="D30" t="s">
        <v>326</v>
      </c>
      <c r="E30" s="2" t="s">
        <v>327</v>
      </c>
      <c r="F30" s="2" t="s">
        <v>328</v>
      </c>
      <c r="G30">
        <v>3</v>
      </c>
      <c r="H30">
        <v>3</v>
      </c>
      <c r="I30">
        <v>9</v>
      </c>
      <c r="J30" t="s">
        <v>50</v>
      </c>
      <c r="K30" t="s">
        <v>51</v>
      </c>
      <c r="L30" s="2" t="s">
        <v>329</v>
      </c>
      <c r="M30" s="2" t="s">
        <v>330</v>
      </c>
      <c r="N30" s="2" t="s">
        <v>331</v>
      </c>
      <c r="O30" t="s">
        <v>332</v>
      </c>
      <c r="P30" t="s">
        <v>324</v>
      </c>
      <c r="Q30" t="s">
        <v>325</v>
      </c>
      <c r="R30" t="s">
        <v>121</v>
      </c>
      <c r="S30" t="s">
        <v>59</v>
      </c>
      <c r="T30">
        <v>3</v>
      </c>
      <c r="U30">
        <v>1</v>
      </c>
      <c r="V30" t="s">
        <v>61</v>
      </c>
      <c r="W30" s="3">
        <v>44998</v>
      </c>
      <c r="X30" t="s">
        <v>126</v>
      </c>
      <c r="Y30" t="s">
        <v>125</v>
      </c>
      <c r="Z30" t="s">
        <v>125</v>
      </c>
      <c r="AA30" t="s">
        <v>125</v>
      </c>
      <c r="AD30" s="3">
        <v>45006</v>
      </c>
      <c r="AF30" t="s">
        <v>65</v>
      </c>
      <c r="AG30">
        <v>31</v>
      </c>
      <c r="AI30">
        <v>3</v>
      </c>
      <c r="AJ30" t="s">
        <v>127</v>
      </c>
      <c r="AK30" t="s">
        <v>128</v>
      </c>
    </row>
    <row r="31" spans="1:39" ht="409.6" x14ac:dyDescent="0.3">
      <c r="A31">
        <v>2023</v>
      </c>
      <c r="B31" t="s">
        <v>58</v>
      </c>
      <c r="C31" t="s">
        <v>317</v>
      </c>
      <c r="D31" t="s">
        <v>333</v>
      </c>
      <c r="E31" s="2" t="s">
        <v>334</v>
      </c>
      <c r="F31" s="2" t="s">
        <v>335</v>
      </c>
      <c r="G31">
        <v>3</v>
      </c>
      <c r="H31">
        <v>3</v>
      </c>
      <c r="I31">
        <v>9</v>
      </c>
      <c r="J31" t="s">
        <v>50</v>
      </c>
      <c r="K31" t="s">
        <v>51</v>
      </c>
      <c r="L31" s="2" t="s">
        <v>336</v>
      </c>
      <c r="M31" s="2" t="s">
        <v>337</v>
      </c>
      <c r="N31" s="2" t="s">
        <v>338</v>
      </c>
      <c r="O31" t="s">
        <v>339</v>
      </c>
      <c r="P31" t="s">
        <v>324</v>
      </c>
      <c r="Q31" t="s">
        <v>325</v>
      </c>
      <c r="R31" t="s">
        <v>121</v>
      </c>
      <c r="S31" t="s">
        <v>59</v>
      </c>
      <c r="T31">
        <v>3</v>
      </c>
      <c r="U31">
        <v>1</v>
      </c>
      <c r="V31" t="s">
        <v>61</v>
      </c>
      <c r="W31" s="3">
        <v>44998</v>
      </c>
      <c r="X31" t="s">
        <v>126</v>
      </c>
      <c r="Y31" t="s">
        <v>125</v>
      </c>
      <c r="Z31" t="s">
        <v>125</v>
      </c>
      <c r="AA31" t="s">
        <v>125</v>
      </c>
      <c r="AD31" s="3">
        <v>45006</v>
      </c>
      <c r="AF31" t="s">
        <v>65</v>
      </c>
      <c r="AG31">
        <v>32</v>
      </c>
      <c r="AI31">
        <v>3</v>
      </c>
      <c r="AJ31" t="s">
        <v>127</v>
      </c>
      <c r="AK31" t="s">
        <v>128</v>
      </c>
    </row>
    <row r="32" spans="1:39" ht="409.6" x14ac:dyDescent="0.3">
      <c r="A32">
        <v>2023</v>
      </c>
      <c r="B32" t="s">
        <v>58</v>
      </c>
      <c r="C32" t="s">
        <v>341</v>
      </c>
      <c r="D32" t="s">
        <v>340</v>
      </c>
      <c r="E32" t="s">
        <v>342</v>
      </c>
      <c r="F32" t="s">
        <v>343</v>
      </c>
      <c r="G32">
        <v>3</v>
      </c>
      <c r="H32">
        <v>3</v>
      </c>
      <c r="I32">
        <v>9</v>
      </c>
      <c r="J32" t="s">
        <v>50</v>
      </c>
      <c r="K32" t="s">
        <v>51</v>
      </c>
      <c r="L32" s="2" t="s">
        <v>344</v>
      </c>
      <c r="M32" s="2" t="s">
        <v>345</v>
      </c>
      <c r="N32" t="s">
        <v>346</v>
      </c>
      <c r="O32" t="s">
        <v>347</v>
      </c>
      <c r="P32" t="s">
        <v>121</v>
      </c>
      <c r="Q32" t="s">
        <v>348</v>
      </c>
      <c r="R32" t="s">
        <v>75</v>
      </c>
      <c r="S32" t="s">
        <v>349</v>
      </c>
      <c r="T32">
        <v>3</v>
      </c>
      <c r="U32">
        <v>1</v>
      </c>
      <c r="V32" t="s">
        <v>61</v>
      </c>
      <c r="W32" s="3">
        <v>44998</v>
      </c>
      <c r="X32" t="s">
        <v>126</v>
      </c>
      <c r="Y32" t="s">
        <v>125</v>
      </c>
      <c r="Z32" t="s">
        <v>125</v>
      </c>
      <c r="AA32" t="s">
        <v>125</v>
      </c>
      <c r="AD32" s="3">
        <v>45006</v>
      </c>
      <c r="AF32" t="s">
        <v>65</v>
      </c>
      <c r="AG32">
        <v>33</v>
      </c>
      <c r="AI32">
        <v>3</v>
      </c>
      <c r="AJ32" t="s">
        <v>1838</v>
      </c>
      <c r="AK32" t="s">
        <v>128</v>
      </c>
    </row>
    <row r="33" spans="1:39" ht="288" x14ac:dyDescent="0.3">
      <c r="A33">
        <v>2023</v>
      </c>
      <c r="B33" t="s">
        <v>58</v>
      </c>
      <c r="C33" t="s">
        <v>351</v>
      </c>
      <c r="D33" t="s">
        <v>350</v>
      </c>
      <c r="E33" t="s">
        <v>352</v>
      </c>
      <c r="F33" s="2" t="s">
        <v>353</v>
      </c>
      <c r="G33">
        <v>3</v>
      </c>
      <c r="H33">
        <v>3</v>
      </c>
      <c r="I33">
        <v>9</v>
      </c>
      <c r="J33" t="s">
        <v>50</v>
      </c>
      <c r="K33" t="s">
        <v>51</v>
      </c>
      <c r="L33" t="s">
        <v>354</v>
      </c>
      <c r="M33" t="s">
        <v>355</v>
      </c>
      <c r="N33" t="s">
        <v>356</v>
      </c>
      <c r="O33" t="s">
        <v>55</v>
      </c>
      <c r="P33" t="s">
        <v>357</v>
      </c>
      <c r="Q33" t="s">
        <v>239</v>
      </c>
      <c r="R33" t="s">
        <v>59</v>
      </c>
      <c r="S33" t="s">
        <v>268</v>
      </c>
      <c r="T33">
        <v>2</v>
      </c>
      <c r="U33">
        <v>2</v>
      </c>
      <c r="V33" t="s">
        <v>61</v>
      </c>
      <c r="W33" s="3">
        <v>44998</v>
      </c>
      <c r="X33" t="s">
        <v>126</v>
      </c>
      <c r="Y33" t="s">
        <v>125</v>
      </c>
      <c r="Z33" t="s">
        <v>125</v>
      </c>
      <c r="AA33" t="s">
        <v>125</v>
      </c>
      <c r="AD33" s="3">
        <v>45006</v>
      </c>
      <c r="AF33" t="s">
        <v>65</v>
      </c>
      <c r="AG33">
        <v>34</v>
      </c>
      <c r="AI33">
        <v>4</v>
      </c>
      <c r="AJ33" t="s">
        <v>127</v>
      </c>
      <c r="AK33" t="s">
        <v>128</v>
      </c>
    </row>
    <row r="34" spans="1:39" x14ac:dyDescent="0.3">
      <c r="A34">
        <v>2023</v>
      </c>
      <c r="B34" t="s">
        <v>359</v>
      </c>
      <c r="C34" t="s">
        <v>360</v>
      </c>
      <c r="D34" t="s">
        <v>358</v>
      </c>
      <c r="E34" t="s">
        <v>361</v>
      </c>
      <c r="F34" t="s">
        <v>362</v>
      </c>
      <c r="G34">
        <v>3</v>
      </c>
      <c r="H34">
        <v>4</v>
      </c>
      <c r="I34">
        <v>12</v>
      </c>
      <c r="J34" t="s">
        <v>296</v>
      </c>
      <c r="K34" t="s">
        <v>51</v>
      </c>
      <c r="L34" t="s">
        <v>363</v>
      </c>
      <c r="M34" t="s">
        <v>364</v>
      </c>
      <c r="N34" t="s">
        <v>365</v>
      </c>
      <c r="O34" t="s">
        <v>366</v>
      </c>
      <c r="P34" t="s">
        <v>367</v>
      </c>
      <c r="Q34" t="s">
        <v>368</v>
      </c>
      <c r="R34" t="s">
        <v>369</v>
      </c>
      <c r="S34" t="s">
        <v>370</v>
      </c>
      <c r="T34">
        <v>3</v>
      </c>
      <c r="U34">
        <v>2</v>
      </c>
      <c r="V34" t="s">
        <v>78</v>
      </c>
      <c r="W34" s="3">
        <v>45021</v>
      </c>
      <c r="X34" t="s">
        <v>372</v>
      </c>
      <c r="Y34" t="s">
        <v>371</v>
      </c>
      <c r="Z34" t="s">
        <v>371</v>
      </c>
      <c r="AA34" t="s">
        <v>125</v>
      </c>
      <c r="AD34" s="3">
        <v>45021</v>
      </c>
      <c r="AF34" t="s">
        <v>65</v>
      </c>
      <c r="AG34">
        <v>35</v>
      </c>
      <c r="AI34">
        <v>6</v>
      </c>
      <c r="AJ34" t="s">
        <v>127</v>
      </c>
      <c r="AK34" t="s">
        <v>373</v>
      </c>
    </row>
    <row r="35" spans="1:39" x14ac:dyDescent="0.3">
      <c r="A35">
        <v>2023</v>
      </c>
      <c r="B35" t="s">
        <v>359</v>
      </c>
      <c r="C35" t="s">
        <v>375</v>
      </c>
      <c r="D35" t="s">
        <v>374</v>
      </c>
      <c r="E35" t="s">
        <v>376</v>
      </c>
      <c r="F35" t="s">
        <v>377</v>
      </c>
      <c r="G35">
        <v>3</v>
      </c>
      <c r="H35">
        <v>2</v>
      </c>
      <c r="I35">
        <v>6</v>
      </c>
      <c r="J35" t="s">
        <v>78</v>
      </c>
      <c r="K35" t="s">
        <v>51</v>
      </c>
      <c r="L35" t="s">
        <v>378</v>
      </c>
      <c r="M35" t="s">
        <v>379</v>
      </c>
      <c r="N35" t="s">
        <v>380</v>
      </c>
      <c r="O35" t="s">
        <v>381</v>
      </c>
      <c r="P35" t="s">
        <v>367</v>
      </c>
      <c r="Q35" t="s">
        <v>382</v>
      </c>
      <c r="R35" t="s">
        <v>1847</v>
      </c>
      <c r="S35" t="s">
        <v>370</v>
      </c>
      <c r="T35">
        <v>2</v>
      </c>
      <c r="U35">
        <v>2</v>
      </c>
      <c r="V35" t="s">
        <v>61</v>
      </c>
      <c r="W35" s="3">
        <v>45019</v>
      </c>
      <c r="X35" t="s">
        <v>372</v>
      </c>
      <c r="Y35" t="s">
        <v>371</v>
      </c>
      <c r="Z35" t="s">
        <v>371</v>
      </c>
      <c r="AA35" t="s">
        <v>125</v>
      </c>
      <c r="AD35" s="3">
        <v>45021</v>
      </c>
      <c r="AF35" t="s">
        <v>65</v>
      </c>
      <c r="AG35">
        <v>36</v>
      </c>
      <c r="AI35">
        <v>4</v>
      </c>
      <c r="AJ35" t="s">
        <v>1838</v>
      </c>
      <c r="AK35" t="s">
        <v>373</v>
      </c>
    </row>
    <row r="36" spans="1:39" x14ac:dyDescent="0.3">
      <c r="A36">
        <v>2023</v>
      </c>
      <c r="B36" t="s">
        <v>359</v>
      </c>
      <c r="C36" t="s">
        <v>375</v>
      </c>
      <c r="D36" t="s">
        <v>384</v>
      </c>
      <c r="E36" t="s">
        <v>385</v>
      </c>
      <c r="F36" t="s">
        <v>386</v>
      </c>
      <c r="G36">
        <v>3</v>
      </c>
      <c r="H36">
        <v>2</v>
      </c>
      <c r="I36">
        <v>6</v>
      </c>
      <c r="J36" t="s">
        <v>78</v>
      </c>
      <c r="K36" t="s">
        <v>51</v>
      </c>
      <c r="L36" t="s">
        <v>387</v>
      </c>
      <c r="M36" t="s">
        <v>388</v>
      </c>
      <c r="N36" t="s">
        <v>389</v>
      </c>
      <c r="O36" t="s">
        <v>381</v>
      </c>
      <c r="P36" t="s">
        <v>367</v>
      </c>
      <c r="Q36" t="s">
        <v>390</v>
      </c>
      <c r="R36" t="s">
        <v>1847</v>
      </c>
      <c r="S36" t="s">
        <v>370</v>
      </c>
      <c r="T36">
        <v>2</v>
      </c>
      <c r="U36">
        <v>2</v>
      </c>
      <c r="V36" t="s">
        <v>61</v>
      </c>
      <c r="W36" s="3">
        <v>45019</v>
      </c>
      <c r="X36" t="s">
        <v>372</v>
      </c>
      <c r="Y36" t="s">
        <v>371</v>
      </c>
      <c r="Z36" t="s">
        <v>371</v>
      </c>
      <c r="AA36" t="s">
        <v>125</v>
      </c>
      <c r="AD36" s="3">
        <v>45021</v>
      </c>
      <c r="AF36" t="s">
        <v>65</v>
      </c>
      <c r="AG36">
        <v>37</v>
      </c>
      <c r="AI36">
        <v>4</v>
      </c>
      <c r="AJ36" t="s">
        <v>1838</v>
      </c>
      <c r="AK36" t="s">
        <v>373</v>
      </c>
    </row>
    <row r="37" spans="1:39" x14ac:dyDescent="0.3">
      <c r="A37">
        <v>2023</v>
      </c>
      <c r="B37" t="s">
        <v>58</v>
      </c>
      <c r="C37" t="s">
        <v>392</v>
      </c>
      <c r="D37" t="s">
        <v>391</v>
      </c>
      <c r="E37" t="s">
        <v>393</v>
      </c>
      <c r="F37" t="s">
        <v>394</v>
      </c>
      <c r="G37">
        <v>3</v>
      </c>
      <c r="H37">
        <v>3</v>
      </c>
      <c r="I37">
        <v>9</v>
      </c>
      <c r="J37" t="s">
        <v>50</v>
      </c>
      <c r="K37" t="s">
        <v>51</v>
      </c>
      <c r="L37" t="s">
        <v>395</v>
      </c>
      <c r="M37" t="s">
        <v>396</v>
      </c>
      <c r="N37" t="s">
        <v>397</v>
      </c>
      <c r="O37" t="s">
        <v>55</v>
      </c>
      <c r="P37" t="s">
        <v>121</v>
      </c>
      <c r="Q37" t="s">
        <v>267</v>
      </c>
      <c r="R37" t="s">
        <v>59</v>
      </c>
      <c r="S37" t="s">
        <v>268</v>
      </c>
      <c r="T37">
        <v>2</v>
      </c>
      <c r="U37">
        <v>2</v>
      </c>
      <c r="V37" t="s">
        <v>61</v>
      </c>
      <c r="W37" s="3">
        <v>44998</v>
      </c>
      <c r="X37" t="s">
        <v>126</v>
      </c>
      <c r="Y37" t="s">
        <v>125</v>
      </c>
      <c r="Z37" t="s">
        <v>125</v>
      </c>
      <c r="AA37" t="s">
        <v>125</v>
      </c>
      <c r="AD37" s="3">
        <v>45006</v>
      </c>
      <c r="AF37" t="s">
        <v>65</v>
      </c>
      <c r="AG37">
        <v>38</v>
      </c>
      <c r="AI37">
        <v>4</v>
      </c>
      <c r="AJ37" t="s">
        <v>1838</v>
      </c>
      <c r="AK37" t="s">
        <v>128</v>
      </c>
    </row>
    <row r="38" spans="1:39" ht="374.4" x14ac:dyDescent="0.3">
      <c r="A38">
        <v>2023</v>
      </c>
      <c r="B38" t="s">
        <v>58</v>
      </c>
      <c r="C38" t="s">
        <v>399</v>
      </c>
      <c r="D38" t="s">
        <v>398</v>
      </c>
      <c r="E38" t="s">
        <v>400</v>
      </c>
      <c r="F38" t="s">
        <v>401</v>
      </c>
      <c r="G38">
        <v>3</v>
      </c>
      <c r="H38">
        <v>3</v>
      </c>
      <c r="I38">
        <v>9</v>
      </c>
      <c r="J38" t="s">
        <v>50</v>
      </c>
      <c r="K38" t="s">
        <v>51</v>
      </c>
      <c r="L38" t="s">
        <v>402</v>
      </c>
      <c r="M38" s="2" t="s">
        <v>403</v>
      </c>
      <c r="N38" t="s">
        <v>404</v>
      </c>
      <c r="O38" t="s">
        <v>55</v>
      </c>
      <c r="P38" t="s">
        <v>121</v>
      </c>
      <c r="Q38" t="s">
        <v>405</v>
      </c>
      <c r="R38" t="s">
        <v>59</v>
      </c>
      <c r="S38" t="s">
        <v>268</v>
      </c>
      <c r="T38">
        <v>2</v>
      </c>
      <c r="U38">
        <v>2</v>
      </c>
      <c r="V38" t="s">
        <v>61</v>
      </c>
      <c r="W38" s="3">
        <v>44998</v>
      </c>
      <c r="X38" t="s">
        <v>126</v>
      </c>
      <c r="Y38" t="s">
        <v>125</v>
      </c>
      <c r="Z38" t="s">
        <v>125</v>
      </c>
      <c r="AA38" t="s">
        <v>125</v>
      </c>
      <c r="AD38" s="3">
        <v>45006</v>
      </c>
      <c r="AF38" t="s">
        <v>65</v>
      </c>
      <c r="AG38">
        <v>39</v>
      </c>
      <c r="AI38">
        <v>4</v>
      </c>
      <c r="AJ38" t="s">
        <v>1838</v>
      </c>
      <c r="AK38" t="s">
        <v>128</v>
      </c>
    </row>
    <row r="39" spans="1:39" ht="409.6" x14ac:dyDescent="0.3">
      <c r="A39">
        <v>2023</v>
      </c>
      <c r="B39" t="s">
        <v>407</v>
      </c>
      <c r="C39" t="s">
        <v>408</v>
      </c>
      <c r="D39" t="s">
        <v>406</v>
      </c>
      <c r="E39" s="2" t="s">
        <v>409</v>
      </c>
      <c r="F39" s="2" t="s">
        <v>410</v>
      </c>
      <c r="G39">
        <v>5</v>
      </c>
      <c r="H39">
        <v>4</v>
      </c>
      <c r="I39">
        <v>20</v>
      </c>
      <c r="J39" t="s">
        <v>296</v>
      </c>
      <c r="K39" t="s">
        <v>411</v>
      </c>
      <c r="L39" s="2" t="s">
        <v>412</v>
      </c>
      <c r="M39" s="2" t="s">
        <v>413</v>
      </c>
      <c r="N39" s="2" t="s">
        <v>414</v>
      </c>
      <c r="O39" t="s">
        <v>415</v>
      </c>
      <c r="P39" t="s">
        <v>407</v>
      </c>
      <c r="Q39" t="s">
        <v>416</v>
      </c>
      <c r="R39" t="s">
        <v>163</v>
      </c>
      <c r="S39" t="s">
        <v>417</v>
      </c>
      <c r="T39">
        <v>4</v>
      </c>
      <c r="U39">
        <v>3</v>
      </c>
      <c r="V39" t="s">
        <v>50</v>
      </c>
      <c r="W39" s="3">
        <v>45000</v>
      </c>
      <c r="X39" t="s">
        <v>372</v>
      </c>
      <c r="Y39" t="s">
        <v>418</v>
      </c>
      <c r="Z39" t="s">
        <v>418</v>
      </c>
      <c r="AA39" t="s">
        <v>125</v>
      </c>
      <c r="AD39" s="3">
        <v>45006</v>
      </c>
      <c r="AF39" t="s">
        <v>65</v>
      </c>
      <c r="AG39">
        <v>40</v>
      </c>
      <c r="AI39">
        <v>12</v>
      </c>
      <c r="AJ39" t="s">
        <v>127</v>
      </c>
      <c r="AK39" t="s">
        <v>419</v>
      </c>
      <c r="AL39" s="3">
        <v>44922</v>
      </c>
      <c r="AM39" t="s">
        <v>125</v>
      </c>
    </row>
    <row r="40" spans="1:39" ht="345.6" x14ac:dyDescent="0.3">
      <c r="A40">
        <v>2023</v>
      </c>
      <c r="B40" t="s">
        <v>421</v>
      </c>
      <c r="C40" t="s">
        <v>422</v>
      </c>
      <c r="D40" t="s">
        <v>420</v>
      </c>
      <c r="E40" s="2" t="s">
        <v>423</v>
      </c>
      <c r="F40" t="s">
        <v>424</v>
      </c>
      <c r="G40">
        <v>3</v>
      </c>
      <c r="H40">
        <v>4</v>
      </c>
      <c r="I40">
        <v>12</v>
      </c>
      <c r="J40" t="s">
        <v>50</v>
      </c>
      <c r="K40" t="s">
        <v>51</v>
      </c>
      <c r="L40" s="2" t="s">
        <v>1848</v>
      </c>
      <c r="M40" s="2" t="s">
        <v>1849</v>
      </c>
      <c r="N40" s="2" t="s">
        <v>427</v>
      </c>
      <c r="O40" t="s">
        <v>258</v>
      </c>
      <c r="P40" t="s">
        <v>421</v>
      </c>
      <c r="Q40" t="s">
        <v>428</v>
      </c>
      <c r="R40" t="s">
        <v>429</v>
      </c>
      <c r="S40" t="s">
        <v>430</v>
      </c>
      <c r="T40">
        <v>2</v>
      </c>
      <c r="U40">
        <v>2</v>
      </c>
      <c r="V40" t="s">
        <v>61</v>
      </c>
      <c r="W40" s="3">
        <v>45002</v>
      </c>
      <c r="X40" t="s">
        <v>372</v>
      </c>
      <c r="Y40" t="s">
        <v>431</v>
      </c>
      <c r="Z40" t="s">
        <v>431</v>
      </c>
      <c r="AA40" t="s">
        <v>125</v>
      </c>
      <c r="AD40" s="3">
        <v>45006</v>
      </c>
      <c r="AF40" t="s">
        <v>65</v>
      </c>
      <c r="AG40">
        <v>41</v>
      </c>
      <c r="AI40">
        <v>4</v>
      </c>
      <c r="AJ40" t="s">
        <v>1838</v>
      </c>
      <c r="AK40" t="s">
        <v>432</v>
      </c>
    </row>
    <row r="41" spans="1:39" ht="409.6" x14ac:dyDescent="0.3">
      <c r="A41">
        <v>2023</v>
      </c>
      <c r="B41" t="s">
        <v>407</v>
      </c>
      <c r="C41" t="s">
        <v>434</v>
      </c>
      <c r="D41" t="s">
        <v>433</v>
      </c>
      <c r="E41" t="s">
        <v>435</v>
      </c>
      <c r="F41" t="s">
        <v>436</v>
      </c>
      <c r="G41">
        <v>4</v>
      </c>
      <c r="H41">
        <v>4</v>
      </c>
      <c r="I41">
        <v>16</v>
      </c>
      <c r="J41" t="s">
        <v>296</v>
      </c>
      <c r="K41" t="s">
        <v>411</v>
      </c>
      <c r="L41" s="2" t="s">
        <v>437</v>
      </c>
      <c r="M41" s="2" t="s">
        <v>438</v>
      </c>
      <c r="N41" t="s">
        <v>439</v>
      </c>
      <c r="O41" t="s">
        <v>440</v>
      </c>
      <c r="P41" t="s">
        <v>407</v>
      </c>
      <c r="Q41" t="s">
        <v>441</v>
      </c>
      <c r="R41" t="s">
        <v>442</v>
      </c>
      <c r="S41" t="s">
        <v>417</v>
      </c>
      <c r="T41">
        <v>3</v>
      </c>
      <c r="U41">
        <v>2</v>
      </c>
      <c r="V41" t="s">
        <v>78</v>
      </c>
      <c r="W41" s="3">
        <v>45000</v>
      </c>
      <c r="X41" t="s">
        <v>372</v>
      </c>
      <c r="Y41" t="s">
        <v>418</v>
      </c>
      <c r="Z41" t="s">
        <v>418</v>
      </c>
      <c r="AA41" t="s">
        <v>125</v>
      </c>
      <c r="AD41" s="3">
        <v>45006</v>
      </c>
      <c r="AF41" t="s">
        <v>65</v>
      </c>
      <c r="AG41">
        <v>42</v>
      </c>
      <c r="AI41">
        <v>6</v>
      </c>
      <c r="AJ41" t="s">
        <v>127</v>
      </c>
      <c r="AK41" t="s">
        <v>419</v>
      </c>
      <c r="AL41" s="3">
        <v>44922</v>
      </c>
      <c r="AM41" t="s">
        <v>125</v>
      </c>
    </row>
    <row r="42" spans="1:39" ht="409.6" x14ac:dyDescent="0.3">
      <c r="A42">
        <v>2023</v>
      </c>
      <c r="B42" t="s">
        <v>407</v>
      </c>
      <c r="C42" t="s">
        <v>444</v>
      </c>
      <c r="D42" t="s">
        <v>443</v>
      </c>
      <c r="E42" s="2" t="s">
        <v>445</v>
      </c>
      <c r="F42" s="2" t="s">
        <v>446</v>
      </c>
      <c r="G42">
        <v>5</v>
      </c>
      <c r="H42">
        <v>2</v>
      </c>
      <c r="I42">
        <v>10</v>
      </c>
      <c r="J42" t="s">
        <v>50</v>
      </c>
      <c r="K42" t="s">
        <v>51</v>
      </c>
      <c r="L42" s="2" t="s">
        <v>447</v>
      </c>
      <c r="M42" s="2" t="s">
        <v>448</v>
      </c>
      <c r="N42" t="s">
        <v>449</v>
      </c>
      <c r="O42" t="s">
        <v>440</v>
      </c>
      <c r="P42" t="s">
        <v>407</v>
      </c>
      <c r="Q42" t="s">
        <v>450</v>
      </c>
      <c r="R42" t="s">
        <v>451</v>
      </c>
      <c r="S42" t="s">
        <v>452</v>
      </c>
      <c r="T42">
        <v>4</v>
      </c>
      <c r="U42">
        <v>1</v>
      </c>
      <c r="V42" t="s">
        <v>61</v>
      </c>
      <c r="W42" s="3">
        <v>45000</v>
      </c>
      <c r="X42" t="s">
        <v>372</v>
      </c>
      <c r="Y42" t="s">
        <v>418</v>
      </c>
      <c r="Z42" t="s">
        <v>418</v>
      </c>
      <c r="AA42" t="s">
        <v>125</v>
      </c>
      <c r="AD42" s="3">
        <v>45006</v>
      </c>
      <c r="AF42" t="s">
        <v>65</v>
      </c>
      <c r="AG42">
        <v>43</v>
      </c>
      <c r="AI42">
        <v>4</v>
      </c>
      <c r="AJ42" t="s">
        <v>127</v>
      </c>
      <c r="AK42" t="s">
        <v>419</v>
      </c>
      <c r="AL42" s="3">
        <v>44922</v>
      </c>
      <c r="AM42" t="s">
        <v>125</v>
      </c>
    </row>
    <row r="43" spans="1:39" ht="409.6" x14ac:dyDescent="0.3">
      <c r="A43">
        <v>2023</v>
      </c>
      <c r="B43" t="s">
        <v>407</v>
      </c>
      <c r="C43" t="s">
        <v>454</v>
      </c>
      <c r="D43" t="s">
        <v>453</v>
      </c>
      <c r="E43" s="2" t="s">
        <v>455</v>
      </c>
      <c r="F43" s="2" t="s">
        <v>456</v>
      </c>
      <c r="G43">
        <v>5</v>
      </c>
      <c r="H43">
        <v>3</v>
      </c>
      <c r="I43">
        <v>15</v>
      </c>
      <c r="J43" t="s">
        <v>50</v>
      </c>
      <c r="K43" t="s">
        <v>51</v>
      </c>
      <c r="L43" s="2" t="s">
        <v>457</v>
      </c>
      <c r="M43" s="2" t="s">
        <v>458</v>
      </c>
      <c r="N43" s="2" t="s">
        <v>459</v>
      </c>
      <c r="O43" t="s">
        <v>440</v>
      </c>
      <c r="P43" t="s">
        <v>407</v>
      </c>
      <c r="Q43" t="s">
        <v>460</v>
      </c>
      <c r="R43" t="s">
        <v>451</v>
      </c>
      <c r="S43" t="s">
        <v>452</v>
      </c>
      <c r="T43">
        <v>4</v>
      </c>
      <c r="U43">
        <v>2</v>
      </c>
      <c r="V43" t="s">
        <v>78</v>
      </c>
      <c r="W43" s="3">
        <v>45000</v>
      </c>
      <c r="X43" t="s">
        <v>372</v>
      </c>
      <c r="Y43" t="s">
        <v>418</v>
      </c>
      <c r="Z43" t="s">
        <v>418</v>
      </c>
      <c r="AA43" t="s">
        <v>125</v>
      </c>
      <c r="AD43" s="3">
        <v>45006</v>
      </c>
      <c r="AF43" t="s">
        <v>65</v>
      </c>
      <c r="AG43">
        <v>44</v>
      </c>
      <c r="AI43">
        <v>8</v>
      </c>
      <c r="AJ43" t="s">
        <v>127</v>
      </c>
      <c r="AK43" t="s">
        <v>419</v>
      </c>
      <c r="AL43" s="3">
        <v>44922</v>
      </c>
      <c r="AM43" t="s">
        <v>125</v>
      </c>
    </row>
    <row r="44" spans="1:39" ht="409.6" x14ac:dyDescent="0.3">
      <c r="A44">
        <v>2023</v>
      </c>
      <c r="B44" t="s">
        <v>407</v>
      </c>
      <c r="C44" t="s">
        <v>462</v>
      </c>
      <c r="D44" t="s">
        <v>461</v>
      </c>
      <c r="E44" s="2" t="s">
        <v>463</v>
      </c>
      <c r="F44" s="2" t="s">
        <v>464</v>
      </c>
      <c r="G44">
        <v>4</v>
      </c>
      <c r="H44">
        <v>3</v>
      </c>
      <c r="I44">
        <v>12</v>
      </c>
      <c r="J44" t="s">
        <v>50</v>
      </c>
      <c r="K44" t="s">
        <v>51</v>
      </c>
      <c r="L44" s="2" t="s">
        <v>465</v>
      </c>
      <c r="M44" t="s">
        <v>466</v>
      </c>
      <c r="N44" s="2" t="s">
        <v>467</v>
      </c>
      <c r="O44" t="s">
        <v>415</v>
      </c>
      <c r="P44" t="s">
        <v>407</v>
      </c>
      <c r="Q44" t="s">
        <v>468</v>
      </c>
      <c r="R44" t="s">
        <v>451</v>
      </c>
      <c r="S44" t="s">
        <v>417</v>
      </c>
      <c r="T44">
        <v>3</v>
      </c>
      <c r="U44">
        <v>2</v>
      </c>
      <c r="V44" t="s">
        <v>78</v>
      </c>
      <c r="W44" s="3">
        <v>45000</v>
      </c>
      <c r="X44" t="s">
        <v>372</v>
      </c>
      <c r="Y44" t="s">
        <v>418</v>
      </c>
      <c r="Z44" t="s">
        <v>418</v>
      </c>
      <c r="AA44" t="s">
        <v>125</v>
      </c>
      <c r="AD44" s="3">
        <v>45006</v>
      </c>
      <c r="AF44" t="s">
        <v>65</v>
      </c>
      <c r="AG44">
        <v>45</v>
      </c>
      <c r="AI44">
        <v>6</v>
      </c>
      <c r="AJ44" t="s">
        <v>127</v>
      </c>
      <c r="AK44" t="s">
        <v>419</v>
      </c>
      <c r="AL44" s="3">
        <v>44922</v>
      </c>
      <c r="AM44" t="s">
        <v>125</v>
      </c>
    </row>
    <row r="45" spans="1:39" ht="409.6" x14ac:dyDescent="0.3">
      <c r="A45">
        <v>2023</v>
      </c>
      <c r="B45" t="s">
        <v>407</v>
      </c>
      <c r="C45" t="s">
        <v>277</v>
      </c>
      <c r="D45" t="s">
        <v>469</v>
      </c>
      <c r="E45" s="2" t="s">
        <v>470</v>
      </c>
      <c r="F45" s="2" t="s">
        <v>471</v>
      </c>
      <c r="G45">
        <v>4</v>
      </c>
      <c r="H45">
        <v>3</v>
      </c>
      <c r="I45">
        <v>12</v>
      </c>
      <c r="J45" t="s">
        <v>50</v>
      </c>
      <c r="K45" t="s">
        <v>51</v>
      </c>
      <c r="L45" s="2" t="s">
        <v>472</v>
      </c>
      <c r="M45" t="s">
        <v>466</v>
      </c>
      <c r="N45" s="2" t="s">
        <v>473</v>
      </c>
      <c r="O45" t="s">
        <v>440</v>
      </c>
      <c r="P45" t="s">
        <v>407</v>
      </c>
      <c r="Q45" t="s">
        <v>474</v>
      </c>
      <c r="R45" t="s">
        <v>451</v>
      </c>
      <c r="S45" t="s">
        <v>417</v>
      </c>
      <c r="T45">
        <v>3</v>
      </c>
      <c r="U45">
        <v>2</v>
      </c>
      <c r="V45" t="s">
        <v>78</v>
      </c>
      <c r="W45" s="3">
        <v>45000</v>
      </c>
      <c r="X45" t="s">
        <v>372</v>
      </c>
      <c r="Y45" t="s">
        <v>418</v>
      </c>
      <c r="Z45" t="s">
        <v>418</v>
      </c>
      <c r="AA45" t="s">
        <v>125</v>
      </c>
      <c r="AD45" s="3">
        <v>45006</v>
      </c>
      <c r="AF45" t="s">
        <v>65</v>
      </c>
      <c r="AG45">
        <v>46</v>
      </c>
      <c r="AI45">
        <v>6</v>
      </c>
      <c r="AJ45" t="s">
        <v>1838</v>
      </c>
      <c r="AK45" t="s">
        <v>419</v>
      </c>
      <c r="AL45" s="3">
        <v>44922</v>
      </c>
      <c r="AM45" t="s">
        <v>125</v>
      </c>
    </row>
    <row r="46" spans="1:39" ht="409.6" x14ac:dyDescent="0.3">
      <c r="A46">
        <v>2023</v>
      </c>
      <c r="B46" t="s">
        <v>407</v>
      </c>
      <c r="C46" t="s">
        <v>476</v>
      </c>
      <c r="D46" t="s">
        <v>475</v>
      </c>
      <c r="E46" s="2" t="s">
        <v>477</v>
      </c>
      <c r="F46" s="2" t="s">
        <v>478</v>
      </c>
      <c r="G46">
        <v>3</v>
      </c>
      <c r="H46">
        <v>2</v>
      </c>
      <c r="I46">
        <v>6</v>
      </c>
      <c r="J46" t="s">
        <v>78</v>
      </c>
      <c r="K46" t="s">
        <v>51</v>
      </c>
      <c r="L46" s="2" t="s">
        <v>479</v>
      </c>
      <c r="M46" t="s">
        <v>466</v>
      </c>
      <c r="N46" t="s">
        <v>480</v>
      </c>
      <c r="O46" t="s">
        <v>440</v>
      </c>
      <c r="P46" t="s">
        <v>407</v>
      </c>
      <c r="Q46" t="s">
        <v>481</v>
      </c>
      <c r="R46" t="s">
        <v>482</v>
      </c>
      <c r="S46" t="s">
        <v>417</v>
      </c>
      <c r="T46">
        <v>2</v>
      </c>
      <c r="U46">
        <v>1</v>
      </c>
      <c r="V46" t="s">
        <v>61</v>
      </c>
      <c r="W46" s="3">
        <v>45001</v>
      </c>
      <c r="X46" t="s">
        <v>372</v>
      </c>
      <c r="Y46" t="s">
        <v>418</v>
      </c>
      <c r="Z46" t="s">
        <v>418</v>
      </c>
      <c r="AA46" t="s">
        <v>125</v>
      </c>
      <c r="AD46" s="3">
        <v>45006</v>
      </c>
      <c r="AF46" t="s">
        <v>65</v>
      </c>
      <c r="AG46">
        <v>47</v>
      </c>
      <c r="AI46">
        <v>2</v>
      </c>
      <c r="AJ46" t="s">
        <v>1838</v>
      </c>
      <c r="AK46" t="s">
        <v>419</v>
      </c>
      <c r="AL46" s="3">
        <v>44922</v>
      </c>
      <c r="AM46" t="s">
        <v>125</v>
      </c>
    </row>
    <row r="47" spans="1:39" ht="374.4" x14ac:dyDescent="0.3">
      <c r="A47">
        <v>2023</v>
      </c>
      <c r="B47" t="s">
        <v>484</v>
      </c>
      <c r="C47" t="s">
        <v>114</v>
      </c>
      <c r="D47" t="s">
        <v>483</v>
      </c>
      <c r="E47" t="e">
        <f>- Pemotongan nilai budget di awal tahun
- Perubahan anggaran di tengah tahun</f>
        <v>#NAME?</v>
      </c>
      <c r="F47" s="2" t="s">
        <v>486</v>
      </c>
      <c r="G47">
        <v>5</v>
      </c>
      <c r="H47">
        <v>3</v>
      </c>
      <c r="I47">
        <v>15</v>
      </c>
      <c r="J47" t="s">
        <v>50</v>
      </c>
      <c r="K47" t="s">
        <v>51</v>
      </c>
      <c r="L47" s="2" t="s">
        <v>487</v>
      </c>
      <c r="M47" t="s">
        <v>488</v>
      </c>
      <c r="N47" t="s">
        <v>489</v>
      </c>
      <c r="O47" t="s">
        <v>182</v>
      </c>
      <c r="P47" t="s">
        <v>490</v>
      </c>
      <c r="Q47" t="s">
        <v>491</v>
      </c>
      <c r="R47" t="s">
        <v>58</v>
      </c>
      <c r="S47" t="s">
        <v>58</v>
      </c>
      <c r="T47">
        <v>2</v>
      </c>
      <c r="U47">
        <v>2</v>
      </c>
      <c r="V47" t="s">
        <v>61</v>
      </c>
      <c r="W47" s="3">
        <v>45021</v>
      </c>
      <c r="X47" t="s">
        <v>126</v>
      </c>
      <c r="Y47" t="s">
        <v>492</v>
      </c>
      <c r="Z47" t="s">
        <v>492</v>
      </c>
      <c r="AA47" t="s">
        <v>125</v>
      </c>
      <c r="AD47" s="3">
        <v>45022</v>
      </c>
      <c r="AF47" t="s">
        <v>65</v>
      </c>
      <c r="AG47">
        <v>48</v>
      </c>
      <c r="AI47">
        <v>4</v>
      </c>
      <c r="AJ47" t="s">
        <v>127</v>
      </c>
      <c r="AK47" t="s">
        <v>493</v>
      </c>
      <c r="AL47" s="3">
        <v>44922</v>
      </c>
      <c r="AM47" t="s">
        <v>492</v>
      </c>
    </row>
    <row r="48" spans="1:39" ht="201.6" x14ac:dyDescent="0.3">
      <c r="A48">
        <v>2023</v>
      </c>
      <c r="B48" t="s">
        <v>495</v>
      </c>
      <c r="C48" t="s">
        <v>496</v>
      </c>
      <c r="D48" t="s">
        <v>494</v>
      </c>
      <c r="E48" s="2" t="s">
        <v>497</v>
      </c>
      <c r="F48" s="2" t="s">
        <v>498</v>
      </c>
      <c r="G48">
        <v>4</v>
      </c>
      <c r="H48">
        <v>4</v>
      </c>
      <c r="I48">
        <v>16</v>
      </c>
      <c r="J48" t="s">
        <v>296</v>
      </c>
      <c r="K48" t="s">
        <v>51</v>
      </c>
      <c r="L48" t="s">
        <v>499</v>
      </c>
      <c r="M48" s="2" t="s">
        <v>500</v>
      </c>
      <c r="N48" s="2" t="s">
        <v>501</v>
      </c>
      <c r="O48" t="s">
        <v>171</v>
      </c>
      <c r="P48" t="s">
        <v>502</v>
      </c>
      <c r="Q48" t="s">
        <v>503</v>
      </c>
      <c r="R48" t="s">
        <v>59</v>
      </c>
      <c r="S48" t="s">
        <v>268</v>
      </c>
      <c r="T48">
        <v>2</v>
      </c>
      <c r="U48">
        <v>4</v>
      </c>
      <c r="V48" t="s">
        <v>78</v>
      </c>
      <c r="W48" s="3">
        <v>45021</v>
      </c>
      <c r="X48" t="s">
        <v>126</v>
      </c>
      <c r="Y48" t="s">
        <v>504</v>
      </c>
      <c r="Z48" t="s">
        <v>504</v>
      </c>
      <c r="AA48" t="s">
        <v>125</v>
      </c>
      <c r="AD48" s="3">
        <v>45021</v>
      </c>
      <c r="AF48" t="s">
        <v>65</v>
      </c>
      <c r="AG48">
        <v>49</v>
      </c>
      <c r="AI48">
        <v>8</v>
      </c>
      <c r="AJ48" t="s">
        <v>127</v>
      </c>
      <c r="AK48" t="s">
        <v>505</v>
      </c>
      <c r="AL48" s="3">
        <v>44923</v>
      </c>
      <c r="AM48" t="s">
        <v>504</v>
      </c>
    </row>
    <row r="49" spans="1:39" ht="216" x14ac:dyDescent="0.3">
      <c r="A49">
        <v>2023</v>
      </c>
      <c r="B49" t="s">
        <v>495</v>
      </c>
      <c r="C49" t="s">
        <v>114</v>
      </c>
      <c r="D49" t="s">
        <v>506</v>
      </c>
      <c r="E49" s="2" t="s">
        <v>507</v>
      </c>
      <c r="F49" t="s">
        <v>508</v>
      </c>
      <c r="G49">
        <v>1</v>
      </c>
      <c r="H49">
        <v>2</v>
      </c>
      <c r="I49">
        <v>2</v>
      </c>
      <c r="J49" t="s">
        <v>61</v>
      </c>
      <c r="K49" t="s">
        <v>509</v>
      </c>
      <c r="L49" s="2" t="s">
        <v>510</v>
      </c>
      <c r="M49" s="2" t="s">
        <v>511</v>
      </c>
      <c r="N49" t="s">
        <v>489</v>
      </c>
      <c r="P49" t="s">
        <v>502</v>
      </c>
      <c r="Q49" t="s">
        <v>512</v>
      </c>
      <c r="R49" t="s">
        <v>59</v>
      </c>
      <c r="S49" t="s">
        <v>59</v>
      </c>
      <c r="T49">
        <v>1</v>
      </c>
      <c r="U49">
        <v>1</v>
      </c>
      <c r="V49" t="s">
        <v>61</v>
      </c>
      <c r="W49" s="3">
        <v>45021</v>
      </c>
      <c r="X49" t="s">
        <v>126</v>
      </c>
      <c r="Y49" t="s">
        <v>504</v>
      </c>
      <c r="Z49" t="s">
        <v>504</v>
      </c>
      <c r="AA49" t="s">
        <v>125</v>
      </c>
      <c r="AD49" s="3">
        <v>45021</v>
      </c>
      <c r="AF49" t="s">
        <v>65</v>
      </c>
      <c r="AG49">
        <v>50</v>
      </c>
      <c r="AI49">
        <v>1</v>
      </c>
      <c r="AJ49" t="s">
        <v>1838</v>
      </c>
      <c r="AK49" t="s">
        <v>505</v>
      </c>
      <c r="AL49" s="3">
        <v>44923</v>
      </c>
      <c r="AM49" t="s">
        <v>504</v>
      </c>
    </row>
    <row r="50" spans="1:39" ht="259.2" x14ac:dyDescent="0.3">
      <c r="A50">
        <v>2023</v>
      </c>
      <c r="B50" t="s">
        <v>495</v>
      </c>
      <c r="C50" t="s">
        <v>462</v>
      </c>
      <c r="D50" t="s">
        <v>513</v>
      </c>
      <c r="E50" s="2" t="s">
        <v>514</v>
      </c>
      <c r="F50" s="2" t="s">
        <v>515</v>
      </c>
      <c r="G50">
        <v>4</v>
      </c>
      <c r="H50">
        <v>4</v>
      </c>
      <c r="I50">
        <v>16</v>
      </c>
      <c r="J50" t="s">
        <v>296</v>
      </c>
      <c r="K50" t="s">
        <v>51</v>
      </c>
      <c r="L50" s="2" t="s">
        <v>516</v>
      </c>
      <c r="M50" s="2" t="s">
        <v>517</v>
      </c>
      <c r="N50" s="2" t="s">
        <v>518</v>
      </c>
      <c r="O50" t="s">
        <v>519</v>
      </c>
      <c r="P50" t="s">
        <v>155</v>
      </c>
      <c r="Q50" t="s">
        <v>520</v>
      </c>
      <c r="R50" t="s">
        <v>521</v>
      </c>
      <c r="S50" t="s">
        <v>59</v>
      </c>
      <c r="T50">
        <v>2</v>
      </c>
      <c r="U50">
        <v>3</v>
      </c>
      <c r="V50" t="s">
        <v>78</v>
      </c>
      <c r="W50" s="3">
        <v>45021</v>
      </c>
      <c r="X50" t="s">
        <v>126</v>
      </c>
      <c r="Y50" t="s">
        <v>504</v>
      </c>
      <c r="Z50" t="s">
        <v>504</v>
      </c>
      <c r="AA50" t="s">
        <v>125</v>
      </c>
      <c r="AD50" s="3">
        <v>45021</v>
      </c>
      <c r="AF50" t="s">
        <v>65</v>
      </c>
      <c r="AG50">
        <v>51</v>
      </c>
      <c r="AI50">
        <v>6</v>
      </c>
      <c r="AJ50" t="s">
        <v>1838</v>
      </c>
      <c r="AK50" t="s">
        <v>505</v>
      </c>
      <c r="AL50" s="3">
        <v>44923</v>
      </c>
      <c r="AM50" t="s">
        <v>504</v>
      </c>
    </row>
    <row r="51" spans="1:39" ht="115.2" x14ac:dyDescent="0.3">
      <c r="A51">
        <v>2023</v>
      </c>
      <c r="B51" t="s">
        <v>495</v>
      </c>
      <c r="C51" t="s">
        <v>523</v>
      </c>
      <c r="D51" t="s">
        <v>522</v>
      </c>
      <c r="E51" s="2" t="s">
        <v>524</v>
      </c>
      <c r="F51" s="2" t="s">
        <v>525</v>
      </c>
      <c r="G51">
        <v>2</v>
      </c>
      <c r="H51">
        <v>5</v>
      </c>
      <c r="I51">
        <v>10</v>
      </c>
      <c r="J51" t="s">
        <v>50</v>
      </c>
      <c r="K51" t="s">
        <v>51</v>
      </c>
      <c r="L51" s="2" t="s">
        <v>526</v>
      </c>
      <c r="M51" s="2" t="s">
        <v>527</v>
      </c>
      <c r="N51" s="2" t="s">
        <v>528</v>
      </c>
      <c r="O51" t="s">
        <v>171</v>
      </c>
      <c r="P51" t="s">
        <v>495</v>
      </c>
      <c r="Q51" t="s">
        <v>512</v>
      </c>
      <c r="R51" t="s">
        <v>502</v>
      </c>
      <c r="S51" t="s">
        <v>59</v>
      </c>
      <c r="T51">
        <v>2</v>
      </c>
      <c r="U51">
        <v>4</v>
      </c>
      <c r="V51" t="s">
        <v>78</v>
      </c>
      <c r="W51" s="3">
        <v>45021</v>
      </c>
      <c r="X51" t="s">
        <v>126</v>
      </c>
      <c r="Y51" t="s">
        <v>504</v>
      </c>
      <c r="Z51" t="s">
        <v>504</v>
      </c>
      <c r="AA51" t="s">
        <v>125</v>
      </c>
      <c r="AD51" s="3">
        <v>45021</v>
      </c>
      <c r="AF51" t="s">
        <v>65</v>
      </c>
      <c r="AG51">
        <v>52</v>
      </c>
      <c r="AI51">
        <v>8</v>
      </c>
      <c r="AJ51" t="s">
        <v>1838</v>
      </c>
      <c r="AK51" t="s">
        <v>505</v>
      </c>
      <c r="AL51" s="3">
        <v>44923</v>
      </c>
      <c r="AM51" t="s">
        <v>504</v>
      </c>
    </row>
    <row r="52" spans="1:39" ht="288" x14ac:dyDescent="0.3">
      <c r="A52">
        <v>2023</v>
      </c>
      <c r="B52" t="s">
        <v>495</v>
      </c>
      <c r="C52" t="s">
        <v>529</v>
      </c>
      <c r="D52" t="s">
        <v>200</v>
      </c>
      <c r="E52" t="s">
        <v>202</v>
      </c>
      <c r="F52" t="s">
        <v>530</v>
      </c>
      <c r="G52">
        <v>2</v>
      </c>
      <c r="H52">
        <v>2</v>
      </c>
      <c r="I52">
        <v>4</v>
      </c>
      <c r="J52" t="s">
        <v>61</v>
      </c>
      <c r="K52" t="s">
        <v>509</v>
      </c>
      <c r="L52">
        <v>0</v>
      </c>
      <c r="M52" s="2" t="s">
        <v>532</v>
      </c>
      <c r="N52" t="s">
        <v>533</v>
      </c>
      <c r="O52" t="s">
        <v>171</v>
      </c>
      <c r="P52" t="s">
        <v>502</v>
      </c>
      <c r="Q52" t="s">
        <v>495</v>
      </c>
      <c r="R52" t="s">
        <v>502</v>
      </c>
      <c r="S52" t="s">
        <v>495</v>
      </c>
      <c r="T52">
        <v>1</v>
      </c>
      <c r="U52">
        <v>1</v>
      </c>
      <c r="V52" t="s">
        <v>61</v>
      </c>
      <c r="W52" s="3">
        <v>45021</v>
      </c>
      <c r="X52" t="s">
        <v>126</v>
      </c>
      <c r="Y52" t="s">
        <v>504</v>
      </c>
      <c r="Z52" t="s">
        <v>504</v>
      </c>
      <c r="AA52" t="s">
        <v>125</v>
      </c>
      <c r="AD52" s="3">
        <v>45021</v>
      </c>
      <c r="AF52" t="s">
        <v>65</v>
      </c>
      <c r="AG52">
        <v>53</v>
      </c>
      <c r="AI52">
        <v>1</v>
      </c>
      <c r="AJ52" t="s">
        <v>1838</v>
      </c>
      <c r="AK52" t="s">
        <v>505</v>
      </c>
      <c r="AL52" s="3">
        <v>44923</v>
      </c>
      <c r="AM52" t="s">
        <v>504</v>
      </c>
    </row>
    <row r="53" spans="1:39" ht="86.4" x14ac:dyDescent="0.3">
      <c r="A53">
        <v>2023</v>
      </c>
      <c r="B53" t="s">
        <v>495</v>
      </c>
      <c r="C53" t="s">
        <v>535</v>
      </c>
      <c r="D53" t="s">
        <v>534</v>
      </c>
      <c r="E53" t="s">
        <v>536</v>
      </c>
      <c r="F53" t="s">
        <v>537</v>
      </c>
      <c r="G53">
        <v>3</v>
      </c>
      <c r="H53">
        <v>2</v>
      </c>
      <c r="I53">
        <v>6</v>
      </c>
      <c r="J53" t="s">
        <v>78</v>
      </c>
      <c r="M53" s="2" t="s">
        <v>538</v>
      </c>
      <c r="N53" t="s">
        <v>539</v>
      </c>
      <c r="O53" t="s">
        <v>171</v>
      </c>
      <c r="P53" t="s">
        <v>502</v>
      </c>
      <c r="Q53" t="s">
        <v>503</v>
      </c>
      <c r="R53" t="s">
        <v>75</v>
      </c>
      <c r="S53" t="s">
        <v>502</v>
      </c>
      <c r="T53">
        <v>1</v>
      </c>
      <c r="U53">
        <v>3</v>
      </c>
      <c r="V53" t="s">
        <v>61</v>
      </c>
      <c r="W53" s="3">
        <v>45021</v>
      </c>
      <c r="X53" t="s">
        <v>126</v>
      </c>
      <c r="Y53" t="s">
        <v>504</v>
      </c>
      <c r="Z53" t="s">
        <v>504</v>
      </c>
      <c r="AA53" t="s">
        <v>125</v>
      </c>
      <c r="AD53" s="3">
        <v>45021</v>
      </c>
      <c r="AF53" t="s">
        <v>65</v>
      </c>
      <c r="AG53">
        <v>54</v>
      </c>
      <c r="AI53">
        <v>3</v>
      </c>
      <c r="AJ53" t="s">
        <v>1838</v>
      </c>
      <c r="AK53" t="s">
        <v>505</v>
      </c>
      <c r="AL53" s="3">
        <v>44923</v>
      </c>
      <c r="AM53" t="s">
        <v>504</v>
      </c>
    </row>
    <row r="54" spans="1:39" ht="316.8" x14ac:dyDescent="0.3">
      <c r="A54">
        <v>2023</v>
      </c>
      <c r="B54" t="s">
        <v>495</v>
      </c>
      <c r="C54" t="s">
        <v>541</v>
      </c>
      <c r="D54" t="s">
        <v>540</v>
      </c>
      <c r="E54" s="2" t="s">
        <v>542</v>
      </c>
      <c r="F54" s="2" t="s">
        <v>543</v>
      </c>
      <c r="G54">
        <v>1</v>
      </c>
      <c r="H54">
        <v>2</v>
      </c>
      <c r="I54">
        <v>2</v>
      </c>
      <c r="J54" t="s">
        <v>61</v>
      </c>
      <c r="K54" t="s">
        <v>411</v>
      </c>
      <c r="L54" s="2" t="s">
        <v>544</v>
      </c>
      <c r="M54" s="2" t="s">
        <v>545</v>
      </c>
      <c r="N54" s="2" t="s">
        <v>546</v>
      </c>
      <c r="O54" t="s">
        <v>171</v>
      </c>
      <c r="P54" t="s">
        <v>547</v>
      </c>
      <c r="Q54" t="s">
        <v>502</v>
      </c>
      <c r="R54" t="s">
        <v>59</v>
      </c>
      <c r="S54" t="s">
        <v>59</v>
      </c>
      <c r="T54">
        <v>1</v>
      </c>
      <c r="U54">
        <v>2</v>
      </c>
      <c r="V54" t="s">
        <v>61</v>
      </c>
      <c r="W54" s="3">
        <v>45021</v>
      </c>
      <c r="X54" t="s">
        <v>126</v>
      </c>
      <c r="Y54" t="s">
        <v>504</v>
      </c>
      <c r="Z54" t="s">
        <v>504</v>
      </c>
      <c r="AA54" t="s">
        <v>125</v>
      </c>
      <c r="AD54" s="3">
        <v>45021</v>
      </c>
      <c r="AF54" t="s">
        <v>65</v>
      </c>
      <c r="AG54">
        <v>55</v>
      </c>
      <c r="AI54">
        <v>2</v>
      </c>
      <c r="AJ54" t="s">
        <v>1838</v>
      </c>
      <c r="AK54" t="s">
        <v>505</v>
      </c>
      <c r="AL54" s="3">
        <v>44923</v>
      </c>
      <c r="AM54" t="s">
        <v>504</v>
      </c>
    </row>
    <row r="55" spans="1:39" ht="288" x14ac:dyDescent="0.3">
      <c r="A55">
        <v>2023</v>
      </c>
      <c r="B55" t="s">
        <v>484</v>
      </c>
      <c r="C55" t="s">
        <v>462</v>
      </c>
      <c r="D55" t="s">
        <v>548</v>
      </c>
      <c r="E55" t="s">
        <v>549</v>
      </c>
      <c r="F55" s="2" t="s">
        <v>550</v>
      </c>
      <c r="G55">
        <v>3</v>
      </c>
      <c r="H55">
        <v>3</v>
      </c>
      <c r="I55">
        <v>9</v>
      </c>
      <c r="J55" t="s">
        <v>50</v>
      </c>
      <c r="K55" t="s">
        <v>51</v>
      </c>
      <c r="L55" s="2" t="s">
        <v>551</v>
      </c>
      <c r="M55" t="s">
        <v>552</v>
      </c>
      <c r="N55" s="2" t="s">
        <v>553</v>
      </c>
      <c r="O55" t="s">
        <v>87</v>
      </c>
      <c r="P55" t="s">
        <v>490</v>
      </c>
      <c r="Q55" t="s">
        <v>554</v>
      </c>
      <c r="R55" t="s">
        <v>555</v>
      </c>
      <c r="S55" t="s">
        <v>58</v>
      </c>
      <c r="T55">
        <v>1</v>
      </c>
      <c r="U55">
        <v>2</v>
      </c>
      <c r="V55" t="s">
        <v>61</v>
      </c>
      <c r="W55" s="3">
        <v>45021</v>
      </c>
      <c r="X55" t="s">
        <v>126</v>
      </c>
      <c r="Y55" t="s">
        <v>492</v>
      </c>
      <c r="Z55" t="s">
        <v>492</v>
      </c>
      <c r="AA55" t="s">
        <v>125</v>
      </c>
      <c r="AD55" s="3">
        <v>45022</v>
      </c>
      <c r="AF55" t="s">
        <v>65</v>
      </c>
      <c r="AG55">
        <v>56</v>
      </c>
      <c r="AI55">
        <v>2</v>
      </c>
      <c r="AJ55" t="s">
        <v>127</v>
      </c>
      <c r="AK55" t="s">
        <v>493</v>
      </c>
      <c r="AL55" s="3">
        <v>44923</v>
      </c>
      <c r="AM55" t="s">
        <v>492</v>
      </c>
    </row>
    <row r="56" spans="1:39" x14ac:dyDescent="0.3">
      <c r="A56">
        <v>2023</v>
      </c>
      <c r="B56" t="s">
        <v>484</v>
      </c>
      <c r="C56" t="s">
        <v>557</v>
      </c>
      <c r="D56" t="s">
        <v>556</v>
      </c>
      <c r="E56" t="s">
        <v>558</v>
      </c>
      <c r="F56" t="s">
        <v>559</v>
      </c>
      <c r="G56">
        <v>5</v>
      </c>
      <c r="H56">
        <v>3</v>
      </c>
      <c r="I56">
        <v>15</v>
      </c>
      <c r="J56" t="s">
        <v>50</v>
      </c>
      <c r="K56" t="s">
        <v>51</v>
      </c>
      <c r="L56" t="s">
        <v>560</v>
      </c>
      <c r="M56" t="e">
        <f>- Mapping dan review secara berkala untuk penentuan skala prioritas
- Kebijakan penggantian mekanisme sistem di labeling</f>
        <v>#NAME?</v>
      </c>
      <c r="N56" t="s">
        <v>562</v>
      </c>
      <c r="O56" t="s">
        <v>55</v>
      </c>
      <c r="P56" t="s">
        <v>490</v>
      </c>
      <c r="Q56" t="s">
        <v>555</v>
      </c>
      <c r="R56" t="s">
        <v>555</v>
      </c>
      <c r="S56" t="s">
        <v>58</v>
      </c>
      <c r="T56">
        <v>1</v>
      </c>
      <c r="U56">
        <v>2</v>
      </c>
      <c r="V56" t="s">
        <v>61</v>
      </c>
      <c r="W56" s="3">
        <v>45021</v>
      </c>
      <c r="X56" t="s">
        <v>126</v>
      </c>
      <c r="Y56" t="s">
        <v>492</v>
      </c>
      <c r="Z56" t="s">
        <v>492</v>
      </c>
      <c r="AA56" t="s">
        <v>125</v>
      </c>
      <c r="AD56" s="3">
        <v>45022</v>
      </c>
      <c r="AF56" t="s">
        <v>65</v>
      </c>
      <c r="AG56">
        <v>57</v>
      </c>
      <c r="AI56">
        <v>2</v>
      </c>
      <c r="AJ56" t="s">
        <v>127</v>
      </c>
      <c r="AK56" t="s">
        <v>493</v>
      </c>
      <c r="AL56" s="3">
        <v>44923</v>
      </c>
      <c r="AM56" t="s">
        <v>492</v>
      </c>
    </row>
    <row r="57" spans="1:39" ht="187.2" x14ac:dyDescent="0.3">
      <c r="A57">
        <v>2023</v>
      </c>
      <c r="B57" t="s">
        <v>484</v>
      </c>
      <c r="C57" t="s">
        <v>523</v>
      </c>
      <c r="D57" t="s">
        <v>563</v>
      </c>
      <c r="E57" s="2" t="s">
        <v>564</v>
      </c>
      <c r="F57" t="s">
        <v>565</v>
      </c>
      <c r="G57">
        <v>2</v>
      </c>
      <c r="H57">
        <v>3</v>
      </c>
      <c r="I57">
        <v>6</v>
      </c>
      <c r="J57" t="s">
        <v>78</v>
      </c>
      <c r="K57" t="s">
        <v>51</v>
      </c>
      <c r="L57" s="2" t="s">
        <v>566</v>
      </c>
      <c r="M57" t="s">
        <v>567</v>
      </c>
      <c r="N57" s="2" t="s">
        <v>568</v>
      </c>
      <c r="O57" t="s">
        <v>182</v>
      </c>
      <c r="P57" t="s">
        <v>490</v>
      </c>
      <c r="Q57" t="s">
        <v>569</v>
      </c>
      <c r="R57" t="s">
        <v>484</v>
      </c>
      <c r="S57" t="s">
        <v>58</v>
      </c>
      <c r="T57">
        <v>1</v>
      </c>
      <c r="U57">
        <v>2</v>
      </c>
      <c r="V57" t="s">
        <v>61</v>
      </c>
      <c r="W57" s="3">
        <v>45021</v>
      </c>
      <c r="X57" t="s">
        <v>126</v>
      </c>
      <c r="Y57" t="s">
        <v>492</v>
      </c>
      <c r="Z57" t="s">
        <v>492</v>
      </c>
      <c r="AA57" t="s">
        <v>125</v>
      </c>
      <c r="AD57" s="3">
        <v>45022</v>
      </c>
      <c r="AF57" t="s">
        <v>65</v>
      </c>
      <c r="AG57">
        <v>58</v>
      </c>
      <c r="AI57">
        <v>2</v>
      </c>
      <c r="AJ57" t="s">
        <v>1838</v>
      </c>
      <c r="AK57" t="s">
        <v>493</v>
      </c>
      <c r="AL57" s="3">
        <v>44923</v>
      </c>
      <c r="AM57" t="s">
        <v>492</v>
      </c>
    </row>
    <row r="58" spans="1:39" x14ac:dyDescent="0.3">
      <c r="A58">
        <v>2023</v>
      </c>
      <c r="B58" t="s">
        <v>484</v>
      </c>
      <c r="C58" t="s">
        <v>570</v>
      </c>
      <c r="D58" t="s">
        <v>200</v>
      </c>
      <c r="E58" t="s">
        <v>202</v>
      </c>
      <c r="F58" t="s">
        <v>571</v>
      </c>
      <c r="G58">
        <v>2</v>
      </c>
      <c r="H58">
        <v>3</v>
      </c>
      <c r="I58">
        <v>6</v>
      </c>
      <c r="J58" t="s">
        <v>78</v>
      </c>
      <c r="K58" t="s">
        <v>51</v>
      </c>
      <c r="L58" t="s">
        <v>204</v>
      </c>
      <c r="M58" t="e">
        <f>- Monitoring progress pelaksanaan Continuous improvement program
- Memastikan ketersediaan anggaran untuk Realisasi Continuous improvement program</f>
        <v>#NAME?</v>
      </c>
      <c r="N58" t="s">
        <v>206</v>
      </c>
      <c r="O58" t="s">
        <v>73</v>
      </c>
      <c r="P58" t="s">
        <v>490</v>
      </c>
      <c r="Q58" t="s">
        <v>484</v>
      </c>
      <c r="R58" t="s">
        <v>484</v>
      </c>
      <c r="S58" t="s">
        <v>58</v>
      </c>
      <c r="T58">
        <v>1</v>
      </c>
      <c r="U58">
        <v>2</v>
      </c>
      <c r="V58" t="s">
        <v>61</v>
      </c>
      <c r="W58" s="3">
        <v>45021</v>
      </c>
      <c r="X58" t="s">
        <v>126</v>
      </c>
      <c r="Y58" t="s">
        <v>492</v>
      </c>
      <c r="Z58" t="s">
        <v>492</v>
      </c>
      <c r="AA58" t="s">
        <v>125</v>
      </c>
      <c r="AD58" s="3">
        <v>45022</v>
      </c>
      <c r="AF58" t="s">
        <v>65</v>
      </c>
      <c r="AG58">
        <v>59</v>
      </c>
      <c r="AI58">
        <v>2</v>
      </c>
      <c r="AJ58" t="s">
        <v>1838</v>
      </c>
      <c r="AK58" t="s">
        <v>493</v>
      </c>
      <c r="AL58" s="3">
        <v>44923</v>
      </c>
      <c r="AM58" t="s">
        <v>492</v>
      </c>
    </row>
    <row r="59" spans="1:39" ht="409.6" x14ac:dyDescent="0.3">
      <c r="A59">
        <v>2023</v>
      </c>
      <c r="B59" t="s">
        <v>484</v>
      </c>
      <c r="C59" t="s">
        <v>573</v>
      </c>
      <c r="D59" t="s">
        <v>572</v>
      </c>
      <c r="E59" s="2" t="s">
        <v>574</v>
      </c>
      <c r="F59" s="2" t="s">
        <v>575</v>
      </c>
      <c r="G59">
        <v>2</v>
      </c>
      <c r="H59">
        <v>3</v>
      </c>
      <c r="I59">
        <v>6</v>
      </c>
      <c r="J59" t="s">
        <v>78</v>
      </c>
      <c r="K59" t="s">
        <v>51</v>
      </c>
      <c r="L59" s="2" t="s">
        <v>576</v>
      </c>
      <c r="M59" s="2" t="s">
        <v>577</v>
      </c>
      <c r="N59" t="s">
        <v>578</v>
      </c>
      <c r="O59" t="s">
        <v>182</v>
      </c>
      <c r="P59" t="s">
        <v>490</v>
      </c>
      <c r="Q59" t="s">
        <v>579</v>
      </c>
      <c r="R59" t="s">
        <v>490</v>
      </c>
      <c r="S59" t="s">
        <v>58</v>
      </c>
      <c r="T59">
        <v>1</v>
      </c>
      <c r="V59" t="s">
        <v>61</v>
      </c>
      <c r="W59" s="3">
        <v>45021</v>
      </c>
      <c r="X59" t="s">
        <v>126</v>
      </c>
      <c r="Y59" t="s">
        <v>492</v>
      </c>
      <c r="Z59" t="s">
        <v>492</v>
      </c>
      <c r="AA59" t="s">
        <v>125</v>
      </c>
      <c r="AD59" s="3">
        <v>45022</v>
      </c>
      <c r="AF59" t="s">
        <v>65</v>
      </c>
      <c r="AG59">
        <v>60</v>
      </c>
      <c r="AI59">
        <v>0</v>
      </c>
      <c r="AJ59" t="s">
        <v>1838</v>
      </c>
      <c r="AK59" t="s">
        <v>493</v>
      </c>
      <c r="AL59" s="3">
        <v>44923</v>
      </c>
      <c r="AM59" t="s">
        <v>492</v>
      </c>
    </row>
    <row r="60" spans="1:39" x14ac:dyDescent="0.3">
      <c r="A60">
        <v>2023</v>
      </c>
      <c r="B60" t="s">
        <v>484</v>
      </c>
      <c r="C60" t="s">
        <v>408</v>
      </c>
      <c r="D60" t="s">
        <v>580</v>
      </c>
      <c r="E60" t="s">
        <v>581</v>
      </c>
      <c r="F60" t="s">
        <v>582</v>
      </c>
      <c r="G60">
        <v>2</v>
      </c>
      <c r="H60">
        <v>3</v>
      </c>
      <c r="I60">
        <v>6</v>
      </c>
      <c r="J60" t="s">
        <v>78</v>
      </c>
      <c r="K60" t="s">
        <v>51</v>
      </c>
      <c r="L60" t="s">
        <v>583</v>
      </c>
      <c r="M60" t="s">
        <v>584</v>
      </c>
      <c r="N60" t="s">
        <v>585</v>
      </c>
      <c r="O60" t="s">
        <v>55</v>
      </c>
      <c r="P60" t="s">
        <v>490</v>
      </c>
      <c r="Q60" t="s">
        <v>586</v>
      </c>
      <c r="R60" t="s">
        <v>490</v>
      </c>
      <c r="S60" t="s">
        <v>58</v>
      </c>
      <c r="T60">
        <v>2</v>
      </c>
      <c r="U60">
        <v>1</v>
      </c>
      <c r="V60" t="s">
        <v>61</v>
      </c>
      <c r="W60" s="3">
        <v>45021</v>
      </c>
      <c r="X60" t="s">
        <v>126</v>
      </c>
      <c r="Y60" t="s">
        <v>492</v>
      </c>
      <c r="Z60" t="s">
        <v>492</v>
      </c>
      <c r="AA60" t="s">
        <v>125</v>
      </c>
      <c r="AD60" s="3">
        <v>45022</v>
      </c>
      <c r="AF60" t="s">
        <v>65</v>
      </c>
      <c r="AG60">
        <v>61</v>
      </c>
      <c r="AI60">
        <v>2</v>
      </c>
      <c r="AJ60" t="s">
        <v>1838</v>
      </c>
      <c r="AK60" t="s">
        <v>493</v>
      </c>
      <c r="AL60" s="3">
        <v>44923</v>
      </c>
      <c r="AM60" t="s">
        <v>492</v>
      </c>
    </row>
    <row r="61" spans="1:39" ht="57.6" x14ac:dyDescent="0.3">
      <c r="A61">
        <v>2023</v>
      </c>
      <c r="B61" t="s">
        <v>495</v>
      </c>
      <c r="C61" t="s">
        <v>588</v>
      </c>
      <c r="D61" t="s">
        <v>587</v>
      </c>
      <c r="E61" t="s">
        <v>589</v>
      </c>
      <c r="F61" t="s">
        <v>590</v>
      </c>
      <c r="G61">
        <v>4</v>
      </c>
      <c r="H61">
        <v>4</v>
      </c>
      <c r="I61">
        <v>16</v>
      </c>
      <c r="J61" t="s">
        <v>296</v>
      </c>
      <c r="M61" s="2" t="s">
        <v>591</v>
      </c>
      <c r="N61" t="s">
        <v>592</v>
      </c>
      <c r="O61" t="s">
        <v>171</v>
      </c>
      <c r="P61" t="s">
        <v>502</v>
      </c>
      <c r="Q61" t="s">
        <v>593</v>
      </c>
      <c r="R61" t="s">
        <v>495</v>
      </c>
      <c r="S61" t="s">
        <v>58</v>
      </c>
      <c r="T61">
        <v>4</v>
      </c>
      <c r="U61">
        <v>4</v>
      </c>
      <c r="V61" t="s">
        <v>296</v>
      </c>
      <c r="W61" s="3">
        <v>45021</v>
      </c>
      <c r="X61" t="s">
        <v>126</v>
      </c>
      <c r="Y61" t="s">
        <v>504</v>
      </c>
      <c r="Z61" t="s">
        <v>504</v>
      </c>
      <c r="AA61" t="s">
        <v>125</v>
      </c>
      <c r="AD61" s="3">
        <v>45021</v>
      </c>
      <c r="AF61" t="s">
        <v>65</v>
      </c>
      <c r="AG61">
        <v>62</v>
      </c>
      <c r="AI61">
        <v>16</v>
      </c>
      <c r="AJ61" t="s">
        <v>127</v>
      </c>
      <c r="AK61" t="s">
        <v>505</v>
      </c>
      <c r="AL61" s="3">
        <v>44923</v>
      </c>
      <c r="AM61" t="s">
        <v>504</v>
      </c>
    </row>
    <row r="62" spans="1:39" ht="409.6" x14ac:dyDescent="0.3">
      <c r="A62">
        <v>2023</v>
      </c>
      <c r="B62" t="s">
        <v>495</v>
      </c>
      <c r="C62" t="s">
        <v>595</v>
      </c>
      <c r="D62" t="s">
        <v>594</v>
      </c>
      <c r="E62" s="2" t="s">
        <v>596</v>
      </c>
      <c r="F62" s="2" t="s">
        <v>597</v>
      </c>
      <c r="G62">
        <v>1</v>
      </c>
      <c r="H62">
        <v>2</v>
      </c>
      <c r="I62">
        <v>2</v>
      </c>
      <c r="J62" t="s">
        <v>61</v>
      </c>
      <c r="K62" t="s">
        <v>509</v>
      </c>
      <c r="L62" s="2" t="s">
        <v>598</v>
      </c>
      <c r="M62" s="2" t="s">
        <v>599</v>
      </c>
      <c r="N62" s="2" t="s">
        <v>600</v>
      </c>
      <c r="O62" t="s">
        <v>171</v>
      </c>
      <c r="P62" t="s">
        <v>601</v>
      </c>
      <c r="Q62" t="s">
        <v>602</v>
      </c>
      <c r="R62" t="s">
        <v>502</v>
      </c>
      <c r="S62" t="s">
        <v>59</v>
      </c>
      <c r="T62">
        <v>1</v>
      </c>
      <c r="U62">
        <v>1</v>
      </c>
      <c r="V62" t="s">
        <v>61</v>
      </c>
      <c r="W62" s="3">
        <v>45021</v>
      </c>
      <c r="X62" t="s">
        <v>126</v>
      </c>
      <c r="Y62" t="s">
        <v>504</v>
      </c>
      <c r="Z62" t="s">
        <v>504</v>
      </c>
      <c r="AA62" t="s">
        <v>125</v>
      </c>
      <c r="AD62" s="3">
        <v>45021</v>
      </c>
      <c r="AF62" t="s">
        <v>65</v>
      </c>
      <c r="AG62">
        <v>63</v>
      </c>
      <c r="AI62">
        <v>1</v>
      </c>
      <c r="AJ62" t="s">
        <v>127</v>
      </c>
      <c r="AK62" t="s">
        <v>505</v>
      </c>
      <c r="AL62" s="3">
        <v>44923</v>
      </c>
      <c r="AM62" t="s">
        <v>504</v>
      </c>
    </row>
    <row r="63" spans="1:39" ht="345.6" x14ac:dyDescent="0.3">
      <c r="A63">
        <v>2023</v>
      </c>
      <c r="B63" t="s">
        <v>495</v>
      </c>
      <c r="C63" t="s">
        <v>604</v>
      </c>
      <c r="D63" t="s">
        <v>603</v>
      </c>
      <c r="E63" t="s">
        <v>605</v>
      </c>
      <c r="F63" s="2" t="s">
        <v>606</v>
      </c>
      <c r="G63">
        <v>5</v>
      </c>
      <c r="H63">
        <v>5</v>
      </c>
      <c r="I63">
        <v>25</v>
      </c>
      <c r="J63" t="s">
        <v>296</v>
      </c>
      <c r="K63" t="s">
        <v>51</v>
      </c>
      <c r="L63" s="2" t="s">
        <v>607</v>
      </c>
      <c r="M63" s="2" t="s">
        <v>608</v>
      </c>
      <c r="N63" s="2" t="s">
        <v>609</v>
      </c>
      <c r="O63" t="s">
        <v>171</v>
      </c>
      <c r="P63" t="s">
        <v>155</v>
      </c>
      <c r="Q63" t="s">
        <v>155</v>
      </c>
      <c r="R63" t="s">
        <v>59</v>
      </c>
      <c r="S63" t="s">
        <v>268</v>
      </c>
      <c r="T63">
        <v>2</v>
      </c>
      <c r="U63">
        <v>4</v>
      </c>
      <c r="V63" t="s">
        <v>78</v>
      </c>
      <c r="W63" s="3">
        <v>45021</v>
      </c>
      <c r="X63" t="s">
        <v>126</v>
      </c>
      <c r="Y63" t="s">
        <v>504</v>
      </c>
      <c r="Z63" t="s">
        <v>504</v>
      </c>
      <c r="AF63" t="s">
        <v>65</v>
      </c>
      <c r="AG63">
        <v>64</v>
      </c>
      <c r="AI63">
        <v>8</v>
      </c>
      <c r="AJ63" t="s">
        <v>127</v>
      </c>
      <c r="AK63" t="s">
        <v>505</v>
      </c>
      <c r="AL63" s="3">
        <v>44923</v>
      </c>
      <c r="AM63" t="s">
        <v>504</v>
      </c>
    </row>
    <row r="64" spans="1:39" ht="409.6" x14ac:dyDescent="0.3">
      <c r="A64">
        <v>2023</v>
      </c>
      <c r="B64" t="s">
        <v>495</v>
      </c>
      <c r="C64" t="s">
        <v>611</v>
      </c>
      <c r="D64" t="s">
        <v>610</v>
      </c>
      <c r="E64" s="2" t="s">
        <v>612</v>
      </c>
      <c r="F64" s="2" t="s">
        <v>613</v>
      </c>
      <c r="G64">
        <v>5</v>
      </c>
      <c r="H64">
        <v>5</v>
      </c>
      <c r="I64">
        <v>25</v>
      </c>
      <c r="J64" t="s">
        <v>296</v>
      </c>
      <c r="K64" t="s">
        <v>51</v>
      </c>
      <c r="L64" s="2" t="s">
        <v>614</v>
      </c>
      <c r="M64" s="2" t="s">
        <v>615</v>
      </c>
      <c r="N64" s="2" t="s">
        <v>616</v>
      </c>
      <c r="O64" t="s">
        <v>171</v>
      </c>
      <c r="P64" t="s">
        <v>121</v>
      </c>
      <c r="Q64" t="s">
        <v>617</v>
      </c>
      <c r="R64" t="s">
        <v>59</v>
      </c>
      <c r="S64" t="s">
        <v>59</v>
      </c>
      <c r="T64">
        <v>2</v>
      </c>
      <c r="U64">
        <v>4</v>
      </c>
      <c r="V64" t="s">
        <v>78</v>
      </c>
      <c r="W64" s="3">
        <v>45021</v>
      </c>
      <c r="X64" t="s">
        <v>126</v>
      </c>
      <c r="Y64" t="s">
        <v>504</v>
      </c>
      <c r="Z64" t="s">
        <v>504</v>
      </c>
      <c r="AA64" t="s">
        <v>125</v>
      </c>
      <c r="AD64" s="3">
        <v>45021</v>
      </c>
      <c r="AF64" t="s">
        <v>65</v>
      </c>
      <c r="AG64">
        <v>65</v>
      </c>
      <c r="AI64">
        <v>8</v>
      </c>
      <c r="AJ64" t="s">
        <v>127</v>
      </c>
      <c r="AK64" t="s">
        <v>505</v>
      </c>
      <c r="AL64" s="3">
        <v>44923</v>
      </c>
      <c r="AM64" t="s">
        <v>504</v>
      </c>
    </row>
    <row r="65" spans="1:39" ht="216" x14ac:dyDescent="0.3">
      <c r="A65">
        <v>2023</v>
      </c>
      <c r="B65" t="s">
        <v>495</v>
      </c>
      <c r="C65" t="s">
        <v>619</v>
      </c>
      <c r="D65" t="s">
        <v>618</v>
      </c>
      <c r="E65" s="2" t="s">
        <v>620</v>
      </c>
      <c r="F65" s="2" t="s">
        <v>621</v>
      </c>
      <c r="G65">
        <v>2</v>
      </c>
      <c r="H65">
        <v>1</v>
      </c>
      <c r="I65">
        <v>2</v>
      </c>
      <c r="J65" t="s">
        <v>61</v>
      </c>
      <c r="K65" t="s">
        <v>509</v>
      </c>
      <c r="L65" s="2" t="s">
        <v>622</v>
      </c>
      <c r="M65" s="2" t="s">
        <v>623</v>
      </c>
      <c r="N65" s="2" t="s">
        <v>624</v>
      </c>
      <c r="O65" t="s">
        <v>171</v>
      </c>
      <c r="P65" t="s">
        <v>502</v>
      </c>
      <c r="Q65" t="s">
        <v>593</v>
      </c>
      <c r="R65" t="s">
        <v>75</v>
      </c>
      <c r="S65" t="s">
        <v>512</v>
      </c>
      <c r="T65">
        <v>1</v>
      </c>
      <c r="U65">
        <v>1</v>
      </c>
      <c r="V65" t="s">
        <v>61</v>
      </c>
      <c r="W65" s="3">
        <v>45021</v>
      </c>
      <c r="X65" t="s">
        <v>126</v>
      </c>
      <c r="Y65" t="s">
        <v>504</v>
      </c>
      <c r="Z65" t="s">
        <v>504</v>
      </c>
      <c r="AA65" t="s">
        <v>125</v>
      </c>
      <c r="AD65" s="3">
        <v>45021</v>
      </c>
      <c r="AF65" t="s">
        <v>65</v>
      </c>
      <c r="AG65">
        <v>66</v>
      </c>
      <c r="AI65">
        <v>1</v>
      </c>
      <c r="AJ65" t="s">
        <v>1838</v>
      </c>
      <c r="AK65" t="s">
        <v>505</v>
      </c>
      <c r="AL65" s="3">
        <v>44923</v>
      </c>
      <c r="AM65" t="s">
        <v>504</v>
      </c>
    </row>
    <row r="66" spans="1:39" x14ac:dyDescent="0.3">
      <c r="A66">
        <v>2023</v>
      </c>
      <c r="B66" t="s">
        <v>495</v>
      </c>
      <c r="C66" t="s">
        <v>625</v>
      </c>
      <c r="D66" t="s">
        <v>215</v>
      </c>
      <c r="E66" t="s">
        <v>217</v>
      </c>
      <c r="F66" t="s">
        <v>218</v>
      </c>
      <c r="G66">
        <v>2</v>
      </c>
      <c r="H66">
        <v>3</v>
      </c>
      <c r="I66">
        <v>6</v>
      </c>
      <c r="J66" t="s">
        <v>78</v>
      </c>
      <c r="K66" t="s">
        <v>51</v>
      </c>
      <c r="L66" t="e">
        <f>- sosialisasi program AoC
- Reminder pelaksanaan program AoC</f>
        <v>#NAME?</v>
      </c>
      <c r="M66" t="s">
        <v>626</v>
      </c>
      <c r="N66" t="e">
        <f>- sosialisasi program AoC terlaksana
- Laporan pelaksanaan program AoC tersedia
- program AoC terlaksana sesuai timeframe</f>
        <v>#NAME?</v>
      </c>
      <c r="O66" t="s">
        <v>627</v>
      </c>
      <c r="P66" t="s">
        <v>502</v>
      </c>
      <c r="Q66" t="s">
        <v>628</v>
      </c>
      <c r="R66" t="s">
        <v>163</v>
      </c>
      <c r="S66" t="s">
        <v>163</v>
      </c>
      <c r="T66">
        <v>1</v>
      </c>
      <c r="U66">
        <v>2</v>
      </c>
      <c r="V66" t="s">
        <v>61</v>
      </c>
      <c r="W66" s="3">
        <v>45021</v>
      </c>
      <c r="X66" t="s">
        <v>126</v>
      </c>
      <c r="Y66" t="s">
        <v>504</v>
      </c>
      <c r="Z66" t="s">
        <v>504</v>
      </c>
      <c r="AA66" t="s">
        <v>125</v>
      </c>
      <c r="AD66" s="3">
        <v>45021</v>
      </c>
      <c r="AF66" t="s">
        <v>65</v>
      </c>
      <c r="AG66">
        <v>67</v>
      </c>
      <c r="AI66">
        <v>2</v>
      </c>
      <c r="AJ66" t="s">
        <v>1838</v>
      </c>
      <c r="AK66" t="s">
        <v>505</v>
      </c>
      <c r="AL66" s="3">
        <v>44923</v>
      </c>
      <c r="AM66" t="s">
        <v>505</v>
      </c>
    </row>
    <row r="67" spans="1:39" ht="409.6" x14ac:dyDescent="0.3">
      <c r="A67">
        <v>2023</v>
      </c>
      <c r="B67" t="s">
        <v>630</v>
      </c>
      <c r="C67" t="s">
        <v>422</v>
      </c>
      <c r="D67" t="s">
        <v>937</v>
      </c>
      <c r="E67" s="2" t="s">
        <v>1850</v>
      </c>
      <c r="F67" s="2" t="s">
        <v>1851</v>
      </c>
      <c r="G67">
        <v>4</v>
      </c>
      <c r="H67">
        <v>4</v>
      </c>
      <c r="I67">
        <v>16</v>
      </c>
      <c r="J67" t="s">
        <v>296</v>
      </c>
      <c r="K67" t="s">
        <v>51</v>
      </c>
      <c r="L67" s="2" t="s">
        <v>1852</v>
      </c>
      <c r="M67" t="s">
        <v>1853</v>
      </c>
      <c r="N67" s="2" t="s">
        <v>636</v>
      </c>
      <c r="O67" t="s">
        <v>55</v>
      </c>
      <c r="P67" t="s">
        <v>637</v>
      </c>
      <c r="Q67" t="s">
        <v>638</v>
      </c>
      <c r="R67" t="s">
        <v>121</v>
      </c>
      <c r="T67">
        <v>2</v>
      </c>
      <c r="U67">
        <v>4</v>
      </c>
      <c r="V67" t="s">
        <v>61</v>
      </c>
      <c r="W67" s="3">
        <v>45028</v>
      </c>
      <c r="X67" t="s">
        <v>640</v>
      </c>
      <c r="Y67" t="s">
        <v>639</v>
      </c>
      <c r="Z67" t="s">
        <v>639</v>
      </c>
      <c r="AA67" t="s">
        <v>125</v>
      </c>
      <c r="AD67" s="3">
        <v>45030</v>
      </c>
      <c r="AF67" t="s">
        <v>65</v>
      </c>
      <c r="AG67">
        <v>68</v>
      </c>
      <c r="AI67">
        <v>8</v>
      </c>
      <c r="AJ67" t="s">
        <v>127</v>
      </c>
      <c r="AK67" t="s">
        <v>1854</v>
      </c>
      <c r="AM67" t="s">
        <v>639</v>
      </c>
    </row>
    <row r="68" spans="1:39" ht="273.60000000000002" x14ac:dyDescent="0.3">
      <c r="A68">
        <v>2023</v>
      </c>
      <c r="B68" t="s">
        <v>630</v>
      </c>
      <c r="C68" t="s">
        <v>476</v>
      </c>
      <c r="D68" t="s">
        <v>1855</v>
      </c>
      <c r="E68" t="s">
        <v>1856</v>
      </c>
      <c r="F68" s="2" t="s">
        <v>1857</v>
      </c>
      <c r="G68">
        <v>3</v>
      </c>
      <c r="H68">
        <v>2</v>
      </c>
      <c r="I68">
        <v>6</v>
      </c>
      <c r="J68" t="s">
        <v>78</v>
      </c>
      <c r="K68" t="s">
        <v>411</v>
      </c>
      <c r="L68" t="s">
        <v>1858</v>
      </c>
      <c r="M68" s="2" t="s">
        <v>1859</v>
      </c>
      <c r="N68" t="s">
        <v>1860</v>
      </c>
      <c r="O68" t="s">
        <v>415</v>
      </c>
      <c r="P68" t="s">
        <v>637</v>
      </c>
      <c r="Q68" t="s">
        <v>661</v>
      </c>
      <c r="R68" t="s">
        <v>1861</v>
      </c>
      <c r="T68">
        <v>3</v>
      </c>
      <c r="U68">
        <v>2</v>
      </c>
      <c r="V68" t="s">
        <v>50</v>
      </c>
      <c r="W68" s="3">
        <v>45028</v>
      </c>
      <c r="X68" t="s">
        <v>640</v>
      </c>
      <c r="Y68" t="s">
        <v>639</v>
      </c>
      <c r="Z68" t="s">
        <v>639</v>
      </c>
      <c r="AA68" t="s">
        <v>125</v>
      </c>
      <c r="AD68" s="3">
        <v>45030</v>
      </c>
      <c r="AF68" t="s">
        <v>65</v>
      </c>
      <c r="AG68">
        <v>70</v>
      </c>
      <c r="AI68">
        <v>6</v>
      </c>
      <c r="AJ68" t="s">
        <v>1838</v>
      </c>
      <c r="AK68" t="s">
        <v>1854</v>
      </c>
      <c r="AM68" t="s">
        <v>639</v>
      </c>
    </row>
    <row r="69" spans="1:39" ht="273.60000000000002" x14ac:dyDescent="0.3">
      <c r="A69">
        <v>2023</v>
      </c>
      <c r="B69" t="s">
        <v>630</v>
      </c>
      <c r="C69" t="s">
        <v>462</v>
      </c>
      <c r="D69" t="s">
        <v>656</v>
      </c>
      <c r="E69" t="s">
        <v>1856</v>
      </c>
      <c r="F69" s="2" t="s">
        <v>1857</v>
      </c>
      <c r="G69">
        <v>4</v>
      </c>
      <c r="H69">
        <v>2</v>
      </c>
      <c r="I69">
        <v>8</v>
      </c>
      <c r="J69" t="s">
        <v>78</v>
      </c>
      <c r="K69" t="s">
        <v>51</v>
      </c>
      <c r="L69" t="s">
        <v>1858</v>
      </c>
      <c r="M69" s="2" t="s">
        <v>1859</v>
      </c>
      <c r="N69" t="s">
        <v>1860</v>
      </c>
      <c r="O69" t="s">
        <v>415</v>
      </c>
      <c r="P69" t="s">
        <v>637</v>
      </c>
      <c r="Q69" t="s">
        <v>661</v>
      </c>
      <c r="R69" t="s">
        <v>1861</v>
      </c>
      <c r="T69">
        <v>4</v>
      </c>
      <c r="U69">
        <v>2</v>
      </c>
      <c r="V69" t="s">
        <v>61</v>
      </c>
      <c r="W69" s="3">
        <v>45028</v>
      </c>
      <c r="X69" t="s">
        <v>640</v>
      </c>
      <c r="Y69" t="s">
        <v>639</v>
      </c>
      <c r="Z69" t="s">
        <v>639</v>
      </c>
      <c r="AA69" t="s">
        <v>125</v>
      </c>
      <c r="AD69" s="3">
        <v>45030</v>
      </c>
      <c r="AF69" t="s">
        <v>65</v>
      </c>
      <c r="AG69">
        <v>71</v>
      </c>
      <c r="AI69">
        <v>8</v>
      </c>
      <c r="AJ69" t="s">
        <v>127</v>
      </c>
      <c r="AK69" t="s">
        <v>1854</v>
      </c>
      <c r="AM69" t="s">
        <v>639</v>
      </c>
    </row>
    <row r="70" spans="1:39" ht="409.6" x14ac:dyDescent="0.3">
      <c r="A70">
        <v>2023</v>
      </c>
      <c r="B70" t="s">
        <v>630</v>
      </c>
      <c r="C70" t="s">
        <v>669</v>
      </c>
      <c r="D70" t="s">
        <v>1862</v>
      </c>
      <c r="E70" s="2" t="s">
        <v>1863</v>
      </c>
      <c r="F70" s="2" t="s">
        <v>1864</v>
      </c>
      <c r="G70">
        <v>4</v>
      </c>
      <c r="H70">
        <v>3</v>
      </c>
      <c r="I70">
        <v>12</v>
      </c>
      <c r="J70" t="s">
        <v>50</v>
      </c>
      <c r="K70" t="s">
        <v>51</v>
      </c>
      <c r="L70" s="2" t="s">
        <v>1865</v>
      </c>
      <c r="M70" t="s">
        <v>1866</v>
      </c>
      <c r="N70" s="2" t="s">
        <v>673</v>
      </c>
      <c r="O70" t="s">
        <v>55</v>
      </c>
      <c r="P70" t="s">
        <v>637</v>
      </c>
      <c r="Q70" t="s">
        <v>674</v>
      </c>
      <c r="T70">
        <v>4</v>
      </c>
      <c r="U70">
        <v>3</v>
      </c>
      <c r="V70" t="s">
        <v>61</v>
      </c>
      <c r="W70" s="3">
        <v>45028</v>
      </c>
      <c r="X70" t="s">
        <v>640</v>
      </c>
      <c r="Y70" t="s">
        <v>639</v>
      </c>
      <c r="Z70" t="s">
        <v>639</v>
      </c>
      <c r="AA70" t="s">
        <v>125</v>
      </c>
      <c r="AD70" s="3">
        <v>45030</v>
      </c>
      <c r="AF70" t="s">
        <v>65</v>
      </c>
      <c r="AG70">
        <v>73</v>
      </c>
      <c r="AI70">
        <v>12</v>
      </c>
      <c r="AJ70" t="s">
        <v>1838</v>
      </c>
      <c r="AK70" t="s">
        <v>1854</v>
      </c>
      <c r="AM70" t="s">
        <v>639</v>
      </c>
    </row>
    <row r="71" spans="1:39" ht="409.6" x14ac:dyDescent="0.3">
      <c r="A71">
        <v>2023</v>
      </c>
      <c r="B71" t="s">
        <v>630</v>
      </c>
      <c r="C71" t="s">
        <v>523</v>
      </c>
      <c r="D71" t="s">
        <v>1867</v>
      </c>
      <c r="E71" s="2" t="s">
        <v>1868</v>
      </c>
      <c r="F71" s="2" t="s">
        <v>1869</v>
      </c>
      <c r="G71">
        <v>4</v>
      </c>
      <c r="H71">
        <v>4</v>
      </c>
      <c r="I71">
        <v>16</v>
      </c>
      <c r="J71" t="s">
        <v>50</v>
      </c>
      <c r="K71" t="s">
        <v>51</v>
      </c>
      <c r="L71" s="2" t="s">
        <v>1870</v>
      </c>
      <c r="M71" t="s">
        <v>1871</v>
      </c>
      <c r="N71" s="2" t="s">
        <v>1872</v>
      </c>
      <c r="O71" t="s">
        <v>660</v>
      </c>
      <c r="P71" t="s">
        <v>637</v>
      </c>
      <c r="Q71" t="s">
        <v>638</v>
      </c>
      <c r="T71">
        <v>4</v>
      </c>
      <c r="U71">
        <v>4</v>
      </c>
      <c r="V71" t="s">
        <v>61</v>
      </c>
      <c r="W71" s="3">
        <v>45028</v>
      </c>
      <c r="X71" t="s">
        <v>640</v>
      </c>
      <c r="Y71" t="s">
        <v>639</v>
      </c>
      <c r="Z71" t="s">
        <v>639</v>
      </c>
      <c r="AA71" t="s">
        <v>125</v>
      </c>
      <c r="AD71" s="3">
        <v>45030</v>
      </c>
      <c r="AF71" t="s">
        <v>65</v>
      </c>
      <c r="AG71">
        <v>75</v>
      </c>
      <c r="AI71">
        <v>16</v>
      </c>
      <c r="AJ71" t="s">
        <v>127</v>
      </c>
      <c r="AK71" t="s">
        <v>1854</v>
      </c>
      <c r="AM71" t="s">
        <v>639</v>
      </c>
    </row>
    <row r="72" spans="1:39" ht="273.60000000000002" x14ac:dyDescent="0.3">
      <c r="A72">
        <v>2023</v>
      </c>
      <c r="B72" t="s">
        <v>630</v>
      </c>
      <c r="C72" t="s">
        <v>529</v>
      </c>
      <c r="D72" t="s">
        <v>686</v>
      </c>
      <c r="E72" t="s">
        <v>687</v>
      </c>
      <c r="F72" t="s">
        <v>688</v>
      </c>
      <c r="G72">
        <v>2</v>
      </c>
      <c r="H72">
        <v>2</v>
      </c>
      <c r="I72">
        <v>4</v>
      </c>
      <c r="J72" t="s">
        <v>78</v>
      </c>
      <c r="K72" t="s">
        <v>51</v>
      </c>
      <c r="M72" s="2" t="s">
        <v>689</v>
      </c>
      <c r="N72" s="2" t="s">
        <v>690</v>
      </c>
      <c r="O72" t="s">
        <v>667</v>
      </c>
      <c r="P72" t="s">
        <v>637</v>
      </c>
      <c r="Q72" t="s">
        <v>638</v>
      </c>
      <c r="T72">
        <v>2</v>
      </c>
      <c r="U72">
        <v>2</v>
      </c>
      <c r="V72" t="s">
        <v>61</v>
      </c>
      <c r="W72" s="3">
        <v>45028</v>
      </c>
      <c r="X72" t="s">
        <v>640</v>
      </c>
      <c r="Y72" t="s">
        <v>639</v>
      </c>
      <c r="Z72" t="s">
        <v>639</v>
      </c>
      <c r="AA72" t="s">
        <v>125</v>
      </c>
      <c r="AD72" s="3">
        <v>45030</v>
      </c>
      <c r="AF72" t="s">
        <v>65</v>
      </c>
      <c r="AG72">
        <v>76</v>
      </c>
      <c r="AI72">
        <v>4</v>
      </c>
      <c r="AJ72" t="s">
        <v>1838</v>
      </c>
      <c r="AK72" t="s">
        <v>1854</v>
      </c>
      <c r="AM72" t="s">
        <v>639</v>
      </c>
    </row>
    <row r="73" spans="1:39" ht="72" x14ac:dyDescent="0.3">
      <c r="A73">
        <v>2023</v>
      </c>
      <c r="B73" t="s">
        <v>630</v>
      </c>
      <c r="C73" t="s">
        <v>1873</v>
      </c>
      <c r="D73" t="s">
        <v>691</v>
      </c>
      <c r="E73" t="s">
        <v>692</v>
      </c>
      <c r="F73" s="2" t="s">
        <v>693</v>
      </c>
      <c r="G73">
        <v>4</v>
      </c>
      <c r="H73">
        <v>3</v>
      </c>
      <c r="I73">
        <v>12</v>
      </c>
      <c r="J73" t="s">
        <v>50</v>
      </c>
      <c r="K73" t="s">
        <v>51</v>
      </c>
      <c r="M73" s="2" t="s">
        <v>694</v>
      </c>
      <c r="N73" t="s">
        <v>695</v>
      </c>
      <c r="O73" t="s">
        <v>55</v>
      </c>
      <c r="P73" t="s">
        <v>637</v>
      </c>
      <c r="Q73" t="s">
        <v>655</v>
      </c>
      <c r="T73">
        <v>4</v>
      </c>
      <c r="U73">
        <v>3</v>
      </c>
      <c r="V73" t="s">
        <v>61</v>
      </c>
      <c r="W73" s="3">
        <v>45028</v>
      </c>
      <c r="X73" t="s">
        <v>640</v>
      </c>
      <c r="Y73" t="s">
        <v>639</v>
      </c>
      <c r="Z73" t="s">
        <v>639</v>
      </c>
      <c r="AA73" t="s">
        <v>125</v>
      </c>
      <c r="AD73" s="3">
        <v>45030</v>
      </c>
      <c r="AF73" t="s">
        <v>65</v>
      </c>
      <c r="AG73">
        <v>77</v>
      </c>
      <c r="AI73">
        <v>12</v>
      </c>
      <c r="AJ73" t="s">
        <v>1838</v>
      </c>
      <c r="AK73" t="s">
        <v>1854</v>
      </c>
      <c r="AM73" t="s">
        <v>639</v>
      </c>
    </row>
    <row r="74" spans="1:39" ht="409.6" x14ac:dyDescent="0.3">
      <c r="A74">
        <v>2023</v>
      </c>
      <c r="B74" t="s">
        <v>630</v>
      </c>
      <c r="C74" t="s">
        <v>697</v>
      </c>
      <c r="D74" t="s">
        <v>696</v>
      </c>
      <c r="E74" s="2" t="s">
        <v>1874</v>
      </c>
      <c r="F74" s="2" t="s">
        <v>1875</v>
      </c>
      <c r="G74">
        <v>4</v>
      </c>
      <c r="H74">
        <v>3</v>
      </c>
      <c r="I74">
        <v>12</v>
      </c>
      <c r="J74" t="s">
        <v>50</v>
      </c>
      <c r="K74" t="s">
        <v>411</v>
      </c>
      <c r="L74" s="2" t="s">
        <v>1876</v>
      </c>
      <c r="N74" s="2" t="s">
        <v>1877</v>
      </c>
      <c r="O74" t="s">
        <v>55</v>
      </c>
      <c r="P74" t="s">
        <v>637</v>
      </c>
      <c r="Q74" t="s">
        <v>702</v>
      </c>
      <c r="T74">
        <v>4</v>
      </c>
      <c r="U74">
        <v>3</v>
      </c>
      <c r="V74" t="s">
        <v>61</v>
      </c>
      <c r="W74" s="3">
        <v>45028</v>
      </c>
      <c r="X74" t="s">
        <v>640</v>
      </c>
      <c r="Y74" t="s">
        <v>639</v>
      </c>
      <c r="Z74" t="s">
        <v>639</v>
      </c>
      <c r="AA74" t="s">
        <v>125</v>
      </c>
      <c r="AD74" s="3">
        <v>45030</v>
      </c>
      <c r="AF74" t="s">
        <v>65</v>
      </c>
      <c r="AG74">
        <v>78</v>
      </c>
      <c r="AI74">
        <v>12</v>
      </c>
      <c r="AJ74" t="s">
        <v>1838</v>
      </c>
      <c r="AK74" t="s">
        <v>1854</v>
      </c>
      <c r="AM74" t="s">
        <v>639</v>
      </c>
    </row>
    <row r="75" spans="1:39" ht="409.6" x14ac:dyDescent="0.3">
      <c r="A75">
        <v>2023</v>
      </c>
      <c r="B75" t="s">
        <v>630</v>
      </c>
      <c r="C75" t="s">
        <v>704</v>
      </c>
      <c r="D75" t="s">
        <v>703</v>
      </c>
      <c r="E75" s="2" t="s">
        <v>1878</v>
      </c>
      <c r="F75" s="2" t="s">
        <v>671</v>
      </c>
      <c r="G75">
        <v>4</v>
      </c>
      <c r="H75">
        <v>3</v>
      </c>
      <c r="I75">
        <v>12</v>
      </c>
      <c r="J75" t="s">
        <v>50</v>
      </c>
      <c r="K75" t="s">
        <v>51</v>
      </c>
      <c r="L75" s="2" t="s">
        <v>706</v>
      </c>
      <c r="M75" s="2" t="s">
        <v>706</v>
      </c>
      <c r="N75" s="2" t="s">
        <v>673</v>
      </c>
      <c r="O75" t="s">
        <v>55</v>
      </c>
      <c r="P75" t="s">
        <v>637</v>
      </c>
      <c r="Q75" t="s">
        <v>1879</v>
      </c>
      <c r="T75">
        <v>4</v>
      </c>
      <c r="U75">
        <v>3</v>
      </c>
      <c r="V75" t="s">
        <v>61</v>
      </c>
      <c r="W75" s="3">
        <v>45028</v>
      </c>
      <c r="X75" t="s">
        <v>640</v>
      </c>
      <c r="Y75" t="s">
        <v>639</v>
      </c>
      <c r="Z75" t="s">
        <v>639</v>
      </c>
      <c r="AA75" t="s">
        <v>125</v>
      </c>
      <c r="AD75" s="3">
        <v>45030</v>
      </c>
      <c r="AF75" t="s">
        <v>65</v>
      </c>
      <c r="AG75">
        <v>79</v>
      </c>
      <c r="AI75">
        <v>12</v>
      </c>
      <c r="AJ75" t="s">
        <v>127</v>
      </c>
      <c r="AK75" t="s">
        <v>1854</v>
      </c>
      <c r="AM75" t="s">
        <v>639</v>
      </c>
    </row>
    <row r="76" spans="1:39" ht="115.2" x14ac:dyDescent="0.3">
      <c r="A76">
        <v>2023</v>
      </c>
      <c r="B76" t="s">
        <v>630</v>
      </c>
      <c r="C76" t="s">
        <v>708</v>
      </c>
      <c r="D76" t="s">
        <v>707</v>
      </c>
      <c r="E76" s="2" t="s">
        <v>709</v>
      </c>
      <c r="F76" t="s">
        <v>710</v>
      </c>
      <c r="G76">
        <v>4</v>
      </c>
      <c r="H76">
        <v>3</v>
      </c>
      <c r="I76">
        <v>12</v>
      </c>
      <c r="J76" t="s">
        <v>78</v>
      </c>
      <c r="K76" t="s">
        <v>51</v>
      </c>
      <c r="M76" s="2" t="s">
        <v>711</v>
      </c>
      <c r="N76" s="2" t="s">
        <v>712</v>
      </c>
      <c r="O76" t="s">
        <v>660</v>
      </c>
      <c r="P76" t="s">
        <v>637</v>
      </c>
      <c r="Q76" t="s">
        <v>638</v>
      </c>
      <c r="T76">
        <v>4</v>
      </c>
      <c r="U76">
        <v>3</v>
      </c>
      <c r="V76" t="s">
        <v>61</v>
      </c>
      <c r="W76" s="3">
        <v>45028</v>
      </c>
      <c r="X76" t="s">
        <v>640</v>
      </c>
      <c r="Y76" t="s">
        <v>639</v>
      </c>
      <c r="Z76" t="s">
        <v>639</v>
      </c>
      <c r="AA76" t="s">
        <v>125</v>
      </c>
      <c r="AD76" s="3">
        <v>45030</v>
      </c>
      <c r="AF76" t="s">
        <v>65</v>
      </c>
      <c r="AG76">
        <v>80</v>
      </c>
      <c r="AI76">
        <v>12</v>
      </c>
      <c r="AJ76" t="s">
        <v>127</v>
      </c>
      <c r="AK76" t="s">
        <v>1854</v>
      </c>
      <c r="AM76" t="s">
        <v>639</v>
      </c>
    </row>
    <row r="77" spans="1:39" ht="115.2" x14ac:dyDescent="0.3">
      <c r="A77">
        <v>2023</v>
      </c>
      <c r="B77" t="s">
        <v>630</v>
      </c>
      <c r="C77" t="s">
        <v>714</v>
      </c>
      <c r="D77" t="s">
        <v>1880</v>
      </c>
      <c r="E77" s="2" t="s">
        <v>715</v>
      </c>
      <c r="F77" s="2" t="s">
        <v>716</v>
      </c>
      <c r="G77">
        <v>2</v>
      </c>
      <c r="H77">
        <v>3</v>
      </c>
      <c r="I77">
        <v>6</v>
      </c>
      <c r="J77" t="s">
        <v>78</v>
      </c>
      <c r="K77" t="s">
        <v>51</v>
      </c>
      <c r="M77" s="2" t="s">
        <v>717</v>
      </c>
      <c r="N77" s="2" t="s">
        <v>718</v>
      </c>
      <c r="O77" t="s">
        <v>667</v>
      </c>
      <c r="P77" t="s">
        <v>637</v>
      </c>
      <c r="Q77" t="s">
        <v>638</v>
      </c>
      <c r="T77">
        <v>2</v>
      </c>
      <c r="U77">
        <v>1</v>
      </c>
      <c r="V77" t="s">
        <v>61</v>
      </c>
      <c r="W77" s="3">
        <v>45028</v>
      </c>
      <c r="X77" t="s">
        <v>640</v>
      </c>
      <c r="Y77" t="s">
        <v>639</v>
      </c>
      <c r="Z77" t="s">
        <v>639</v>
      </c>
      <c r="AA77" t="s">
        <v>125</v>
      </c>
      <c r="AD77" s="3">
        <v>45030</v>
      </c>
      <c r="AF77" t="s">
        <v>65</v>
      </c>
      <c r="AG77">
        <v>81</v>
      </c>
      <c r="AI77">
        <v>2</v>
      </c>
      <c r="AJ77" t="s">
        <v>1838</v>
      </c>
      <c r="AK77" t="s">
        <v>1854</v>
      </c>
      <c r="AM77" t="s">
        <v>639</v>
      </c>
    </row>
    <row r="78" spans="1:39" ht="216" x14ac:dyDescent="0.3">
      <c r="A78">
        <v>2023</v>
      </c>
      <c r="B78" t="s">
        <v>630</v>
      </c>
      <c r="C78" t="s">
        <v>720</v>
      </c>
      <c r="D78" t="s">
        <v>719</v>
      </c>
      <c r="E78" s="2" t="s">
        <v>721</v>
      </c>
      <c r="F78" s="2" t="s">
        <v>722</v>
      </c>
      <c r="G78">
        <v>2</v>
      </c>
      <c r="H78">
        <v>3</v>
      </c>
      <c r="I78">
        <v>6</v>
      </c>
      <c r="J78" t="s">
        <v>78</v>
      </c>
      <c r="K78" t="s">
        <v>51</v>
      </c>
      <c r="M78" s="2" t="s">
        <v>723</v>
      </c>
      <c r="N78" s="2" t="s">
        <v>724</v>
      </c>
      <c r="O78" t="s">
        <v>660</v>
      </c>
      <c r="P78" t="s">
        <v>637</v>
      </c>
      <c r="Q78" t="s">
        <v>638</v>
      </c>
      <c r="T78">
        <v>2</v>
      </c>
      <c r="U78">
        <v>1</v>
      </c>
      <c r="V78" t="s">
        <v>61</v>
      </c>
      <c r="W78" s="3">
        <v>45028</v>
      </c>
      <c r="X78" t="s">
        <v>640</v>
      </c>
      <c r="Y78" t="s">
        <v>639</v>
      </c>
      <c r="Z78" t="s">
        <v>639</v>
      </c>
      <c r="AA78" t="s">
        <v>125</v>
      </c>
      <c r="AD78" s="3">
        <v>45030</v>
      </c>
      <c r="AF78" t="s">
        <v>65</v>
      </c>
      <c r="AG78">
        <v>82</v>
      </c>
      <c r="AI78">
        <v>2</v>
      </c>
      <c r="AJ78" t="s">
        <v>1838</v>
      </c>
      <c r="AK78" t="s">
        <v>1854</v>
      </c>
      <c r="AM78" t="s">
        <v>639</v>
      </c>
    </row>
    <row r="79" spans="1:39" x14ac:dyDescent="0.3">
      <c r="A79">
        <v>2023</v>
      </c>
      <c r="B79" t="s">
        <v>726</v>
      </c>
      <c r="C79" t="s">
        <v>360</v>
      </c>
      <c r="D79" t="s">
        <v>1881</v>
      </c>
      <c r="E79" t="s">
        <v>1882</v>
      </c>
      <c r="F79" t="s">
        <v>1883</v>
      </c>
      <c r="G79">
        <v>4</v>
      </c>
      <c r="H79">
        <v>2</v>
      </c>
      <c r="I79">
        <v>8</v>
      </c>
      <c r="J79" t="s">
        <v>78</v>
      </c>
      <c r="K79" t="s">
        <v>51</v>
      </c>
      <c r="L79" t="e">
        <f>- Nett profit Control Sheet
- Melakukan kontrol terhadap budget proyek</f>
        <v>#NAME?</v>
      </c>
      <c r="M79" t="e">
        <f>- Optimalisasi kebutuhan slot berdasarkan urgensi setiap project
-  Melakukan kontrol terhadap budget proyek</f>
        <v>#NAME?</v>
      </c>
      <c r="N79" t="s">
        <v>1884</v>
      </c>
      <c r="O79" t="s">
        <v>732</v>
      </c>
      <c r="P79" t="s">
        <v>733</v>
      </c>
      <c r="Q79" t="s">
        <v>734</v>
      </c>
      <c r="R79" t="s">
        <v>155</v>
      </c>
      <c r="S79" t="s">
        <v>735</v>
      </c>
      <c r="T79">
        <v>3</v>
      </c>
      <c r="U79">
        <v>2</v>
      </c>
      <c r="V79" t="s">
        <v>78</v>
      </c>
      <c r="X79" t="s">
        <v>640</v>
      </c>
      <c r="Y79" t="s">
        <v>736</v>
      </c>
      <c r="Z79" t="s">
        <v>736</v>
      </c>
      <c r="AA79" t="s">
        <v>125</v>
      </c>
      <c r="AF79" t="s">
        <v>65</v>
      </c>
      <c r="AG79">
        <v>83</v>
      </c>
      <c r="AI79">
        <v>6</v>
      </c>
      <c r="AJ79" t="s">
        <v>1838</v>
      </c>
      <c r="AK79" t="s">
        <v>1885</v>
      </c>
      <c r="AL79" s="3">
        <v>45033</v>
      </c>
    </row>
    <row r="80" spans="1:39" ht="316.8" x14ac:dyDescent="0.3">
      <c r="A80">
        <v>2023</v>
      </c>
      <c r="B80" t="s">
        <v>726</v>
      </c>
      <c r="C80" t="s">
        <v>360</v>
      </c>
      <c r="D80" t="s">
        <v>738</v>
      </c>
      <c r="E80" s="2" t="s">
        <v>739</v>
      </c>
      <c r="F80" t="s">
        <v>1886</v>
      </c>
      <c r="G80">
        <v>4</v>
      </c>
      <c r="H80">
        <v>2</v>
      </c>
      <c r="I80">
        <v>8</v>
      </c>
      <c r="J80" t="s">
        <v>78</v>
      </c>
      <c r="K80" t="s">
        <v>51</v>
      </c>
      <c r="L80" t="e">
        <f>- Controling by XPREAM
- PPR Financial
- Percepatan Document completeness
- Contract Awareness</f>
        <v>#NAME?</v>
      </c>
      <c r="M80" t="e">
        <f>- Rapat koordinasi terkait maintenance Contract dengan Unit Production</f>
        <v>#NAME?</v>
      </c>
      <c r="N80" s="2" t="s">
        <v>1887</v>
      </c>
      <c r="O80" t="s">
        <v>732</v>
      </c>
      <c r="P80" t="s">
        <v>733</v>
      </c>
      <c r="Q80" t="s">
        <v>744</v>
      </c>
      <c r="R80" t="s">
        <v>734</v>
      </c>
      <c r="S80" t="s">
        <v>735</v>
      </c>
      <c r="T80">
        <v>2</v>
      </c>
      <c r="U80">
        <v>3</v>
      </c>
      <c r="V80" t="s">
        <v>78</v>
      </c>
      <c r="X80" t="s">
        <v>640</v>
      </c>
      <c r="Y80" t="s">
        <v>736</v>
      </c>
      <c r="Z80" t="s">
        <v>736</v>
      </c>
      <c r="AA80" t="s">
        <v>125</v>
      </c>
      <c r="AF80" t="s">
        <v>65</v>
      </c>
      <c r="AG80">
        <v>84</v>
      </c>
      <c r="AI80">
        <v>6</v>
      </c>
      <c r="AJ80" t="s">
        <v>1838</v>
      </c>
      <c r="AK80" t="s">
        <v>1885</v>
      </c>
      <c r="AL80" s="3">
        <v>45033</v>
      </c>
    </row>
    <row r="81" spans="1:39" ht="409.6" x14ac:dyDescent="0.3">
      <c r="A81">
        <v>2023</v>
      </c>
      <c r="B81" t="s">
        <v>726</v>
      </c>
      <c r="C81" t="s">
        <v>360</v>
      </c>
      <c r="D81" t="s">
        <v>745</v>
      </c>
      <c r="E81" s="2" t="s">
        <v>746</v>
      </c>
      <c r="F81" t="s">
        <v>747</v>
      </c>
      <c r="G81">
        <v>4</v>
      </c>
      <c r="H81">
        <v>2</v>
      </c>
      <c r="I81">
        <v>8</v>
      </c>
      <c r="J81" t="s">
        <v>78</v>
      </c>
      <c r="K81" t="s">
        <v>51</v>
      </c>
      <c r="L81" t="e">
        <f>- Justifikasi Sliding Manhours saat akhir project sebelum closing
- Weekly Report Manhours utilization and Sliding Manhours untuk dilakukan Justifikasi
- Controling Material request by Planner atau Production
- Melakukan maintain surplus Material</f>
        <v>#NAME?</v>
      </c>
      <c r="M81" t="s">
        <v>1888</v>
      </c>
      <c r="N81" s="2" t="s">
        <v>750</v>
      </c>
      <c r="O81" t="s">
        <v>732</v>
      </c>
      <c r="P81" t="s">
        <v>733</v>
      </c>
      <c r="Q81" t="s">
        <v>744</v>
      </c>
      <c r="R81" t="s">
        <v>733</v>
      </c>
      <c r="S81" t="s">
        <v>735</v>
      </c>
      <c r="T81">
        <v>2</v>
      </c>
      <c r="U81">
        <v>3</v>
      </c>
      <c r="V81" t="s">
        <v>78</v>
      </c>
      <c r="X81" t="s">
        <v>640</v>
      </c>
      <c r="Y81" t="s">
        <v>736</v>
      </c>
      <c r="Z81" t="s">
        <v>736</v>
      </c>
      <c r="AA81" t="s">
        <v>125</v>
      </c>
      <c r="AF81" t="s">
        <v>65</v>
      </c>
      <c r="AG81">
        <v>85</v>
      </c>
      <c r="AI81">
        <v>6</v>
      </c>
      <c r="AJ81" t="s">
        <v>1838</v>
      </c>
      <c r="AK81" t="s">
        <v>1885</v>
      </c>
      <c r="AL81" s="3">
        <v>45033</v>
      </c>
    </row>
    <row r="82" spans="1:39" ht="230.4" x14ac:dyDescent="0.3">
      <c r="A82">
        <v>2023</v>
      </c>
      <c r="B82" t="s">
        <v>726</v>
      </c>
      <c r="C82" t="s">
        <v>375</v>
      </c>
      <c r="D82" t="s">
        <v>751</v>
      </c>
      <c r="E82" s="2" t="s">
        <v>752</v>
      </c>
      <c r="F82" s="2" t="s">
        <v>753</v>
      </c>
      <c r="G82">
        <v>4</v>
      </c>
      <c r="H82">
        <v>2</v>
      </c>
      <c r="I82">
        <v>8</v>
      </c>
      <c r="J82" t="s">
        <v>78</v>
      </c>
      <c r="K82" t="s">
        <v>51</v>
      </c>
      <c r="L82" t="e">
        <f>- Post project Report Material unused
- _xlnm.Database Material planning untuk meminimalisir potensi surplus
- Enhance Production knowledge untuk menentukan prioritas Material</f>
        <v>#NAME?</v>
      </c>
      <c r="M82" t="e">
        <f>- Melakukan corrective action terhadap surplus inventory
- Weekly Control surplus inventory</f>
        <v>#NAME?</v>
      </c>
      <c r="N82" t="s">
        <v>756</v>
      </c>
      <c r="O82" t="s">
        <v>732</v>
      </c>
      <c r="P82" t="s">
        <v>734</v>
      </c>
      <c r="Q82" t="s">
        <v>757</v>
      </c>
      <c r="R82" t="s">
        <v>630</v>
      </c>
      <c r="S82" t="s">
        <v>733</v>
      </c>
      <c r="T82">
        <v>3</v>
      </c>
      <c r="U82">
        <v>2</v>
      </c>
      <c r="V82" t="s">
        <v>78</v>
      </c>
      <c r="X82" t="s">
        <v>640</v>
      </c>
      <c r="Y82" t="s">
        <v>736</v>
      </c>
      <c r="Z82" t="s">
        <v>736</v>
      </c>
      <c r="AA82" t="s">
        <v>125</v>
      </c>
      <c r="AF82" t="s">
        <v>65</v>
      </c>
      <c r="AG82">
        <v>86</v>
      </c>
      <c r="AI82">
        <v>6</v>
      </c>
      <c r="AJ82" t="s">
        <v>1838</v>
      </c>
      <c r="AK82" t="s">
        <v>1885</v>
      </c>
      <c r="AL82" s="3">
        <v>45033</v>
      </c>
    </row>
    <row r="83" spans="1:39" ht="216" x14ac:dyDescent="0.3">
      <c r="A83">
        <v>2023</v>
      </c>
      <c r="B83" t="s">
        <v>726</v>
      </c>
      <c r="C83" t="s">
        <v>375</v>
      </c>
      <c r="D83" t="s">
        <v>758</v>
      </c>
      <c r="E83" s="2" t="s">
        <v>1889</v>
      </c>
      <c r="F83" t="s">
        <v>760</v>
      </c>
      <c r="G83">
        <v>3</v>
      </c>
      <c r="H83">
        <v>2</v>
      </c>
      <c r="I83">
        <v>6</v>
      </c>
      <c r="J83" t="s">
        <v>78</v>
      </c>
      <c r="K83" t="s">
        <v>51</v>
      </c>
      <c r="L83" t="e">
        <f>- Weekly Control WTU/WTC tersedia
- Melakukan kontroling untuk transaksi remove install component</f>
        <v>#NAME?</v>
      </c>
      <c r="M83" t="e">
        <f>- Rapat koordinasi terkait closing rate WTU/WTC</f>
        <v>#NAME?</v>
      </c>
      <c r="N83" s="2" t="s">
        <v>763</v>
      </c>
      <c r="O83" t="s">
        <v>732</v>
      </c>
      <c r="P83" t="s">
        <v>734</v>
      </c>
      <c r="Q83" t="s">
        <v>757</v>
      </c>
      <c r="R83" t="s">
        <v>630</v>
      </c>
      <c r="S83" t="s">
        <v>733</v>
      </c>
      <c r="T83">
        <v>3</v>
      </c>
      <c r="U83">
        <v>2</v>
      </c>
      <c r="V83" t="s">
        <v>78</v>
      </c>
      <c r="X83" t="s">
        <v>640</v>
      </c>
      <c r="Y83" t="s">
        <v>736</v>
      </c>
      <c r="Z83" t="s">
        <v>736</v>
      </c>
      <c r="AA83" t="s">
        <v>125</v>
      </c>
      <c r="AF83" t="s">
        <v>65</v>
      </c>
      <c r="AG83">
        <v>87</v>
      </c>
      <c r="AI83">
        <v>6</v>
      </c>
      <c r="AJ83" t="s">
        <v>1838</v>
      </c>
      <c r="AK83" t="s">
        <v>1885</v>
      </c>
      <c r="AL83" s="3">
        <v>45033</v>
      </c>
    </row>
    <row r="84" spans="1:39" ht="244.8" x14ac:dyDescent="0.3">
      <c r="A84">
        <v>2023</v>
      </c>
      <c r="B84" t="s">
        <v>726</v>
      </c>
      <c r="C84" t="s">
        <v>375</v>
      </c>
      <c r="D84" t="s">
        <v>764</v>
      </c>
      <c r="E84" s="2" t="s">
        <v>765</v>
      </c>
      <c r="F84" s="2" t="s">
        <v>766</v>
      </c>
      <c r="G84">
        <v>3</v>
      </c>
      <c r="H84">
        <v>2</v>
      </c>
      <c r="I84">
        <v>6</v>
      </c>
      <c r="J84" t="s">
        <v>78</v>
      </c>
      <c r="K84" t="s">
        <v>51</v>
      </c>
      <c r="L84" t="e">
        <f>- Weekly Controling WFR
- Melakukan Weekly Controling untuk item repair berikut dengan decision &amp; plannya</f>
        <v>#NAME?</v>
      </c>
      <c r="M84" t="e">
        <f>- Rapat koordinasi terkait closing rate WFR</f>
        <v>#NAME?</v>
      </c>
      <c r="N84" t="s">
        <v>769</v>
      </c>
      <c r="O84" t="s">
        <v>732</v>
      </c>
      <c r="P84" t="s">
        <v>734</v>
      </c>
      <c r="Q84" t="s">
        <v>757</v>
      </c>
      <c r="R84" t="s">
        <v>630</v>
      </c>
      <c r="S84" t="s">
        <v>733</v>
      </c>
      <c r="T84">
        <v>3</v>
      </c>
      <c r="U84">
        <v>2</v>
      </c>
      <c r="V84" t="s">
        <v>78</v>
      </c>
      <c r="X84" t="s">
        <v>640</v>
      </c>
      <c r="Y84" t="s">
        <v>736</v>
      </c>
      <c r="Z84" t="s">
        <v>736</v>
      </c>
      <c r="AA84" t="s">
        <v>125</v>
      </c>
      <c r="AF84" t="s">
        <v>65</v>
      </c>
      <c r="AG84">
        <v>88</v>
      </c>
      <c r="AI84">
        <v>6</v>
      </c>
      <c r="AJ84" t="s">
        <v>1838</v>
      </c>
      <c r="AK84" t="s">
        <v>1885</v>
      </c>
      <c r="AL84" s="3">
        <v>45033</v>
      </c>
    </row>
    <row r="85" spans="1:39" ht="216" x14ac:dyDescent="0.3">
      <c r="A85">
        <v>2023</v>
      </c>
      <c r="B85" t="s">
        <v>726</v>
      </c>
      <c r="C85" t="s">
        <v>375</v>
      </c>
      <c r="D85" t="s">
        <v>770</v>
      </c>
      <c r="E85" s="2" t="s">
        <v>771</v>
      </c>
      <c r="F85" s="2" t="s">
        <v>772</v>
      </c>
      <c r="G85">
        <v>3</v>
      </c>
      <c r="H85">
        <v>2</v>
      </c>
      <c r="I85">
        <v>6</v>
      </c>
      <c r="J85" t="s">
        <v>78</v>
      </c>
      <c r="K85" t="s">
        <v>51</v>
      </c>
      <c r="L85" t="e">
        <f>- Close coordination &amp; Monitoring dengan Material department
- koordinasi dengan customer untuk dapat mengirimkan Material dari customer (Costumer Supply Part)</f>
        <v>#NAME?</v>
      </c>
      <c r="M85" t="e">
        <f>- AOG Material yang sudah dibeli akan ditawarkan ke customer untuk finding-finding yang defered</f>
        <v>#NAME?</v>
      </c>
      <c r="N85" s="2" t="s">
        <v>775</v>
      </c>
      <c r="O85" t="s">
        <v>732</v>
      </c>
      <c r="P85" t="s">
        <v>734</v>
      </c>
      <c r="Q85" t="s">
        <v>757</v>
      </c>
      <c r="R85" t="s">
        <v>630</v>
      </c>
      <c r="S85" t="s">
        <v>733</v>
      </c>
      <c r="T85">
        <v>3</v>
      </c>
      <c r="U85">
        <v>2</v>
      </c>
      <c r="V85" t="s">
        <v>78</v>
      </c>
      <c r="X85" t="s">
        <v>640</v>
      </c>
      <c r="Y85" t="s">
        <v>736</v>
      </c>
      <c r="Z85" t="s">
        <v>736</v>
      </c>
      <c r="AA85" t="s">
        <v>125</v>
      </c>
      <c r="AF85" t="s">
        <v>65</v>
      </c>
      <c r="AG85">
        <v>89</v>
      </c>
      <c r="AI85">
        <v>6</v>
      </c>
      <c r="AJ85" t="s">
        <v>1838</v>
      </c>
      <c r="AK85" t="s">
        <v>1885</v>
      </c>
      <c r="AL85" s="3">
        <v>45033</v>
      </c>
    </row>
    <row r="86" spans="1:39" ht="409.6" x14ac:dyDescent="0.3">
      <c r="A86">
        <v>2023</v>
      </c>
      <c r="B86" t="s">
        <v>777</v>
      </c>
      <c r="C86" t="s">
        <v>422</v>
      </c>
      <c r="D86" t="s">
        <v>1890</v>
      </c>
      <c r="E86" s="2" t="s">
        <v>1891</v>
      </c>
      <c r="F86" t="s">
        <v>779</v>
      </c>
      <c r="G86">
        <v>3</v>
      </c>
      <c r="H86">
        <v>3</v>
      </c>
      <c r="I86">
        <v>9</v>
      </c>
      <c r="J86" t="s">
        <v>50</v>
      </c>
      <c r="K86" t="s">
        <v>51</v>
      </c>
      <c r="L86" s="2" t="s">
        <v>780</v>
      </c>
      <c r="M86" s="2" t="s">
        <v>1892</v>
      </c>
      <c r="N86" s="2" t="s">
        <v>1893</v>
      </c>
      <c r="O86" t="s">
        <v>55</v>
      </c>
      <c r="P86" t="s">
        <v>777</v>
      </c>
      <c r="Q86" t="s">
        <v>783</v>
      </c>
      <c r="R86" t="s">
        <v>155</v>
      </c>
      <c r="S86" t="s">
        <v>1894</v>
      </c>
      <c r="T86">
        <v>3</v>
      </c>
      <c r="U86">
        <v>2</v>
      </c>
      <c r="V86" t="s">
        <v>78</v>
      </c>
      <c r="W86" s="3">
        <v>45021</v>
      </c>
      <c r="X86" t="s">
        <v>640</v>
      </c>
      <c r="Y86" t="s">
        <v>784</v>
      </c>
      <c r="Z86" t="s">
        <v>784</v>
      </c>
      <c r="AA86" t="s">
        <v>125</v>
      </c>
      <c r="AD86" s="3">
        <v>45022</v>
      </c>
      <c r="AF86" t="s">
        <v>65</v>
      </c>
      <c r="AG86">
        <v>90</v>
      </c>
      <c r="AI86">
        <v>6</v>
      </c>
      <c r="AJ86" t="s">
        <v>127</v>
      </c>
      <c r="AK86" t="s">
        <v>1895</v>
      </c>
      <c r="AL86" s="3">
        <v>44929</v>
      </c>
      <c r="AM86" t="s">
        <v>784</v>
      </c>
    </row>
    <row r="87" spans="1:39" ht="409.6" x14ac:dyDescent="0.3">
      <c r="A87">
        <v>2023</v>
      </c>
      <c r="B87" t="s">
        <v>777</v>
      </c>
      <c r="C87" t="s">
        <v>476</v>
      </c>
      <c r="D87" t="s">
        <v>1896</v>
      </c>
      <c r="E87" s="2" t="s">
        <v>787</v>
      </c>
      <c r="F87" s="2" t="s">
        <v>788</v>
      </c>
      <c r="G87">
        <v>3</v>
      </c>
      <c r="H87">
        <v>3</v>
      </c>
      <c r="I87">
        <v>9</v>
      </c>
      <c r="J87" t="s">
        <v>50</v>
      </c>
      <c r="K87" t="s">
        <v>51</v>
      </c>
      <c r="L87" s="2" t="s">
        <v>1897</v>
      </c>
      <c r="M87" s="2" t="s">
        <v>790</v>
      </c>
      <c r="N87" s="2" t="s">
        <v>791</v>
      </c>
      <c r="O87" t="s">
        <v>55</v>
      </c>
      <c r="P87" t="s">
        <v>777</v>
      </c>
      <c r="Q87" t="s">
        <v>792</v>
      </c>
      <c r="R87" t="s">
        <v>75</v>
      </c>
      <c r="S87" t="s">
        <v>75</v>
      </c>
      <c r="T87">
        <v>3</v>
      </c>
      <c r="U87">
        <v>2</v>
      </c>
      <c r="V87" t="s">
        <v>78</v>
      </c>
      <c r="W87" s="3">
        <v>45021</v>
      </c>
      <c r="X87" t="s">
        <v>640</v>
      </c>
      <c r="Y87" t="s">
        <v>784</v>
      </c>
      <c r="Z87" t="s">
        <v>784</v>
      </c>
      <c r="AA87" t="s">
        <v>125</v>
      </c>
      <c r="AD87" s="3">
        <v>45022</v>
      </c>
      <c r="AF87" t="s">
        <v>65</v>
      </c>
      <c r="AG87">
        <v>91</v>
      </c>
      <c r="AI87">
        <v>6</v>
      </c>
      <c r="AJ87" t="s">
        <v>127</v>
      </c>
      <c r="AK87" t="s">
        <v>1895</v>
      </c>
      <c r="AL87" s="3">
        <v>44930</v>
      </c>
      <c r="AM87" t="s">
        <v>784</v>
      </c>
    </row>
    <row r="88" spans="1:39" x14ac:dyDescent="0.3">
      <c r="A88">
        <v>2023</v>
      </c>
      <c r="B88" t="s">
        <v>421</v>
      </c>
      <c r="C88" t="s">
        <v>794</v>
      </c>
      <c r="D88" t="s">
        <v>793</v>
      </c>
      <c r="E88" t="s">
        <v>795</v>
      </c>
      <c r="F88" t="s">
        <v>796</v>
      </c>
      <c r="G88">
        <v>3</v>
      </c>
      <c r="H88">
        <v>2</v>
      </c>
      <c r="I88">
        <v>6</v>
      </c>
      <c r="J88" t="s">
        <v>78</v>
      </c>
      <c r="K88" t="s">
        <v>51</v>
      </c>
      <c r="L88" t="s">
        <v>1898</v>
      </c>
      <c r="M88" t="s">
        <v>798</v>
      </c>
      <c r="N88" t="s">
        <v>799</v>
      </c>
      <c r="O88" t="s">
        <v>800</v>
      </c>
      <c r="P88" t="s">
        <v>421</v>
      </c>
      <c r="Q88" t="s">
        <v>801</v>
      </c>
      <c r="R88" t="s">
        <v>802</v>
      </c>
      <c r="S88" t="s">
        <v>803</v>
      </c>
      <c r="T88">
        <v>2</v>
      </c>
      <c r="U88">
        <v>2</v>
      </c>
      <c r="V88" t="s">
        <v>61</v>
      </c>
      <c r="W88" s="3">
        <v>45002</v>
      </c>
      <c r="X88" t="s">
        <v>372</v>
      </c>
      <c r="Y88" t="s">
        <v>431</v>
      </c>
      <c r="Z88" t="s">
        <v>431</v>
      </c>
      <c r="AA88" t="s">
        <v>125</v>
      </c>
      <c r="AD88" s="3">
        <v>45006</v>
      </c>
      <c r="AF88" t="s">
        <v>65</v>
      </c>
      <c r="AG88">
        <v>92</v>
      </c>
      <c r="AI88">
        <v>4</v>
      </c>
      <c r="AJ88" t="s">
        <v>1838</v>
      </c>
      <c r="AK88" t="s">
        <v>432</v>
      </c>
    </row>
    <row r="89" spans="1:39" ht="172.8" x14ac:dyDescent="0.3">
      <c r="A89">
        <v>2023</v>
      </c>
      <c r="B89" t="s">
        <v>421</v>
      </c>
      <c r="C89" t="s">
        <v>805</v>
      </c>
      <c r="D89" t="s">
        <v>804</v>
      </c>
      <c r="E89" t="s">
        <v>1899</v>
      </c>
      <c r="F89" t="s">
        <v>1900</v>
      </c>
      <c r="G89">
        <v>4</v>
      </c>
      <c r="H89">
        <v>3</v>
      </c>
      <c r="I89">
        <v>12</v>
      </c>
      <c r="J89" t="s">
        <v>50</v>
      </c>
      <c r="K89" t="s">
        <v>51</v>
      </c>
      <c r="L89" t="s">
        <v>809</v>
      </c>
      <c r="M89" s="2" t="s">
        <v>1901</v>
      </c>
      <c r="N89" t="s">
        <v>1902</v>
      </c>
      <c r="O89" t="s">
        <v>800</v>
      </c>
      <c r="P89" t="s">
        <v>421</v>
      </c>
      <c r="Q89" t="s">
        <v>430</v>
      </c>
      <c r="R89" t="s">
        <v>812</v>
      </c>
      <c r="S89" t="s">
        <v>428</v>
      </c>
      <c r="T89">
        <v>3</v>
      </c>
      <c r="U89">
        <v>2</v>
      </c>
      <c r="V89" t="s">
        <v>78</v>
      </c>
      <c r="W89" s="3">
        <v>45002</v>
      </c>
      <c r="X89" t="s">
        <v>372</v>
      </c>
      <c r="Y89" t="s">
        <v>431</v>
      </c>
      <c r="Z89" t="s">
        <v>431</v>
      </c>
      <c r="AA89" t="s">
        <v>125</v>
      </c>
      <c r="AD89" s="3">
        <v>45006</v>
      </c>
      <c r="AF89" t="s">
        <v>65</v>
      </c>
      <c r="AG89">
        <v>93</v>
      </c>
      <c r="AI89">
        <v>6</v>
      </c>
      <c r="AJ89" t="s">
        <v>127</v>
      </c>
      <c r="AK89" t="s">
        <v>432</v>
      </c>
    </row>
    <row r="90" spans="1:39" ht="259.2" x14ac:dyDescent="0.3">
      <c r="A90">
        <v>2023</v>
      </c>
      <c r="B90" t="s">
        <v>421</v>
      </c>
      <c r="C90" t="s">
        <v>454</v>
      </c>
      <c r="D90" t="s">
        <v>813</v>
      </c>
      <c r="E90" t="s">
        <v>1903</v>
      </c>
      <c r="F90" t="s">
        <v>815</v>
      </c>
      <c r="G90">
        <v>4</v>
      </c>
      <c r="H90">
        <v>4</v>
      </c>
      <c r="I90">
        <v>16</v>
      </c>
      <c r="J90" t="s">
        <v>296</v>
      </c>
      <c r="K90" t="s">
        <v>51</v>
      </c>
      <c r="L90" t="s">
        <v>816</v>
      </c>
      <c r="M90" s="2" t="s">
        <v>1904</v>
      </c>
      <c r="N90" t="s">
        <v>1905</v>
      </c>
      <c r="O90" t="s">
        <v>800</v>
      </c>
      <c r="P90" t="s">
        <v>421</v>
      </c>
      <c r="Q90" t="s">
        <v>801</v>
      </c>
      <c r="R90" t="s">
        <v>802</v>
      </c>
      <c r="S90" t="s">
        <v>819</v>
      </c>
      <c r="T90">
        <v>1</v>
      </c>
      <c r="U90">
        <v>2</v>
      </c>
      <c r="V90" t="s">
        <v>61</v>
      </c>
      <c r="W90" s="3">
        <v>45002</v>
      </c>
      <c r="X90" t="s">
        <v>372</v>
      </c>
      <c r="Y90" t="s">
        <v>431</v>
      </c>
      <c r="Z90" t="s">
        <v>431</v>
      </c>
      <c r="AA90" t="s">
        <v>125</v>
      </c>
      <c r="AD90" s="3">
        <v>45006</v>
      </c>
      <c r="AF90" t="s">
        <v>65</v>
      </c>
      <c r="AG90">
        <v>94</v>
      </c>
      <c r="AI90">
        <v>2</v>
      </c>
      <c r="AJ90" t="s">
        <v>127</v>
      </c>
      <c r="AK90" t="s">
        <v>432</v>
      </c>
    </row>
    <row r="91" spans="1:39" ht="403.2" x14ac:dyDescent="0.3">
      <c r="A91">
        <v>2023</v>
      </c>
      <c r="B91" t="s">
        <v>821</v>
      </c>
      <c r="C91" t="s">
        <v>822</v>
      </c>
      <c r="D91" t="s">
        <v>820</v>
      </c>
      <c r="E91" t="s">
        <v>823</v>
      </c>
      <c r="F91" t="s">
        <v>824</v>
      </c>
      <c r="G91">
        <v>4</v>
      </c>
      <c r="H91">
        <v>3</v>
      </c>
      <c r="I91">
        <v>12</v>
      </c>
      <c r="J91" t="s">
        <v>50</v>
      </c>
      <c r="K91" t="s">
        <v>51</v>
      </c>
      <c r="M91" s="2" t="s">
        <v>825</v>
      </c>
      <c r="N91" s="2" t="s">
        <v>826</v>
      </c>
      <c r="O91" s="3">
        <v>45291</v>
      </c>
      <c r="P91" t="s">
        <v>828</v>
      </c>
      <c r="Q91" t="s">
        <v>368</v>
      </c>
      <c r="R91" t="s">
        <v>76</v>
      </c>
      <c r="S91" t="s">
        <v>829</v>
      </c>
      <c r="T91">
        <v>3</v>
      </c>
      <c r="U91">
        <v>2</v>
      </c>
      <c r="V91" t="s">
        <v>78</v>
      </c>
      <c r="X91" t="s">
        <v>126</v>
      </c>
      <c r="Y91" t="s">
        <v>830</v>
      </c>
      <c r="AF91" t="s">
        <v>65</v>
      </c>
      <c r="AG91">
        <v>96</v>
      </c>
      <c r="AI91">
        <v>6</v>
      </c>
      <c r="AJ91" t="s">
        <v>127</v>
      </c>
      <c r="AK91" t="s">
        <v>1906</v>
      </c>
    </row>
    <row r="92" spans="1:39" ht="409.6" x14ac:dyDescent="0.3">
      <c r="A92">
        <v>2023</v>
      </c>
      <c r="B92" t="s">
        <v>821</v>
      </c>
      <c r="C92" t="s">
        <v>833</v>
      </c>
      <c r="D92" t="s">
        <v>832</v>
      </c>
      <c r="E92" s="2" t="s">
        <v>834</v>
      </c>
      <c r="F92" t="s">
        <v>835</v>
      </c>
      <c r="G92">
        <v>4</v>
      </c>
      <c r="H92">
        <v>3</v>
      </c>
      <c r="I92">
        <v>12</v>
      </c>
      <c r="J92" t="s">
        <v>50</v>
      </c>
      <c r="K92" t="s">
        <v>51</v>
      </c>
      <c r="M92" s="2" t="s">
        <v>836</v>
      </c>
      <c r="N92" s="2" t="s">
        <v>837</v>
      </c>
      <c r="O92" t="s">
        <v>828</v>
      </c>
      <c r="P92" t="s">
        <v>828</v>
      </c>
      <c r="Q92" t="s">
        <v>838</v>
      </c>
      <c r="R92" t="s">
        <v>368</v>
      </c>
      <c r="S92" t="s">
        <v>839</v>
      </c>
      <c r="T92">
        <v>3</v>
      </c>
      <c r="U92">
        <v>2</v>
      </c>
      <c r="V92" t="s">
        <v>78</v>
      </c>
      <c r="X92" t="s">
        <v>126</v>
      </c>
      <c r="Y92" t="s">
        <v>830</v>
      </c>
      <c r="AF92" t="s">
        <v>65</v>
      </c>
      <c r="AG92">
        <v>97</v>
      </c>
      <c r="AI92">
        <v>6</v>
      </c>
      <c r="AJ92" t="s">
        <v>127</v>
      </c>
      <c r="AK92" t="s">
        <v>1906</v>
      </c>
    </row>
    <row r="93" spans="1:39" ht="409.6" x14ac:dyDescent="0.3">
      <c r="A93">
        <v>2023</v>
      </c>
      <c r="B93" t="s">
        <v>821</v>
      </c>
      <c r="C93" t="s">
        <v>849</v>
      </c>
      <c r="D93" t="s">
        <v>848</v>
      </c>
      <c r="E93" s="2" t="s">
        <v>850</v>
      </c>
      <c r="F93" s="2" t="s">
        <v>851</v>
      </c>
      <c r="G93">
        <v>4</v>
      </c>
      <c r="H93">
        <v>3</v>
      </c>
      <c r="I93">
        <v>12</v>
      </c>
      <c r="J93" t="s">
        <v>50</v>
      </c>
      <c r="K93" t="s">
        <v>51</v>
      </c>
      <c r="M93" s="2" t="s">
        <v>852</v>
      </c>
      <c r="N93" s="2" t="s">
        <v>853</v>
      </c>
      <c r="O93" s="3">
        <v>45291</v>
      </c>
      <c r="P93" t="s">
        <v>828</v>
      </c>
      <c r="Q93" t="s">
        <v>846</v>
      </c>
      <c r="R93" t="s">
        <v>76</v>
      </c>
      <c r="S93" t="s">
        <v>854</v>
      </c>
      <c r="T93">
        <v>3</v>
      </c>
      <c r="U93">
        <v>2</v>
      </c>
      <c r="V93" t="s">
        <v>78</v>
      </c>
      <c r="X93" t="s">
        <v>126</v>
      </c>
      <c r="Y93" t="s">
        <v>830</v>
      </c>
      <c r="AF93" t="s">
        <v>65</v>
      </c>
      <c r="AG93">
        <v>99</v>
      </c>
      <c r="AI93">
        <v>6</v>
      </c>
      <c r="AJ93" t="s">
        <v>127</v>
      </c>
      <c r="AK93" t="s">
        <v>1906</v>
      </c>
    </row>
    <row r="94" spans="1:39" ht="409.6" x14ac:dyDescent="0.3">
      <c r="A94">
        <v>2023</v>
      </c>
      <c r="B94" t="s">
        <v>821</v>
      </c>
      <c r="C94" t="s">
        <v>865</v>
      </c>
      <c r="D94" t="s">
        <v>864</v>
      </c>
      <c r="E94" s="2" t="s">
        <v>866</v>
      </c>
      <c r="F94" s="2" t="s">
        <v>867</v>
      </c>
      <c r="G94">
        <v>4</v>
      </c>
      <c r="H94">
        <v>3</v>
      </c>
      <c r="I94">
        <v>12</v>
      </c>
      <c r="J94" t="s">
        <v>50</v>
      </c>
      <c r="K94" t="s">
        <v>51</v>
      </c>
      <c r="M94" s="2" t="s">
        <v>868</v>
      </c>
      <c r="N94" s="2" t="s">
        <v>869</v>
      </c>
      <c r="O94" s="3">
        <v>45291</v>
      </c>
      <c r="P94" t="s">
        <v>828</v>
      </c>
      <c r="Q94" t="s">
        <v>870</v>
      </c>
      <c r="R94" t="s">
        <v>828</v>
      </c>
      <c r="S94" t="s">
        <v>871</v>
      </c>
      <c r="T94">
        <v>3</v>
      </c>
      <c r="U94">
        <v>2</v>
      </c>
      <c r="V94" t="s">
        <v>78</v>
      </c>
      <c r="X94" t="s">
        <v>126</v>
      </c>
      <c r="Y94" t="s">
        <v>830</v>
      </c>
      <c r="AF94" t="s">
        <v>65</v>
      </c>
      <c r="AG94">
        <v>101</v>
      </c>
      <c r="AI94">
        <v>6</v>
      </c>
      <c r="AJ94" t="s">
        <v>127</v>
      </c>
      <c r="AK94" t="s">
        <v>1906</v>
      </c>
    </row>
    <row r="95" spans="1:39" x14ac:dyDescent="0.3">
      <c r="A95">
        <v>2023</v>
      </c>
      <c r="B95" t="s">
        <v>421</v>
      </c>
      <c r="C95" t="s">
        <v>881</v>
      </c>
      <c r="D95" t="s">
        <v>880</v>
      </c>
      <c r="E95" t="s">
        <v>882</v>
      </c>
      <c r="F95" t="s">
        <v>883</v>
      </c>
      <c r="G95">
        <v>3</v>
      </c>
      <c r="H95">
        <v>2</v>
      </c>
      <c r="I95">
        <v>6</v>
      </c>
      <c r="J95" t="s">
        <v>78</v>
      </c>
      <c r="K95" t="s">
        <v>51</v>
      </c>
      <c r="L95" t="s">
        <v>884</v>
      </c>
      <c r="M95" t="s">
        <v>885</v>
      </c>
      <c r="N95" t="s">
        <v>886</v>
      </c>
      <c r="O95" t="s">
        <v>258</v>
      </c>
      <c r="P95" t="s">
        <v>421</v>
      </c>
      <c r="Q95" t="s">
        <v>428</v>
      </c>
      <c r="R95" t="s">
        <v>887</v>
      </c>
      <c r="S95" t="s">
        <v>421</v>
      </c>
      <c r="T95">
        <v>2</v>
      </c>
      <c r="U95">
        <v>2</v>
      </c>
      <c r="V95" t="s">
        <v>61</v>
      </c>
      <c r="W95" s="3">
        <v>45002</v>
      </c>
      <c r="X95" t="s">
        <v>372</v>
      </c>
      <c r="Y95" t="s">
        <v>431</v>
      </c>
      <c r="Z95" t="s">
        <v>431</v>
      </c>
      <c r="AA95" t="s">
        <v>125</v>
      </c>
      <c r="AD95" s="3">
        <v>45006</v>
      </c>
      <c r="AF95" t="s">
        <v>65</v>
      </c>
      <c r="AG95">
        <v>103</v>
      </c>
      <c r="AI95">
        <v>4</v>
      </c>
      <c r="AJ95" t="s">
        <v>1838</v>
      </c>
      <c r="AK95" t="s">
        <v>432</v>
      </c>
    </row>
    <row r="96" spans="1:39" x14ac:dyDescent="0.3">
      <c r="A96">
        <v>2023</v>
      </c>
      <c r="B96" t="s">
        <v>421</v>
      </c>
      <c r="C96" t="s">
        <v>901</v>
      </c>
      <c r="D96" t="s">
        <v>900</v>
      </c>
      <c r="E96" t="s">
        <v>1907</v>
      </c>
      <c r="F96" t="s">
        <v>903</v>
      </c>
      <c r="G96">
        <v>4</v>
      </c>
      <c r="H96">
        <v>4</v>
      </c>
      <c r="I96">
        <v>16</v>
      </c>
      <c r="J96" t="s">
        <v>296</v>
      </c>
      <c r="K96" t="s">
        <v>51</v>
      </c>
      <c r="L96" t="s">
        <v>904</v>
      </c>
      <c r="M96" t="s">
        <v>905</v>
      </c>
      <c r="N96" t="s">
        <v>906</v>
      </c>
      <c r="O96" t="s">
        <v>258</v>
      </c>
      <c r="P96" t="s">
        <v>421</v>
      </c>
      <c r="Q96" t="s">
        <v>907</v>
      </c>
      <c r="R96" t="s">
        <v>421</v>
      </c>
      <c r="S96" t="s">
        <v>421</v>
      </c>
      <c r="T96">
        <v>3</v>
      </c>
      <c r="U96">
        <v>2</v>
      </c>
      <c r="V96" t="s">
        <v>78</v>
      </c>
      <c r="W96" s="3">
        <v>45002</v>
      </c>
      <c r="X96" t="s">
        <v>372</v>
      </c>
      <c r="Y96" t="s">
        <v>431</v>
      </c>
      <c r="Z96" t="s">
        <v>431</v>
      </c>
      <c r="AA96" t="s">
        <v>125</v>
      </c>
      <c r="AD96" s="3">
        <v>45006</v>
      </c>
      <c r="AF96" t="s">
        <v>65</v>
      </c>
      <c r="AG96">
        <v>106</v>
      </c>
      <c r="AI96">
        <v>6</v>
      </c>
      <c r="AJ96" t="s">
        <v>127</v>
      </c>
      <c r="AK96" t="s">
        <v>432</v>
      </c>
    </row>
    <row r="97" spans="1:39" x14ac:dyDescent="0.3">
      <c r="A97">
        <v>2023</v>
      </c>
      <c r="B97" t="s">
        <v>421</v>
      </c>
      <c r="C97" t="s">
        <v>619</v>
      </c>
      <c r="D97" t="s">
        <v>916</v>
      </c>
      <c r="E97" t="s">
        <v>917</v>
      </c>
      <c r="F97" t="s">
        <v>918</v>
      </c>
      <c r="G97">
        <v>3</v>
      </c>
      <c r="H97">
        <v>3</v>
      </c>
      <c r="I97">
        <v>9</v>
      </c>
      <c r="J97" t="s">
        <v>50</v>
      </c>
      <c r="K97" t="s">
        <v>51</v>
      </c>
      <c r="M97" t="s">
        <v>919</v>
      </c>
      <c r="N97" t="s">
        <v>920</v>
      </c>
      <c r="O97" t="s">
        <v>258</v>
      </c>
      <c r="P97" t="s">
        <v>421</v>
      </c>
      <c r="Q97" t="s">
        <v>921</v>
      </c>
      <c r="R97" t="s">
        <v>421</v>
      </c>
      <c r="S97" t="s">
        <v>421</v>
      </c>
      <c r="T97">
        <v>1</v>
      </c>
      <c r="U97">
        <v>2</v>
      </c>
      <c r="V97" t="s">
        <v>61</v>
      </c>
      <c r="W97" s="3">
        <v>45002</v>
      </c>
      <c r="X97" t="s">
        <v>372</v>
      </c>
      <c r="Y97" t="s">
        <v>431</v>
      </c>
      <c r="Z97" t="s">
        <v>431</v>
      </c>
      <c r="AA97" t="s">
        <v>125</v>
      </c>
      <c r="AD97" s="3">
        <v>45006</v>
      </c>
      <c r="AF97" t="s">
        <v>65</v>
      </c>
      <c r="AG97">
        <v>109</v>
      </c>
      <c r="AI97">
        <v>2</v>
      </c>
      <c r="AJ97" t="s">
        <v>1838</v>
      </c>
      <c r="AK97" t="s">
        <v>432</v>
      </c>
    </row>
    <row r="98" spans="1:39" ht="409.6" x14ac:dyDescent="0.3">
      <c r="A98">
        <v>2023</v>
      </c>
      <c r="B98" t="s">
        <v>777</v>
      </c>
      <c r="C98" t="s">
        <v>805</v>
      </c>
      <c r="D98" t="s">
        <v>922</v>
      </c>
      <c r="E98" s="2" t="s">
        <v>923</v>
      </c>
      <c r="F98" t="s">
        <v>924</v>
      </c>
      <c r="G98">
        <v>5</v>
      </c>
      <c r="H98">
        <v>3</v>
      </c>
      <c r="I98">
        <v>15</v>
      </c>
      <c r="J98" t="s">
        <v>50</v>
      </c>
      <c r="K98" t="s">
        <v>51</v>
      </c>
      <c r="L98" s="2" t="s">
        <v>925</v>
      </c>
      <c r="M98" s="2" t="s">
        <v>1408</v>
      </c>
      <c r="N98" s="2" t="s">
        <v>1409</v>
      </c>
      <c r="O98" t="s">
        <v>55</v>
      </c>
      <c r="P98" t="s">
        <v>777</v>
      </c>
      <c r="Q98" t="s">
        <v>928</v>
      </c>
      <c r="R98" t="s">
        <v>929</v>
      </c>
      <c r="S98" t="s">
        <v>929</v>
      </c>
      <c r="T98">
        <v>4</v>
      </c>
      <c r="U98">
        <v>2</v>
      </c>
      <c r="V98" t="s">
        <v>78</v>
      </c>
      <c r="W98" s="3">
        <v>45021</v>
      </c>
      <c r="X98" t="s">
        <v>640</v>
      </c>
      <c r="Y98" t="s">
        <v>784</v>
      </c>
      <c r="Z98" t="s">
        <v>784</v>
      </c>
      <c r="AA98" t="s">
        <v>125</v>
      </c>
      <c r="AD98" s="3">
        <v>45022</v>
      </c>
      <c r="AF98" t="s">
        <v>65</v>
      </c>
      <c r="AG98">
        <v>110</v>
      </c>
      <c r="AI98">
        <v>8</v>
      </c>
      <c r="AJ98" t="s">
        <v>127</v>
      </c>
      <c r="AK98" t="s">
        <v>1895</v>
      </c>
      <c r="AL98" s="3">
        <v>44935</v>
      </c>
      <c r="AM98" t="s">
        <v>784</v>
      </c>
    </row>
    <row r="99" spans="1:39" ht="409.6" x14ac:dyDescent="0.3">
      <c r="A99">
        <v>2023</v>
      </c>
      <c r="B99" t="s">
        <v>777</v>
      </c>
      <c r="C99" t="s">
        <v>462</v>
      </c>
      <c r="D99" t="s">
        <v>1908</v>
      </c>
      <c r="E99" s="2" t="s">
        <v>1909</v>
      </c>
      <c r="F99" t="s">
        <v>932</v>
      </c>
      <c r="G99">
        <v>3</v>
      </c>
      <c r="H99">
        <v>4</v>
      </c>
      <c r="I99">
        <v>12</v>
      </c>
      <c r="J99" t="s">
        <v>50</v>
      </c>
      <c r="K99" t="s">
        <v>51</v>
      </c>
      <c r="L99" s="2" t="s">
        <v>1910</v>
      </c>
      <c r="M99" s="2" t="s">
        <v>1911</v>
      </c>
      <c r="N99" s="2" t="s">
        <v>1912</v>
      </c>
      <c r="O99" t="s">
        <v>55</v>
      </c>
      <c r="P99" t="s">
        <v>777</v>
      </c>
      <c r="Q99" t="s">
        <v>1913</v>
      </c>
      <c r="R99" t="s">
        <v>1914</v>
      </c>
      <c r="S99" t="s">
        <v>735</v>
      </c>
      <c r="T99">
        <v>4</v>
      </c>
      <c r="U99">
        <v>2</v>
      </c>
      <c r="V99" t="s">
        <v>78</v>
      </c>
      <c r="W99" s="3">
        <v>45021</v>
      </c>
      <c r="X99" t="s">
        <v>640</v>
      </c>
      <c r="Y99" t="s">
        <v>784</v>
      </c>
      <c r="Z99" t="s">
        <v>784</v>
      </c>
      <c r="AA99" t="s">
        <v>125</v>
      </c>
      <c r="AD99" s="3">
        <v>45022</v>
      </c>
      <c r="AF99" t="s">
        <v>65</v>
      </c>
      <c r="AG99">
        <v>111</v>
      </c>
      <c r="AI99">
        <v>8</v>
      </c>
      <c r="AJ99" t="s">
        <v>127</v>
      </c>
      <c r="AK99" t="s">
        <v>1895</v>
      </c>
      <c r="AL99" s="3">
        <v>44935</v>
      </c>
      <c r="AM99" t="s">
        <v>784</v>
      </c>
    </row>
    <row r="100" spans="1:39" ht="409.6" x14ac:dyDescent="0.3">
      <c r="A100">
        <v>2023</v>
      </c>
      <c r="B100" t="s">
        <v>938</v>
      </c>
      <c r="C100" t="s">
        <v>939</v>
      </c>
      <c r="D100" t="s">
        <v>937</v>
      </c>
      <c r="E100" s="2" t="s">
        <v>1915</v>
      </c>
      <c r="F100" t="s">
        <v>941</v>
      </c>
      <c r="G100">
        <v>3</v>
      </c>
      <c r="H100">
        <v>4</v>
      </c>
      <c r="I100">
        <v>12</v>
      </c>
      <c r="J100" t="s">
        <v>50</v>
      </c>
      <c r="K100" t="s">
        <v>51</v>
      </c>
      <c r="L100" t="s">
        <v>942</v>
      </c>
      <c r="M100" s="2" t="s">
        <v>1916</v>
      </c>
      <c r="N100" t="s">
        <v>1917</v>
      </c>
      <c r="O100" t="s">
        <v>440</v>
      </c>
      <c r="P100" t="s">
        <v>946</v>
      </c>
      <c r="Q100" t="s">
        <v>1918</v>
      </c>
      <c r="R100" t="s">
        <v>948</v>
      </c>
      <c r="S100" t="s">
        <v>949</v>
      </c>
      <c r="T100">
        <v>3</v>
      </c>
      <c r="U100">
        <v>2</v>
      </c>
      <c r="V100" t="s">
        <v>78</v>
      </c>
      <c r="W100" s="3">
        <v>45021</v>
      </c>
      <c r="X100" t="s">
        <v>372</v>
      </c>
      <c r="Y100" t="s">
        <v>950</v>
      </c>
      <c r="Z100" t="s">
        <v>950</v>
      </c>
      <c r="AA100" t="s">
        <v>125</v>
      </c>
      <c r="AD100" s="3">
        <v>45022</v>
      </c>
      <c r="AF100" t="s">
        <v>65</v>
      </c>
      <c r="AG100">
        <v>112</v>
      </c>
      <c r="AI100">
        <v>6</v>
      </c>
      <c r="AJ100" t="s">
        <v>127</v>
      </c>
      <c r="AK100" t="s">
        <v>1919</v>
      </c>
      <c r="AL100" s="3">
        <v>44931</v>
      </c>
      <c r="AM100" t="s">
        <v>950</v>
      </c>
    </row>
    <row r="101" spans="1:39" ht="409.6" x14ac:dyDescent="0.3">
      <c r="A101">
        <v>2023</v>
      </c>
      <c r="B101" t="s">
        <v>938</v>
      </c>
      <c r="C101" t="s">
        <v>953</v>
      </c>
      <c r="D101" t="s">
        <v>952</v>
      </c>
      <c r="E101" s="2" t="s">
        <v>1920</v>
      </c>
      <c r="F101" t="s">
        <v>955</v>
      </c>
      <c r="G101">
        <v>3</v>
      </c>
      <c r="H101">
        <v>4</v>
      </c>
      <c r="I101">
        <v>12</v>
      </c>
      <c r="J101" t="s">
        <v>50</v>
      </c>
      <c r="K101" t="s">
        <v>51</v>
      </c>
      <c r="L101" t="s">
        <v>956</v>
      </c>
      <c r="M101" s="2" t="s">
        <v>1921</v>
      </c>
      <c r="N101" t="s">
        <v>1922</v>
      </c>
      <c r="O101" t="s">
        <v>440</v>
      </c>
      <c r="P101" t="s">
        <v>946</v>
      </c>
      <c r="Q101" t="s">
        <v>1923</v>
      </c>
      <c r="R101" t="s">
        <v>630</v>
      </c>
      <c r="S101" t="s">
        <v>630</v>
      </c>
      <c r="T101">
        <v>2</v>
      </c>
      <c r="U101">
        <v>3</v>
      </c>
      <c r="V101" t="s">
        <v>78</v>
      </c>
      <c r="W101" s="3">
        <v>45021</v>
      </c>
      <c r="X101" t="s">
        <v>372</v>
      </c>
      <c r="Y101" t="s">
        <v>950</v>
      </c>
      <c r="Z101" t="s">
        <v>950</v>
      </c>
      <c r="AA101" t="s">
        <v>125</v>
      </c>
      <c r="AD101" s="3">
        <v>45022</v>
      </c>
      <c r="AF101" t="s">
        <v>65</v>
      </c>
      <c r="AG101">
        <v>113</v>
      </c>
      <c r="AI101">
        <v>6</v>
      </c>
      <c r="AJ101" t="s">
        <v>127</v>
      </c>
      <c r="AK101" t="s">
        <v>1919</v>
      </c>
      <c r="AL101" s="3">
        <v>44931</v>
      </c>
      <c r="AM101" t="s">
        <v>950</v>
      </c>
    </row>
    <row r="102" spans="1:39" ht="316.8" x14ac:dyDescent="0.3">
      <c r="A102">
        <v>2023</v>
      </c>
      <c r="B102" t="s">
        <v>938</v>
      </c>
      <c r="C102" t="s">
        <v>963</v>
      </c>
      <c r="D102" t="s">
        <v>962</v>
      </c>
      <c r="E102" s="2" t="s">
        <v>964</v>
      </c>
      <c r="F102" t="s">
        <v>965</v>
      </c>
      <c r="G102">
        <v>3</v>
      </c>
      <c r="H102">
        <v>2</v>
      </c>
      <c r="I102">
        <v>6</v>
      </c>
      <c r="J102" t="s">
        <v>78</v>
      </c>
      <c r="K102" t="s">
        <v>51</v>
      </c>
      <c r="L102" t="s">
        <v>1924</v>
      </c>
      <c r="M102" t="s">
        <v>1925</v>
      </c>
      <c r="N102" t="s">
        <v>1926</v>
      </c>
      <c r="O102" t="s">
        <v>440</v>
      </c>
      <c r="P102" t="s">
        <v>946</v>
      </c>
      <c r="Q102" t="s">
        <v>1927</v>
      </c>
      <c r="R102" t="s">
        <v>407</v>
      </c>
      <c r="S102" t="s">
        <v>451</v>
      </c>
      <c r="T102">
        <v>2</v>
      </c>
      <c r="U102">
        <v>2</v>
      </c>
      <c r="V102" t="s">
        <v>61</v>
      </c>
      <c r="W102" s="3">
        <v>45021</v>
      </c>
      <c r="X102" t="s">
        <v>372</v>
      </c>
      <c r="Y102" t="s">
        <v>950</v>
      </c>
      <c r="Z102" t="s">
        <v>950</v>
      </c>
      <c r="AA102" t="s">
        <v>125</v>
      </c>
      <c r="AD102" s="3">
        <v>45022</v>
      </c>
      <c r="AF102" t="s">
        <v>65</v>
      </c>
      <c r="AG102">
        <v>114</v>
      </c>
      <c r="AI102">
        <v>4</v>
      </c>
      <c r="AJ102" t="s">
        <v>1838</v>
      </c>
      <c r="AK102" t="s">
        <v>1919</v>
      </c>
      <c r="AL102" s="3">
        <v>44931</v>
      </c>
      <c r="AM102" t="s">
        <v>950</v>
      </c>
    </row>
    <row r="103" spans="1:39" x14ac:dyDescent="0.3">
      <c r="A103">
        <v>2023</v>
      </c>
      <c r="B103" t="s">
        <v>938</v>
      </c>
      <c r="C103" t="s">
        <v>148</v>
      </c>
      <c r="D103" t="s">
        <v>969</v>
      </c>
      <c r="E103" t="s">
        <v>970</v>
      </c>
      <c r="F103" t="s">
        <v>971</v>
      </c>
      <c r="G103">
        <v>3</v>
      </c>
      <c r="H103">
        <v>3</v>
      </c>
      <c r="I103">
        <v>9</v>
      </c>
      <c r="J103" t="s">
        <v>50</v>
      </c>
      <c r="K103" t="s">
        <v>51</v>
      </c>
      <c r="L103" t="s">
        <v>972</v>
      </c>
      <c r="M103" t="e">
        <f>- Improve internal proses untuk memperbaiki QCDS
- Komunikasi dengan kostumer secara intensif dengan memberi Laporan terkait komponen dan Material yang dibutuhkan</f>
        <v>#NAME?</v>
      </c>
      <c r="N103" t="e">
        <f>- TAT tercapai</f>
        <v>#NAME?</v>
      </c>
      <c r="O103" t="s">
        <v>440</v>
      </c>
      <c r="P103" t="s">
        <v>946</v>
      </c>
      <c r="Q103" t="s">
        <v>1928</v>
      </c>
      <c r="R103" t="s">
        <v>1929</v>
      </c>
      <c r="S103" t="s">
        <v>75</v>
      </c>
      <c r="T103">
        <v>3</v>
      </c>
      <c r="U103">
        <v>2</v>
      </c>
      <c r="V103" t="s">
        <v>78</v>
      </c>
      <c r="W103" s="3">
        <v>45021</v>
      </c>
      <c r="X103" t="s">
        <v>372</v>
      </c>
      <c r="Y103" t="s">
        <v>950</v>
      </c>
      <c r="Z103" t="s">
        <v>950</v>
      </c>
      <c r="AA103" t="s">
        <v>125</v>
      </c>
      <c r="AD103" s="3">
        <v>45022</v>
      </c>
      <c r="AF103" t="s">
        <v>65</v>
      </c>
      <c r="AG103">
        <v>115</v>
      </c>
      <c r="AI103">
        <v>6</v>
      </c>
      <c r="AJ103" t="s">
        <v>127</v>
      </c>
      <c r="AK103" t="s">
        <v>1919</v>
      </c>
      <c r="AL103" s="3">
        <v>44931</v>
      </c>
      <c r="AM103" t="s">
        <v>950</v>
      </c>
    </row>
    <row r="104" spans="1:39" ht="345.6" x14ac:dyDescent="0.3">
      <c r="A104">
        <v>2023</v>
      </c>
      <c r="B104" t="s">
        <v>938</v>
      </c>
      <c r="C104" t="s">
        <v>976</v>
      </c>
      <c r="D104" t="s">
        <v>975</v>
      </c>
      <c r="E104" s="2" t="s">
        <v>977</v>
      </c>
      <c r="F104" t="s">
        <v>978</v>
      </c>
      <c r="G104">
        <v>3</v>
      </c>
      <c r="H104">
        <v>2</v>
      </c>
      <c r="I104">
        <v>6</v>
      </c>
      <c r="J104" t="s">
        <v>78</v>
      </c>
      <c r="K104" t="s">
        <v>51</v>
      </c>
      <c r="L104" t="e">
        <f>- Daily Monitoring status dari component
- Weekly Payment Plan</f>
        <v>#NAME?</v>
      </c>
      <c r="M104" t="e">
        <f>- Pengajuan pembayaran vendor dg skema CIA
- Monitor dan Komunikasi yang intensif terkait rencana pembayaran oleh TC dan TX
- List Payment prioritas untuk Material yang urgent
- Melakukan improvement tools dan equipment agar mengurangi antrian</f>
        <v>#NAME?</v>
      </c>
      <c r="N104" t="e">
        <f>- Adanya CIA
- List Payment prioritas dikirim tiap minggunya
- Continuous improvement</f>
        <v>#NAME?</v>
      </c>
      <c r="O104" t="s">
        <v>959</v>
      </c>
      <c r="P104" t="s">
        <v>946</v>
      </c>
      <c r="Q104" t="s">
        <v>982</v>
      </c>
      <c r="R104" t="s">
        <v>983</v>
      </c>
      <c r="S104" t="s">
        <v>58</v>
      </c>
      <c r="T104">
        <v>2</v>
      </c>
      <c r="U104">
        <v>2</v>
      </c>
      <c r="V104" t="s">
        <v>61</v>
      </c>
      <c r="W104" s="3">
        <v>45021</v>
      </c>
      <c r="X104" t="s">
        <v>372</v>
      </c>
      <c r="Y104" t="s">
        <v>950</v>
      </c>
      <c r="Z104" t="s">
        <v>950</v>
      </c>
      <c r="AA104" t="s">
        <v>125</v>
      </c>
      <c r="AD104" s="3">
        <v>45022</v>
      </c>
      <c r="AF104" t="s">
        <v>65</v>
      </c>
      <c r="AG104">
        <v>116</v>
      </c>
      <c r="AI104">
        <v>4</v>
      </c>
      <c r="AJ104" t="s">
        <v>1838</v>
      </c>
      <c r="AK104" t="s">
        <v>1919</v>
      </c>
      <c r="AL104" s="3">
        <v>44931</v>
      </c>
      <c r="AM104" t="s">
        <v>950</v>
      </c>
    </row>
    <row r="105" spans="1:39" ht="144" x14ac:dyDescent="0.3">
      <c r="A105">
        <v>2023</v>
      </c>
      <c r="B105" t="s">
        <v>938</v>
      </c>
      <c r="C105" t="s">
        <v>985</v>
      </c>
      <c r="D105" t="s">
        <v>984</v>
      </c>
      <c r="E105" t="s">
        <v>1930</v>
      </c>
      <c r="F105" t="s">
        <v>1931</v>
      </c>
      <c r="G105">
        <v>3</v>
      </c>
      <c r="H105">
        <v>2</v>
      </c>
      <c r="I105">
        <v>6</v>
      </c>
      <c r="J105" t="s">
        <v>78</v>
      </c>
      <c r="K105" t="s">
        <v>51</v>
      </c>
      <c r="L105" s="2" t="s">
        <v>988</v>
      </c>
      <c r="M105" t="e">
        <f>- Peningkatan Kapasitas produksi
- Penggunaan PMA Part</f>
        <v>#NAME?</v>
      </c>
      <c r="N105" t="s">
        <v>1932</v>
      </c>
      <c r="O105" t="s">
        <v>440</v>
      </c>
      <c r="P105" t="s">
        <v>946</v>
      </c>
      <c r="Q105" t="s">
        <v>992</v>
      </c>
      <c r="R105" t="s">
        <v>1933</v>
      </c>
      <c r="S105" t="s">
        <v>407</v>
      </c>
      <c r="T105">
        <v>2</v>
      </c>
      <c r="U105">
        <v>2</v>
      </c>
      <c r="V105" t="s">
        <v>61</v>
      </c>
      <c r="W105" s="3">
        <v>45021</v>
      </c>
      <c r="X105" t="s">
        <v>372</v>
      </c>
      <c r="Y105" t="s">
        <v>950</v>
      </c>
      <c r="Z105" t="s">
        <v>950</v>
      </c>
      <c r="AA105" t="s">
        <v>125</v>
      </c>
      <c r="AD105" s="3">
        <v>45022</v>
      </c>
      <c r="AF105" t="s">
        <v>65</v>
      </c>
      <c r="AG105">
        <v>117</v>
      </c>
      <c r="AI105">
        <v>4</v>
      </c>
      <c r="AJ105" t="s">
        <v>1838</v>
      </c>
      <c r="AK105" t="s">
        <v>1919</v>
      </c>
      <c r="AL105" s="3">
        <v>44931</v>
      </c>
      <c r="AM105" t="s">
        <v>950</v>
      </c>
    </row>
    <row r="106" spans="1:39" x14ac:dyDescent="0.3">
      <c r="A106">
        <v>2023</v>
      </c>
      <c r="B106" t="s">
        <v>938</v>
      </c>
      <c r="C106" t="s">
        <v>996</v>
      </c>
      <c r="D106" t="s">
        <v>995</v>
      </c>
      <c r="E106" t="s">
        <v>1934</v>
      </c>
      <c r="F106" t="s">
        <v>1935</v>
      </c>
      <c r="G106">
        <v>3</v>
      </c>
      <c r="H106">
        <v>2</v>
      </c>
      <c r="I106">
        <v>6</v>
      </c>
      <c r="J106" t="s">
        <v>78</v>
      </c>
      <c r="K106" t="s">
        <v>51</v>
      </c>
      <c r="L106" t="s">
        <v>1936</v>
      </c>
      <c r="M106" t="s">
        <v>1937</v>
      </c>
      <c r="N106" t="s">
        <v>1938</v>
      </c>
      <c r="O106" t="s">
        <v>440</v>
      </c>
      <c r="P106" t="s">
        <v>946</v>
      </c>
      <c r="Q106" t="s">
        <v>1939</v>
      </c>
      <c r="R106" t="s">
        <v>1940</v>
      </c>
      <c r="S106" t="s">
        <v>1940</v>
      </c>
      <c r="T106">
        <v>2</v>
      </c>
      <c r="U106">
        <v>2</v>
      </c>
      <c r="V106" t="s">
        <v>61</v>
      </c>
      <c r="W106" s="3">
        <v>45021</v>
      </c>
      <c r="X106" t="s">
        <v>372</v>
      </c>
      <c r="Y106" t="s">
        <v>950</v>
      </c>
      <c r="Z106" t="s">
        <v>950</v>
      </c>
      <c r="AA106" t="s">
        <v>125</v>
      </c>
      <c r="AD106" s="3">
        <v>45022</v>
      </c>
      <c r="AF106" t="s">
        <v>65</v>
      </c>
      <c r="AG106">
        <v>118</v>
      </c>
      <c r="AI106">
        <v>4</v>
      </c>
      <c r="AJ106" t="s">
        <v>1838</v>
      </c>
      <c r="AK106" t="s">
        <v>1919</v>
      </c>
      <c r="AL106" s="3">
        <v>44931</v>
      </c>
      <c r="AM106" t="s">
        <v>950</v>
      </c>
    </row>
    <row r="107" spans="1:39" ht="144" x14ac:dyDescent="0.3">
      <c r="A107">
        <v>2023</v>
      </c>
      <c r="B107" t="s">
        <v>938</v>
      </c>
      <c r="C107" t="s">
        <v>1004</v>
      </c>
      <c r="D107" t="s">
        <v>1003</v>
      </c>
      <c r="E107" s="2" t="s">
        <v>1941</v>
      </c>
      <c r="F107" t="s">
        <v>1006</v>
      </c>
      <c r="G107">
        <v>3</v>
      </c>
      <c r="H107">
        <v>2</v>
      </c>
      <c r="I107">
        <v>6</v>
      </c>
      <c r="J107" t="s">
        <v>78</v>
      </c>
      <c r="K107" t="s">
        <v>51</v>
      </c>
      <c r="L107" t="e">
        <f>- Monitoring high investment asset</f>
        <v>#NAME?</v>
      </c>
      <c r="M107" t="s">
        <v>1942</v>
      </c>
      <c r="N107" t="s">
        <v>1943</v>
      </c>
      <c r="O107" t="s">
        <v>440</v>
      </c>
      <c r="P107" t="s">
        <v>946</v>
      </c>
      <c r="Q107" t="s">
        <v>1011</v>
      </c>
      <c r="R107" t="s">
        <v>993</v>
      </c>
      <c r="S107" t="s">
        <v>1012</v>
      </c>
      <c r="T107">
        <v>2</v>
      </c>
      <c r="U107">
        <v>2</v>
      </c>
      <c r="V107" t="s">
        <v>61</v>
      </c>
      <c r="W107" s="3">
        <v>45021</v>
      </c>
      <c r="X107" t="s">
        <v>372</v>
      </c>
      <c r="Y107" t="s">
        <v>950</v>
      </c>
      <c r="Z107" t="s">
        <v>950</v>
      </c>
      <c r="AA107" t="s">
        <v>125</v>
      </c>
      <c r="AD107" s="3">
        <v>45022</v>
      </c>
      <c r="AF107" t="s">
        <v>65</v>
      </c>
      <c r="AG107">
        <v>119</v>
      </c>
      <c r="AI107">
        <v>4</v>
      </c>
      <c r="AJ107" t="s">
        <v>1838</v>
      </c>
      <c r="AK107" t="s">
        <v>1919</v>
      </c>
      <c r="AL107" s="3">
        <v>44931</v>
      </c>
      <c r="AM107" t="s">
        <v>950</v>
      </c>
    </row>
    <row r="108" spans="1:39" ht="216" x14ac:dyDescent="0.3">
      <c r="A108">
        <v>2023</v>
      </c>
      <c r="B108" t="s">
        <v>938</v>
      </c>
      <c r="C108" t="s">
        <v>1014</v>
      </c>
      <c r="D108" t="s">
        <v>1013</v>
      </c>
      <c r="E108" s="2" t="s">
        <v>1944</v>
      </c>
      <c r="F108" t="s">
        <v>1945</v>
      </c>
      <c r="G108">
        <v>2</v>
      </c>
      <c r="H108">
        <v>2</v>
      </c>
      <c r="I108">
        <v>4</v>
      </c>
      <c r="J108" t="s">
        <v>61</v>
      </c>
      <c r="K108" t="s">
        <v>51</v>
      </c>
      <c r="L108" t="s">
        <v>1017</v>
      </c>
      <c r="M108" t="s">
        <v>1946</v>
      </c>
      <c r="N108" t="s">
        <v>1947</v>
      </c>
      <c r="O108" t="s">
        <v>440</v>
      </c>
      <c r="P108" t="s">
        <v>946</v>
      </c>
      <c r="Q108" t="s">
        <v>1948</v>
      </c>
      <c r="R108" t="s">
        <v>75</v>
      </c>
      <c r="S108" t="s">
        <v>1949</v>
      </c>
      <c r="T108">
        <v>2</v>
      </c>
      <c r="U108">
        <v>1</v>
      </c>
      <c r="V108" t="s">
        <v>61</v>
      </c>
      <c r="W108" s="3">
        <v>45021</v>
      </c>
      <c r="X108" t="s">
        <v>372</v>
      </c>
      <c r="Y108" t="s">
        <v>950</v>
      </c>
      <c r="Z108" t="s">
        <v>950</v>
      </c>
      <c r="AA108" t="s">
        <v>125</v>
      </c>
      <c r="AD108" s="3">
        <v>45022</v>
      </c>
      <c r="AF108" t="s">
        <v>65</v>
      </c>
      <c r="AG108">
        <v>120</v>
      </c>
      <c r="AI108">
        <v>2</v>
      </c>
      <c r="AJ108" t="s">
        <v>1838</v>
      </c>
      <c r="AK108" t="s">
        <v>1919</v>
      </c>
      <c r="AL108" s="3">
        <v>44931</v>
      </c>
      <c r="AM108" t="s">
        <v>950</v>
      </c>
    </row>
    <row r="109" spans="1:39" ht="57.6" x14ac:dyDescent="0.3">
      <c r="A109">
        <v>2023</v>
      </c>
      <c r="B109" t="s">
        <v>938</v>
      </c>
      <c r="C109" t="s">
        <v>1022</v>
      </c>
      <c r="D109" t="s">
        <v>1021</v>
      </c>
      <c r="E109" t="s">
        <v>1023</v>
      </c>
      <c r="F109" t="s">
        <v>1024</v>
      </c>
      <c r="G109">
        <v>2</v>
      </c>
      <c r="H109">
        <v>3</v>
      </c>
      <c r="I109">
        <v>6</v>
      </c>
      <c r="J109" t="s">
        <v>78</v>
      </c>
      <c r="K109" t="s">
        <v>51</v>
      </c>
      <c r="L109" t="s">
        <v>1025</v>
      </c>
      <c r="M109" t="e">
        <f>-Perbaikan DQI closing Revision, Open Order dan COPA
- maintain structure Gap for Landing Gear</f>
        <v>#NAME?</v>
      </c>
      <c r="N109" s="2" t="s">
        <v>1027</v>
      </c>
      <c r="O109" t="s">
        <v>440</v>
      </c>
      <c r="P109" t="s">
        <v>946</v>
      </c>
      <c r="Q109" t="s">
        <v>1950</v>
      </c>
      <c r="R109" t="s">
        <v>1951</v>
      </c>
      <c r="S109" t="s">
        <v>58</v>
      </c>
      <c r="T109">
        <v>2</v>
      </c>
      <c r="U109">
        <v>2</v>
      </c>
      <c r="V109" t="s">
        <v>61</v>
      </c>
      <c r="W109" s="3">
        <v>45021</v>
      </c>
      <c r="X109" t="s">
        <v>372</v>
      </c>
      <c r="Y109" t="s">
        <v>950</v>
      </c>
      <c r="Z109" t="s">
        <v>950</v>
      </c>
      <c r="AA109" t="s">
        <v>125</v>
      </c>
      <c r="AD109" s="3">
        <v>45022</v>
      </c>
      <c r="AF109" t="s">
        <v>65</v>
      </c>
      <c r="AG109">
        <v>121</v>
      </c>
      <c r="AI109">
        <v>4</v>
      </c>
      <c r="AJ109" t="s">
        <v>1838</v>
      </c>
      <c r="AK109" t="s">
        <v>1919</v>
      </c>
      <c r="AL109" s="3">
        <v>44931</v>
      </c>
      <c r="AM109" t="s">
        <v>950</v>
      </c>
    </row>
    <row r="110" spans="1:39" ht="409.6" x14ac:dyDescent="0.3">
      <c r="A110">
        <v>2023</v>
      </c>
      <c r="B110" t="s">
        <v>938</v>
      </c>
      <c r="C110" t="s">
        <v>1030</v>
      </c>
      <c r="D110" t="s">
        <v>1029</v>
      </c>
      <c r="E110" s="2" t="s">
        <v>1952</v>
      </c>
      <c r="F110" s="2" t="s">
        <v>1953</v>
      </c>
      <c r="G110">
        <v>3</v>
      </c>
      <c r="H110">
        <v>3</v>
      </c>
      <c r="I110">
        <v>9</v>
      </c>
      <c r="J110" t="s">
        <v>50</v>
      </c>
      <c r="K110" t="s">
        <v>51</v>
      </c>
      <c r="L110" t="s">
        <v>1033</v>
      </c>
      <c r="M110" t="e">
        <f>- Monitor secara intensif terkait pemenuhan dan development personnel TC
- Merencanakan manpower capacity dan utilisasi
- Meningkatkan proses development personnel TC termasuk training, OJT, Monitoring dan assigment
- Menjalankan program refreshment/cohesiveness di TC</f>
        <v>#NAME?</v>
      </c>
      <c r="N110" t="e">
        <f>- Qualified manpower tersedia sesuai kebutuhan
- development personnel TC termonitor dengan baik
- program refreshment/cohesiveness berjalan</f>
        <v>#NAME?</v>
      </c>
      <c r="O110" t="s">
        <v>440</v>
      </c>
      <c r="P110" t="s">
        <v>946</v>
      </c>
      <c r="Q110" t="s">
        <v>1954</v>
      </c>
      <c r="R110" t="s">
        <v>1955</v>
      </c>
      <c r="S110" t="s">
        <v>1956</v>
      </c>
      <c r="T110">
        <v>2</v>
      </c>
      <c r="U110">
        <v>3</v>
      </c>
      <c r="V110" t="s">
        <v>78</v>
      </c>
      <c r="W110" s="3">
        <v>45021</v>
      </c>
      <c r="X110" t="s">
        <v>372</v>
      </c>
      <c r="Y110" t="s">
        <v>950</v>
      </c>
      <c r="Z110" t="s">
        <v>950</v>
      </c>
      <c r="AA110" t="s">
        <v>125</v>
      </c>
      <c r="AD110" s="3">
        <v>45022</v>
      </c>
      <c r="AF110" t="s">
        <v>65</v>
      </c>
      <c r="AG110">
        <v>122</v>
      </c>
      <c r="AI110">
        <v>6</v>
      </c>
      <c r="AJ110" t="s">
        <v>127</v>
      </c>
      <c r="AK110" t="s">
        <v>1919</v>
      </c>
      <c r="AL110" s="3">
        <v>44931</v>
      </c>
      <c r="AM110" t="s">
        <v>950</v>
      </c>
    </row>
    <row r="111" spans="1:39" x14ac:dyDescent="0.3">
      <c r="A111">
        <v>2023</v>
      </c>
      <c r="B111" t="s">
        <v>938</v>
      </c>
      <c r="C111" t="s">
        <v>1038</v>
      </c>
      <c r="D111" t="s">
        <v>1957</v>
      </c>
      <c r="E111" t="s">
        <v>1958</v>
      </c>
      <c r="F111" t="s">
        <v>1959</v>
      </c>
      <c r="G111">
        <v>2</v>
      </c>
      <c r="H111">
        <v>2</v>
      </c>
      <c r="I111">
        <v>4</v>
      </c>
      <c r="J111" t="s">
        <v>61</v>
      </c>
      <c r="K111" t="s">
        <v>51</v>
      </c>
      <c r="L111" t="s">
        <v>1960</v>
      </c>
      <c r="M111" t="e">
        <f>- One leader One course and sharing
- review prosedur yang dipergunakan oleh DINAS component Services</f>
        <v>#NAME?</v>
      </c>
      <c r="N111" t="s">
        <v>1961</v>
      </c>
      <c r="O111" t="s">
        <v>440</v>
      </c>
      <c r="P111" t="s">
        <v>946</v>
      </c>
      <c r="Q111" t="s">
        <v>1962</v>
      </c>
      <c r="R111" t="s">
        <v>163</v>
      </c>
      <c r="S111" t="s">
        <v>1956</v>
      </c>
      <c r="T111">
        <v>2</v>
      </c>
      <c r="U111">
        <v>1</v>
      </c>
      <c r="V111" t="s">
        <v>61</v>
      </c>
      <c r="W111" s="3">
        <v>45021</v>
      </c>
      <c r="X111" t="s">
        <v>372</v>
      </c>
      <c r="Y111" t="s">
        <v>950</v>
      </c>
      <c r="Z111" t="s">
        <v>950</v>
      </c>
      <c r="AA111" t="s">
        <v>125</v>
      </c>
      <c r="AD111" s="3">
        <v>45022</v>
      </c>
      <c r="AF111" t="s">
        <v>65</v>
      </c>
      <c r="AG111">
        <v>123</v>
      </c>
      <c r="AI111">
        <v>2</v>
      </c>
      <c r="AJ111" t="s">
        <v>1838</v>
      </c>
      <c r="AK111" t="s">
        <v>1919</v>
      </c>
      <c r="AL111" s="3">
        <v>44931</v>
      </c>
      <c r="AM111" t="s">
        <v>950</v>
      </c>
    </row>
    <row r="112" spans="1:39" x14ac:dyDescent="0.3">
      <c r="A112">
        <v>2023</v>
      </c>
      <c r="B112" t="s">
        <v>938</v>
      </c>
      <c r="C112" t="s">
        <v>1047</v>
      </c>
      <c r="D112" t="s">
        <v>1046</v>
      </c>
      <c r="E112" t="s">
        <v>1048</v>
      </c>
      <c r="F112" t="s">
        <v>1049</v>
      </c>
      <c r="G112">
        <v>3</v>
      </c>
      <c r="H112">
        <v>2</v>
      </c>
      <c r="I112">
        <v>6</v>
      </c>
      <c r="J112" t="s">
        <v>61</v>
      </c>
      <c r="K112" t="s">
        <v>51</v>
      </c>
      <c r="L112" t="s">
        <v>499</v>
      </c>
      <c r="M112" t="s">
        <v>1050</v>
      </c>
      <c r="N112" t="s">
        <v>1963</v>
      </c>
      <c r="O112" t="s">
        <v>440</v>
      </c>
      <c r="P112" t="s">
        <v>946</v>
      </c>
      <c r="Q112" t="s">
        <v>1964</v>
      </c>
      <c r="R112" t="s">
        <v>1965</v>
      </c>
      <c r="S112" t="s">
        <v>75</v>
      </c>
      <c r="T112">
        <v>2</v>
      </c>
      <c r="U112">
        <v>1</v>
      </c>
      <c r="V112" t="s">
        <v>61</v>
      </c>
      <c r="W112" s="3">
        <v>45021</v>
      </c>
      <c r="X112" t="s">
        <v>372</v>
      </c>
      <c r="Y112" t="s">
        <v>950</v>
      </c>
      <c r="Z112" t="s">
        <v>950</v>
      </c>
      <c r="AA112" t="s">
        <v>125</v>
      </c>
      <c r="AD112" s="3">
        <v>45021</v>
      </c>
      <c r="AF112" t="s">
        <v>65</v>
      </c>
      <c r="AG112">
        <v>124</v>
      </c>
      <c r="AI112">
        <v>2</v>
      </c>
      <c r="AJ112" t="s">
        <v>1838</v>
      </c>
      <c r="AK112" t="s">
        <v>1919</v>
      </c>
      <c r="AL112" s="3">
        <v>44931</v>
      </c>
      <c r="AM112" t="s">
        <v>950</v>
      </c>
    </row>
    <row r="113" spans="1:39" ht="331.2" x14ac:dyDescent="0.3">
      <c r="A113">
        <v>2023</v>
      </c>
      <c r="B113" t="s">
        <v>44</v>
      </c>
      <c r="C113" t="s">
        <v>45</v>
      </c>
      <c r="D113" t="s">
        <v>1966</v>
      </c>
      <c r="E113" s="2" t="s">
        <v>1967</v>
      </c>
      <c r="F113" t="s">
        <v>1968</v>
      </c>
      <c r="G113">
        <v>3</v>
      </c>
      <c r="H113">
        <v>3</v>
      </c>
      <c r="I113">
        <v>9</v>
      </c>
      <c r="J113" t="s">
        <v>50</v>
      </c>
      <c r="K113" t="s">
        <v>51</v>
      </c>
      <c r="L113" t="s">
        <v>1969</v>
      </c>
      <c r="M113" s="2" t="s">
        <v>1970</v>
      </c>
      <c r="N113" s="2" t="s">
        <v>1971</v>
      </c>
      <c r="O113" t="s">
        <v>55</v>
      </c>
      <c r="P113" t="s">
        <v>56</v>
      </c>
      <c r="Q113" t="s">
        <v>1972</v>
      </c>
      <c r="R113" t="s">
        <v>58</v>
      </c>
      <c r="S113" t="s">
        <v>59</v>
      </c>
      <c r="T113">
        <v>3</v>
      </c>
      <c r="U113">
        <v>2</v>
      </c>
      <c r="V113" t="s">
        <v>78</v>
      </c>
      <c r="W113" s="3">
        <v>45001</v>
      </c>
      <c r="X113" t="s">
        <v>64</v>
      </c>
      <c r="Y113" t="s">
        <v>63</v>
      </c>
      <c r="Z113" t="s">
        <v>63</v>
      </c>
      <c r="AA113" t="s">
        <v>125</v>
      </c>
      <c r="AD113" s="3">
        <v>45006</v>
      </c>
      <c r="AF113" t="s">
        <v>65</v>
      </c>
      <c r="AG113">
        <v>125</v>
      </c>
      <c r="AI113">
        <v>6</v>
      </c>
      <c r="AJ113" t="s">
        <v>127</v>
      </c>
      <c r="AK113" t="s">
        <v>1319</v>
      </c>
    </row>
    <row r="114" spans="1:39" x14ac:dyDescent="0.3">
      <c r="A114">
        <v>2023</v>
      </c>
      <c r="B114" t="s">
        <v>1670</v>
      </c>
      <c r="C114" t="s">
        <v>422</v>
      </c>
      <c r="D114" t="s">
        <v>1973</v>
      </c>
      <c r="E114" t="s">
        <v>1974</v>
      </c>
      <c r="F114" t="s">
        <v>1975</v>
      </c>
      <c r="G114">
        <v>4</v>
      </c>
      <c r="H114">
        <v>3</v>
      </c>
      <c r="I114">
        <v>12</v>
      </c>
      <c r="J114" t="s">
        <v>50</v>
      </c>
      <c r="K114" t="s">
        <v>51</v>
      </c>
      <c r="L114" t="s">
        <v>1976</v>
      </c>
      <c r="M114" t="s">
        <v>1977</v>
      </c>
      <c r="N114" t="s">
        <v>1978</v>
      </c>
      <c r="O114" t="s">
        <v>55</v>
      </c>
      <c r="P114" t="s">
        <v>1979</v>
      </c>
      <c r="Q114" t="s">
        <v>1979</v>
      </c>
      <c r="R114" t="s">
        <v>1670</v>
      </c>
      <c r="S114" t="s">
        <v>1980</v>
      </c>
      <c r="T114">
        <v>3</v>
      </c>
      <c r="U114">
        <v>2</v>
      </c>
      <c r="V114" t="s">
        <v>78</v>
      </c>
      <c r="W114" s="3">
        <v>45027</v>
      </c>
      <c r="X114" t="s">
        <v>64</v>
      </c>
      <c r="Y114" t="s">
        <v>1686</v>
      </c>
      <c r="Z114" t="s">
        <v>1688</v>
      </c>
      <c r="AA114" t="s">
        <v>125</v>
      </c>
      <c r="AD114" s="3">
        <v>45027</v>
      </c>
      <c r="AF114" t="s">
        <v>65</v>
      </c>
      <c r="AG114">
        <v>126</v>
      </c>
      <c r="AI114">
        <v>6</v>
      </c>
      <c r="AJ114" t="s">
        <v>1838</v>
      </c>
      <c r="AK114" t="s">
        <v>1688</v>
      </c>
      <c r="AL114" s="3">
        <v>44939</v>
      </c>
      <c r="AM114" t="s">
        <v>1686</v>
      </c>
    </row>
    <row r="115" spans="1:39" x14ac:dyDescent="0.3">
      <c r="A115">
        <v>2023</v>
      </c>
      <c r="B115" t="s">
        <v>1670</v>
      </c>
      <c r="C115" t="s">
        <v>476</v>
      </c>
      <c r="D115" t="s">
        <v>1981</v>
      </c>
      <c r="E115" t="s">
        <v>1982</v>
      </c>
      <c r="F115" t="s">
        <v>1983</v>
      </c>
      <c r="G115">
        <v>4</v>
      </c>
      <c r="H115">
        <v>3</v>
      </c>
      <c r="I115">
        <v>12</v>
      </c>
      <c r="J115" t="s">
        <v>50</v>
      </c>
      <c r="K115" t="s">
        <v>51</v>
      </c>
      <c r="L115" t="s">
        <v>1984</v>
      </c>
      <c r="M115" t="s">
        <v>1985</v>
      </c>
      <c r="N115" t="s">
        <v>1986</v>
      </c>
      <c r="O115" t="s">
        <v>55</v>
      </c>
      <c r="P115" t="s">
        <v>1979</v>
      </c>
      <c r="Q115" t="s">
        <v>1987</v>
      </c>
      <c r="R115" t="s">
        <v>1988</v>
      </c>
      <c r="S115" t="s">
        <v>1980</v>
      </c>
      <c r="T115">
        <v>3</v>
      </c>
      <c r="U115">
        <v>2</v>
      </c>
      <c r="V115" t="s">
        <v>78</v>
      </c>
      <c r="W115" s="3">
        <v>45027</v>
      </c>
      <c r="X115" t="s">
        <v>64</v>
      </c>
      <c r="Y115" t="s">
        <v>1686</v>
      </c>
      <c r="Z115" t="s">
        <v>1688</v>
      </c>
      <c r="AA115" t="s">
        <v>125</v>
      </c>
      <c r="AD115" s="3">
        <v>45027</v>
      </c>
      <c r="AF115" t="s">
        <v>65</v>
      </c>
      <c r="AG115">
        <v>127</v>
      </c>
      <c r="AI115">
        <v>6</v>
      </c>
      <c r="AJ115" t="s">
        <v>127</v>
      </c>
      <c r="AK115" t="s">
        <v>1688</v>
      </c>
      <c r="AL115" s="3">
        <v>44942</v>
      </c>
      <c r="AM115" t="s">
        <v>1686</v>
      </c>
    </row>
    <row r="116" spans="1:39" ht="57.6" x14ac:dyDescent="0.3">
      <c r="A116">
        <v>2023</v>
      </c>
      <c r="B116" t="s">
        <v>1670</v>
      </c>
      <c r="C116" t="s">
        <v>805</v>
      </c>
      <c r="D116" t="s">
        <v>1989</v>
      </c>
      <c r="E116" t="s">
        <v>1990</v>
      </c>
      <c r="F116" t="s">
        <v>1991</v>
      </c>
      <c r="G116">
        <v>4</v>
      </c>
      <c r="H116">
        <v>3</v>
      </c>
      <c r="I116">
        <v>12</v>
      </c>
      <c r="J116" t="s">
        <v>50</v>
      </c>
      <c r="K116" t="s">
        <v>51</v>
      </c>
      <c r="L116" t="s">
        <v>1992</v>
      </c>
      <c r="M116" t="s">
        <v>1993</v>
      </c>
      <c r="N116" s="2" t="s">
        <v>1994</v>
      </c>
      <c r="O116" t="s">
        <v>366</v>
      </c>
      <c r="P116" t="s">
        <v>1979</v>
      </c>
      <c r="Q116" t="s">
        <v>1995</v>
      </c>
      <c r="R116" t="s">
        <v>1996</v>
      </c>
      <c r="S116" t="s">
        <v>1980</v>
      </c>
      <c r="T116">
        <v>3</v>
      </c>
      <c r="U116">
        <v>2</v>
      </c>
      <c r="V116" t="s">
        <v>78</v>
      </c>
      <c r="W116" s="3">
        <v>45027</v>
      </c>
      <c r="X116" t="s">
        <v>64</v>
      </c>
      <c r="Y116" t="s">
        <v>1686</v>
      </c>
      <c r="Z116" t="s">
        <v>1688</v>
      </c>
      <c r="AA116" t="s">
        <v>125</v>
      </c>
      <c r="AD116" s="3">
        <v>45027</v>
      </c>
      <c r="AF116" t="s">
        <v>65</v>
      </c>
      <c r="AG116">
        <v>128</v>
      </c>
      <c r="AI116">
        <v>6</v>
      </c>
      <c r="AJ116" t="s">
        <v>127</v>
      </c>
      <c r="AK116" t="s">
        <v>1688</v>
      </c>
      <c r="AL116" s="3">
        <v>44942</v>
      </c>
      <c r="AM116" t="s">
        <v>1686</v>
      </c>
    </row>
    <row r="117" spans="1:39" ht="273.60000000000002" x14ac:dyDescent="0.3">
      <c r="A117">
        <v>2023</v>
      </c>
      <c r="B117" t="s">
        <v>1670</v>
      </c>
      <c r="C117" t="s">
        <v>462</v>
      </c>
      <c r="D117" t="s">
        <v>1997</v>
      </c>
      <c r="E117" t="s">
        <v>1998</v>
      </c>
      <c r="F117" s="2" t="s">
        <v>1999</v>
      </c>
      <c r="G117">
        <v>4</v>
      </c>
      <c r="H117">
        <v>3</v>
      </c>
      <c r="I117">
        <v>12</v>
      </c>
      <c r="J117" t="s">
        <v>50</v>
      </c>
      <c r="K117" t="s">
        <v>51</v>
      </c>
      <c r="L117" s="2" t="s">
        <v>2000</v>
      </c>
      <c r="M117" s="2" t="s">
        <v>2001</v>
      </c>
      <c r="N117" s="2" t="s">
        <v>2002</v>
      </c>
      <c r="O117" t="s">
        <v>366</v>
      </c>
      <c r="P117" t="s">
        <v>1979</v>
      </c>
      <c r="Q117" t="s">
        <v>1979</v>
      </c>
      <c r="R117" t="s">
        <v>2003</v>
      </c>
      <c r="S117" t="s">
        <v>1980</v>
      </c>
      <c r="T117">
        <v>3</v>
      </c>
      <c r="U117">
        <v>1</v>
      </c>
      <c r="V117" t="s">
        <v>61</v>
      </c>
      <c r="W117" s="3">
        <v>45027</v>
      </c>
      <c r="X117" t="s">
        <v>64</v>
      </c>
      <c r="Y117" t="s">
        <v>1686</v>
      </c>
      <c r="Z117" t="s">
        <v>1688</v>
      </c>
      <c r="AA117" t="s">
        <v>125</v>
      </c>
      <c r="AD117" s="3">
        <v>45027</v>
      </c>
      <c r="AF117" t="s">
        <v>65</v>
      </c>
      <c r="AG117">
        <v>129</v>
      </c>
      <c r="AI117">
        <v>3</v>
      </c>
      <c r="AJ117" t="s">
        <v>127</v>
      </c>
      <c r="AK117" t="s">
        <v>1688</v>
      </c>
      <c r="AL117" s="3">
        <v>44942</v>
      </c>
      <c r="AM117" t="s">
        <v>1686</v>
      </c>
    </row>
    <row r="118" spans="1:39" ht="187.2" x14ac:dyDescent="0.3">
      <c r="A118">
        <v>2023</v>
      </c>
      <c r="B118" t="s">
        <v>1670</v>
      </c>
      <c r="C118" t="s">
        <v>454</v>
      </c>
      <c r="D118" t="s">
        <v>2004</v>
      </c>
      <c r="E118" s="2" t="s">
        <v>2005</v>
      </c>
      <c r="F118" s="2" t="s">
        <v>2006</v>
      </c>
      <c r="G118">
        <v>4</v>
      </c>
      <c r="H118">
        <v>2</v>
      </c>
      <c r="I118">
        <v>8</v>
      </c>
      <c r="J118" t="s">
        <v>78</v>
      </c>
      <c r="K118" t="s">
        <v>51</v>
      </c>
      <c r="L118" s="2" t="s">
        <v>2007</v>
      </c>
      <c r="M118" s="2" t="s">
        <v>2008</v>
      </c>
      <c r="N118" s="2" t="s">
        <v>2009</v>
      </c>
      <c r="O118" t="s">
        <v>55</v>
      </c>
      <c r="P118" t="s">
        <v>1979</v>
      </c>
      <c r="Q118" t="s">
        <v>1979</v>
      </c>
      <c r="R118" t="s">
        <v>2003</v>
      </c>
      <c r="S118" t="s">
        <v>1980</v>
      </c>
      <c r="T118">
        <v>3</v>
      </c>
      <c r="U118">
        <v>2</v>
      </c>
      <c r="V118" t="s">
        <v>61</v>
      </c>
      <c r="W118" s="3">
        <v>45027</v>
      </c>
      <c r="X118" t="s">
        <v>64</v>
      </c>
      <c r="Y118" t="s">
        <v>1686</v>
      </c>
      <c r="Z118" t="s">
        <v>1688</v>
      </c>
      <c r="AA118" t="s">
        <v>125</v>
      </c>
      <c r="AD118" s="3">
        <v>45027</v>
      </c>
      <c r="AF118" t="s">
        <v>65</v>
      </c>
      <c r="AG118">
        <v>130</v>
      </c>
      <c r="AI118">
        <v>6</v>
      </c>
      <c r="AJ118" t="s">
        <v>1838</v>
      </c>
      <c r="AK118" t="s">
        <v>1688</v>
      </c>
      <c r="AL118" s="3">
        <v>44942</v>
      </c>
      <c r="AM118" t="s">
        <v>1686</v>
      </c>
    </row>
    <row r="119" spans="1:39" ht="129.6" x14ac:dyDescent="0.3">
      <c r="A119">
        <v>2023</v>
      </c>
      <c r="B119" t="s">
        <v>1670</v>
      </c>
      <c r="C119" t="s">
        <v>856</v>
      </c>
      <c r="D119" t="s">
        <v>2010</v>
      </c>
      <c r="E119" t="s">
        <v>2011</v>
      </c>
      <c r="F119" t="s">
        <v>2012</v>
      </c>
      <c r="G119">
        <v>4</v>
      </c>
      <c r="H119">
        <v>3</v>
      </c>
      <c r="I119">
        <v>12</v>
      </c>
      <c r="J119" t="s">
        <v>50</v>
      </c>
      <c r="K119" t="s">
        <v>51</v>
      </c>
      <c r="L119" t="s">
        <v>2013</v>
      </c>
      <c r="M119" t="s">
        <v>2014</v>
      </c>
      <c r="N119" s="2" t="s">
        <v>2015</v>
      </c>
      <c r="O119" t="s">
        <v>366</v>
      </c>
      <c r="P119" t="s">
        <v>1979</v>
      </c>
      <c r="Q119" t="s">
        <v>2016</v>
      </c>
      <c r="R119" t="s">
        <v>1188</v>
      </c>
      <c r="S119" t="s">
        <v>1980</v>
      </c>
      <c r="T119">
        <v>3</v>
      </c>
      <c r="U119">
        <v>2</v>
      </c>
      <c r="V119" t="s">
        <v>78</v>
      </c>
      <c r="W119" s="3">
        <v>45027</v>
      </c>
      <c r="X119" t="s">
        <v>64</v>
      </c>
      <c r="Y119" t="s">
        <v>1686</v>
      </c>
      <c r="Z119" t="s">
        <v>1688</v>
      </c>
      <c r="AA119" t="s">
        <v>125</v>
      </c>
      <c r="AD119" s="3">
        <v>45027</v>
      </c>
      <c r="AF119" t="s">
        <v>65</v>
      </c>
      <c r="AG119">
        <v>131</v>
      </c>
      <c r="AI119">
        <v>6</v>
      </c>
      <c r="AJ119" t="s">
        <v>127</v>
      </c>
      <c r="AK119" t="s">
        <v>1688</v>
      </c>
      <c r="AL119" s="3">
        <v>44942</v>
      </c>
      <c r="AM119" t="s">
        <v>1686</v>
      </c>
    </row>
    <row r="120" spans="1:39" ht="158.4" x14ac:dyDescent="0.3">
      <c r="A120">
        <v>2023</v>
      </c>
      <c r="B120" t="s">
        <v>1670</v>
      </c>
      <c r="C120" t="s">
        <v>523</v>
      </c>
      <c r="D120" t="s">
        <v>2017</v>
      </c>
      <c r="E120" t="s">
        <v>2018</v>
      </c>
      <c r="F120" s="2" t="s">
        <v>2019</v>
      </c>
      <c r="G120">
        <v>3</v>
      </c>
      <c r="H120">
        <v>2</v>
      </c>
      <c r="I120">
        <v>6</v>
      </c>
      <c r="J120" t="s">
        <v>78</v>
      </c>
      <c r="K120" t="s">
        <v>51</v>
      </c>
      <c r="L120" t="s">
        <v>2020</v>
      </c>
      <c r="M120" s="2" t="s">
        <v>2021</v>
      </c>
      <c r="N120" s="2" t="s">
        <v>2022</v>
      </c>
      <c r="O120" t="s">
        <v>2023</v>
      </c>
      <c r="P120" t="s">
        <v>1979</v>
      </c>
      <c r="Q120" t="s">
        <v>2024</v>
      </c>
      <c r="R120" t="s">
        <v>417</v>
      </c>
      <c r="S120" t="s">
        <v>2025</v>
      </c>
      <c r="T120">
        <v>2</v>
      </c>
      <c r="U120">
        <v>1</v>
      </c>
      <c r="V120" t="s">
        <v>61</v>
      </c>
      <c r="W120" s="3">
        <v>45027</v>
      </c>
      <c r="X120" t="s">
        <v>64</v>
      </c>
      <c r="Y120" t="s">
        <v>1686</v>
      </c>
      <c r="Z120" t="s">
        <v>1688</v>
      </c>
      <c r="AA120" t="s">
        <v>125</v>
      </c>
      <c r="AD120" s="3">
        <v>45027</v>
      </c>
      <c r="AF120" t="s">
        <v>65</v>
      </c>
      <c r="AG120">
        <v>132</v>
      </c>
      <c r="AI120">
        <v>2</v>
      </c>
      <c r="AJ120" t="s">
        <v>1838</v>
      </c>
      <c r="AK120" t="s">
        <v>1688</v>
      </c>
      <c r="AL120" s="3">
        <v>44942</v>
      </c>
      <c r="AM120" t="s">
        <v>1686</v>
      </c>
    </row>
    <row r="121" spans="1:39" ht="201.6" x14ac:dyDescent="0.3">
      <c r="A121">
        <v>2023</v>
      </c>
      <c r="B121" t="s">
        <v>1670</v>
      </c>
      <c r="C121" t="s">
        <v>1708</v>
      </c>
      <c r="D121" t="s">
        <v>2026</v>
      </c>
      <c r="E121" t="s">
        <v>2027</v>
      </c>
      <c r="F121" t="s">
        <v>2028</v>
      </c>
      <c r="G121">
        <v>3</v>
      </c>
      <c r="H121">
        <v>2</v>
      </c>
      <c r="I121">
        <v>6</v>
      </c>
      <c r="J121" t="s">
        <v>50</v>
      </c>
      <c r="K121" t="s">
        <v>411</v>
      </c>
      <c r="L121" t="s">
        <v>2029</v>
      </c>
      <c r="M121" s="2" t="s">
        <v>2030</v>
      </c>
      <c r="N121" t="s">
        <v>2031</v>
      </c>
      <c r="O121" t="s">
        <v>55</v>
      </c>
      <c r="P121" t="s">
        <v>1979</v>
      </c>
      <c r="Q121" t="s">
        <v>1979</v>
      </c>
      <c r="R121" t="s">
        <v>2032</v>
      </c>
      <c r="S121" t="s">
        <v>2033</v>
      </c>
      <c r="T121">
        <v>2</v>
      </c>
      <c r="U121">
        <v>3</v>
      </c>
      <c r="V121" t="s">
        <v>78</v>
      </c>
      <c r="W121" s="3">
        <v>45027</v>
      </c>
      <c r="X121" t="s">
        <v>64</v>
      </c>
      <c r="Y121" t="s">
        <v>1686</v>
      </c>
      <c r="Z121" t="s">
        <v>1688</v>
      </c>
      <c r="AA121" t="s">
        <v>125</v>
      </c>
      <c r="AD121" s="3">
        <v>45027</v>
      </c>
      <c r="AF121" t="s">
        <v>65</v>
      </c>
      <c r="AG121">
        <v>133</v>
      </c>
      <c r="AI121">
        <v>6</v>
      </c>
      <c r="AJ121" t="s">
        <v>127</v>
      </c>
      <c r="AK121" t="s">
        <v>1688</v>
      </c>
      <c r="AL121" s="3">
        <v>44942</v>
      </c>
      <c r="AM121" t="s">
        <v>1686</v>
      </c>
    </row>
    <row r="122" spans="1:39" ht="144" x14ac:dyDescent="0.3">
      <c r="A122">
        <v>2023</v>
      </c>
      <c r="B122" t="s">
        <v>1670</v>
      </c>
      <c r="C122" t="s">
        <v>881</v>
      </c>
      <c r="D122" t="s">
        <v>2034</v>
      </c>
      <c r="E122" t="s">
        <v>2035</v>
      </c>
      <c r="F122" t="s">
        <v>2035</v>
      </c>
      <c r="G122">
        <v>3</v>
      </c>
      <c r="H122">
        <v>2</v>
      </c>
      <c r="I122">
        <v>6</v>
      </c>
      <c r="J122" t="s">
        <v>78</v>
      </c>
      <c r="K122" t="s">
        <v>51</v>
      </c>
      <c r="L122" t="s">
        <v>2020</v>
      </c>
      <c r="M122" s="2" t="s">
        <v>2036</v>
      </c>
      <c r="N122" s="2" t="s">
        <v>2037</v>
      </c>
      <c r="O122" t="s">
        <v>366</v>
      </c>
      <c r="P122" t="s">
        <v>1979</v>
      </c>
      <c r="Q122" t="s">
        <v>1670</v>
      </c>
      <c r="R122" t="s">
        <v>2038</v>
      </c>
      <c r="S122" t="s">
        <v>2039</v>
      </c>
      <c r="T122">
        <v>3</v>
      </c>
      <c r="U122">
        <v>1</v>
      </c>
      <c r="V122" t="s">
        <v>61</v>
      </c>
      <c r="W122" s="3">
        <v>45027</v>
      </c>
      <c r="X122" t="s">
        <v>64</v>
      </c>
      <c r="Y122" t="s">
        <v>1686</v>
      </c>
      <c r="Z122" t="s">
        <v>1688</v>
      </c>
      <c r="AA122" t="s">
        <v>125</v>
      </c>
      <c r="AD122" s="3">
        <v>45027</v>
      </c>
      <c r="AF122" t="s">
        <v>65</v>
      </c>
      <c r="AG122">
        <v>134</v>
      </c>
      <c r="AI122">
        <v>3</v>
      </c>
      <c r="AJ122" t="s">
        <v>1838</v>
      </c>
      <c r="AK122" t="s">
        <v>1688</v>
      </c>
      <c r="AL122" s="3">
        <v>44942</v>
      </c>
      <c r="AM122" t="s">
        <v>1686</v>
      </c>
    </row>
    <row r="123" spans="1:39" ht="115.2" x14ac:dyDescent="0.3">
      <c r="A123">
        <v>2023</v>
      </c>
      <c r="B123" t="s">
        <v>1670</v>
      </c>
      <c r="C123" t="s">
        <v>901</v>
      </c>
      <c r="D123" t="s">
        <v>2040</v>
      </c>
      <c r="E123" s="2" t="s">
        <v>2041</v>
      </c>
      <c r="F123" s="2" t="s">
        <v>2042</v>
      </c>
      <c r="G123">
        <v>3</v>
      </c>
      <c r="H123">
        <v>2</v>
      </c>
      <c r="I123">
        <v>6</v>
      </c>
      <c r="J123" t="s">
        <v>78</v>
      </c>
      <c r="K123" t="s">
        <v>51</v>
      </c>
      <c r="L123" t="s">
        <v>2020</v>
      </c>
      <c r="M123" t="s">
        <v>2043</v>
      </c>
      <c r="N123" t="s">
        <v>2044</v>
      </c>
      <c r="O123" t="s">
        <v>366</v>
      </c>
      <c r="P123" t="s">
        <v>1979</v>
      </c>
      <c r="Q123" t="s">
        <v>1979</v>
      </c>
      <c r="R123" t="s">
        <v>1670</v>
      </c>
      <c r="S123" t="s">
        <v>1980</v>
      </c>
      <c r="T123">
        <v>3</v>
      </c>
      <c r="U123">
        <v>1</v>
      </c>
      <c r="V123" t="s">
        <v>61</v>
      </c>
      <c r="W123" s="3">
        <v>45027</v>
      </c>
      <c r="X123" t="s">
        <v>64</v>
      </c>
      <c r="Y123" t="s">
        <v>1686</v>
      </c>
      <c r="Z123" t="s">
        <v>1688</v>
      </c>
      <c r="AA123" t="s">
        <v>125</v>
      </c>
      <c r="AD123" s="3">
        <v>45027</v>
      </c>
      <c r="AF123" t="s">
        <v>65</v>
      </c>
      <c r="AG123">
        <v>135</v>
      </c>
      <c r="AI123">
        <v>3</v>
      </c>
      <c r="AJ123" t="s">
        <v>1838</v>
      </c>
      <c r="AK123" t="s">
        <v>1688</v>
      </c>
      <c r="AL123" s="3">
        <v>44942</v>
      </c>
      <c r="AM123" t="s">
        <v>1686</v>
      </c>
    </row>
    <row r="124" spans="1:39" ht="158.4" x14ac:dyDescent="0.3">
      <c r="A124">
        <v>2023</v>
      </c>
      <c r="B124" t="s">
        <v>1670</v>
      </c>
      <c r="C124" t="s">
        <v>434</v>
      </c>
      <c r="D124" t="s">
        <v>2045</v>
      </c>
      <c r="E124" t="s">
        <v>2046</v>
      </c>
      <c r="F124" t="s">
        <v>2047</v>
      </c>
      <c r="G124">
        <v>4</v>
      </c>
      <c r="H124">
        <v>3</v>
      </c>
      <c r="I124">
        <v>12</v>
      </c>
      <c r="J124" t="s">
        <v>50</v>
      </c>
      <c r="K124" t="s">
        <v>51</v>
      </c>
      <c r="L124" s="2" t="s">
        <v>2048</v>
      </c>
      <c r="M124" t="s">
        <v>2049</v>
      </c>
      <c r="N124" s="2" t="s">
        <v>2050</v>
      </c>
      <c r="O124" t="s">
        <v>55</v>
      </c>
      <c r="P124" t="s">
        <v>1979</v>
      </c>
      <c r="Q124" t="s">
        <v>1979</v>
      </c>
      <c r="R124" t="s">
        <v>2051</v>
      </c>
      <c r="S124" t="s">
        <v>1980</v>
      </c>
      <c r="T124">
        <v>3</v>
      </c>
      <c r="U124">
        <v>2</v>
      </c>
      <c r="V124" t="s">
        <v>78</v>
      </c>
      <c r="W124" s="3">
        <v>45027</v>
      </c>
      <c r="X124" t="s">
        <v>64</v>
      </c>
      <c r="Y124" t="s">
        <v>1686</v>
      </c>
      <c r="Z124" t="s">
        <v>1688</v>
      </c>
      <c r="AA124" t="s">
        <v>125</v>
      </c>
      <c r="AD124" s="3">
        <v>45027</v>
      </c>
      <c r="AF124" t="s">
        <v>65</v>
      </c>
      <c r="AG124">
        <v>136</v>
      </c>
      <c r="AI124">
        <v>6</v>
      </c>
      <c r="AJ124" t="s">
        <v>1838</v>
      </c>
      <c r="AK124" t="s">
        <v>1688</v>
      </c>
      <c r="AL124" s="3">
        <v>44942</v>
      </c>
      <c r="AM124" t="s">
        <v>1686</v>
      </c>
    </row>
    <row r="125" spans="1:39" ht="187.2" x14ac:dyDescent="0.3">
      <c r="A125">
        <v>2023</v>
      </c>
      <c r="B125" t="s">
        <v>1670</v>
      </c>
      <c r="C125" t="s">
        <v>408</v>
      </c>
      <c r="D125" t="s">
        <v>2052</v>
      </c>
      <c r="E125" t="s">
        <v>2053</v>
      </c>
      <c r="F125" s="2" t="s">
        <v>2054</v>
      </c>
      <c r="G125">
        <v>4</v>
      </c>
      <c r="H125">
        <v>3</v>
      </c>
      <c r="I125">
        <v>12</v>
      </c>
      <c r="J125" t="s">
        <v>50</v>
      </c>
      <c r="K125" t="s">
        <v>51</v>
      </c>
      <c r="L125" t="s">
        <v>2055</v>
      </c>
      <c r="M125" s="2" t="s">
        <v>2056</v>
      </c>
      <c r="N125" s="2" t="s">
        <v>2057</v>
      </c>
      <c r="O125" t="s">
        <v>366</v>
      </c>
      <c r="P125" t="s">
        <v>1979</v>
      </c>
      <c r="Q125" t="s">
        <v>1979</v>
      </c>
      <c r="R125" t="s">
        <v>2058</v>
      </c>
      <c r="S125" t="s">
        <v>2059</v>
      </c>
      <c r="T125">
        <v>3</v>
      </c>
      <c r="U125">
        <v>2</v>
      </c>
      <c r="V125" t="s">
        <v>78</v>
      </c>
      <c r="W125" s="3">
        <v>45027</v>
      </c>
      <c r="X125" t="s">
        <v>64</v>
      </c>
      <c r="Y125" t="s">
        <v>1686</v>
      </c>
      <c r="Z125" t="s">
        <v>1688</v>
      </c>
      <c r="AA125" t="s">
        <v>125</v>
      </c>
      <c r="AD125" s="3">
        <v>45027</v>
      </c>
      <c r="AF125" t="s">
        <v>65</v>
      </c>
      <c r="AG125">
        <v>137</v>
      </c>
      <c r="AI125">
        <v>6</v>
      </c>
      <c r="AJ125" t="s">
        <v>1838</v>
      </c>
      <c r="AK125" t="s">
        <v>1688</v>
      </c>
      <c r="AL125" s="3">
        <v>44942</v>
      </c>
      <c r="AM125" t="s">
        <v>1686</v>
      </c>
    </row>
    <row r="126" spans="1:39" ht="158.4" x14ac:dyDescent="0.3">
      <c r="A126">
        <v>2023</v>
      </c>
      <c r="B126" t="s">
        <v>1670</v>
      </c>
      <c r="C126" t="s">
        <v>2060</v>
      </c>
      <c r="D126" t="s">
        <v>2061</v>
      </c>
      <c r="E126" s="2" t="s">
        <v>2062</v>
      </c>
      <c r="F126" s="2" t="s">
        <v>2063</v>
      </c>
      <c r="G126">
        <v>3</v>
      </c>
      <c r="H126">
        <v>2</v>
      </c>
      <c r="I126">
        <v>6</v>
      </c>
      <c r="J126" t="s">
        <v>78</v>
      </c>
      <c r="K126" t="s">
        <v>51</v>
      </c>
      <c r="L126" s="2" t="s">
        <v>2064</v>
      </c>
      <c r="M126" s="2" t="s">
        <v>2065</v>
      </c>
      <c r="N126" s="2" t="s">
        <v>2066</v>
      </c>
      <c r="O126" t="s">
        <v>366</v>
      </c>
      <c r="P126" t="s">
        <v>1979</v>
      </c>
      <c r="Q126" t="s">
        <v>1979</v>
      </c>
      <c r="R126" t="s">
        <v>451</v>
      </c>
      <c r="S126" t="s">
        <v>2067</v>
      </c>
      <c r="T126">
        <v>2</v>
      </c>
      <c r="U126">
        <v>1</v>
      </c>
      <c r="V126" t="s">
        <v>61</v>
      </c>
      <c r="W126" s="3">
        <v>45027</v>
      </c>
      <c r="X126" t="s">
        <v>64</v>
      </c>
      <c r="Y126" t="s">
        <v>1686</v>
      </c>
      <c r="Z126" t="s">
        <v>1688</v>
      </c>
      <c r="AA126" t="s">
        <v>125</v>
      </c>
      <c r="AD126" s="3">
        <v>45027</v>
      </c>
      <c r="AF126" t="s">
        <v>65</v>
      </c>
      <c r="AG126">
        <v>138</v>
      </c>
      <c r="AI126">
        <v>2</v>
      </c>
      <c r="AJ126" t="s">
        <v>1838</v>
      </c>
      <c r="AK126" t="s">
        <v>1688</v>
      </c>
      <c r="AL126" s="3">
        <v>44942</v>
      </c>
      <c r="AM126" t="s">
        <v>1686</v>
      </c>
    </row>
    <row r="127" spans="1:39" ht="144" x14ac:dyDescent="0.3">
      <c r="A127">
        <v>2023</v>
      </c>
      <c r="B127" t="s">
        <v>1670</v>
      </c>
      <c r="C127" t="s">
        <v>2068</v>
      </c>
      <c r="D127" t="s">
        <v>2069</v>
      </c>
      <c r="E127" s="2" t="s">
        <v>2070</v>
      </c>
      <c r="F127" s="2" t="s">
        <v>2071</v>
      </c>
      <c r="G127">
        <v>4</v>
      </c>
      <c r="H127">
        <v>3</v>
      </c>
      <c r="I127">
        <v>12</v>
      </c>
      <c r="J127" t="s">
        <v>50</v>
      </c>
      <c r="K127" t="s">
        <v>51</v>
      </c>
      <c r="L127" s="2" t="s">
        <v>2072</v>
      </c>
      <c r="M127" s="2" t="s">
        <v>2073</v>
      </c>
      <c r="N127" s="2" t="s">
        <v>2074</v>
      </c>
      <c r="O127" t="s">
        <v>366</v>
      </c>
      <c r="P127" t="s">
        <v>1979</v>
      </c>
      <c r="Q127" t="s">
        <v>1979</v>
      </c>
      <c r="R127" t="s">
        <v>2075</v>
      </c>
      <c r="S127" t="s">
        <v>2076</v>
      </c>
      <c r="T127">
        <v>3</v>
      </c>
      <c r="U127">
        <v>2</v>
      </c>
      <c r="V127" t="s">
        <v>78</v>
      </c>
      <c r="W127" s="3">
        <v>45027</v>
      </c>
      <c r="X127" t="s">
        <v>64</v>
      </c>
      <c r="Y127" t="s">
        <v>1686</v>
      </c>
      <c r="Z127" t="s">
        <v>1688</v>
      </c>
      <c r="AA127" t="s">
        <v>125</v>
      </c>
      <c r="AD127" s="3">
        <v>45027</v>
      </c>
      <c r="AF127" t="s">
        <v>65</v>
      </c>
      <c r="AG127">
        <v>139</v>
      </c>
      <c r="AI127">
        <v>6</v>
      </c>
      <c r="AJ127" t="s">
        <v>1838</v>
      </c>
      <c r="AK127" t="s">
        <v>1688</v>
      </c>
      <c r="AL127" s="3">
        <v>44942</v>
      </c>
      <c r="AM127" t="s">
        <v>1686</v>
      </c>
    </row>
    <row r="128" spans="1:39" ht="230.4" x14ac:dyDescent="0.3">
      <c r="A128">
        <v>2023</v>
      </c>
      <c r="B128" t="s">
        <v>163</v>
      </c>
      <c r="C128" t="s">
        <v>114</v>
      </c>
      <c r="D128" t="s">
        <v>2077</v>
      </c>
      <c r="E128" t="e">
        <f>- Perencanaan budget belum disusun sesuai program kerja</f>
        <v>#NAME?</v>
      </c>
      <c r="F128" s="2" t="s">
        <v>2078</v>
      </c>
      <c r="G128">
        <v>3</v>
      </c>
      <c r="H128">
        <v>2</v>
      </c>
      <c r="I128">
        <v>6</v>
      </c>
      <c r="J128" t="s">
        <v>78</v>
      </c>
      <c r="K128" t="s">
        <v>51</v>
      </c>
      <c r="L128" t="e">
        <f>- review budget yang sudah dikirim dengan program kerja DINAS/ bidang</f>
        <v>#NAME?</v>
      </c>
      <c r="M128" t="e">
        <f>- Realokasi budget &amp; mengajukan revisi budget</f>
        <v>#NAME?</v>
      </c>
      <c r="N128" s="2" t="s">
        <v>2079</v>
      </c>
      <c r="O128" t="s">
        <v>55</v>
      </c>
      <c r="P128" t="s">
        <v>2080</v>
      </c>
      <c r="Q128" t="s">
        <v>2081</v>
      </c>
      <c r="R128" t="s">
        <v>2082</v>
      </c>
      <c r="S128" t="s">
        <v>2083</v>
      </c>
      <c r="T128">
        <v>2</v>
      </c>
      <c r="U128">
        <v>2</v>
      </c>
      <c r="V128" t="s">
        <v>61</v>
      </c>
      <c r="W128" s="3">
        <v>45022</v>
      </c>
      <c r="X128" t="s">
        <v>64</v>
      </c>
      <c r="Y128" t="s">
        <v>2084</v>
      </c>
      <c r="Z128" t="s">
        <v>2084</v>
      </c>
      <c r="AA128" t="s">
        <v>125</v>
      </c>
      <c r="AD128" s="3">
        <v>45027</v>
      </c>
      <c r="AF128" t="s">
        <v>65</v>
      </c>
      <c r="AG128">
        <v>140</v>
      </c>
      <c r="AI128">
        <v>4</v>
      </c>
      <c r="AJ128" t="s">
        <v>1838</v>
      </c>
      <c r="AK128" t="s">
        <v>2085</v>
      </c>
      <c r="AM128" t="s">
        <v>2084</v>
      </c>
    </row>
    <row r="129" spans="1:39" ht="302.39999999999998" x14ac:dyDescent="0.3">
      <c r="A129">
        <v>2023</v>
      </c>
      <c r="B129" t="s">
        <v>163</v>
      </c>
      <c r="C129" t="s">
        <v>114</v>
      </c>
      <c r="D129" t="s">
        <v>2086</v>
      </c>
      <c r="E129" s="2" t="s">
        <v>2087</v>
      </c>
      <c r="F129" s="2" t="s">
        <v>2088</v>
      </c>
      <c r="G129">
        <v>3</v>
      </c>
      <c r="H129">
        <v>2</v>
      </c>
      <c r="I129">
        <v>6</v>
      </c>
      <c r="J129" t="s">
        <v>78</v>
      </c>
      <c r="K129" t="s">
        <v>411</v>
      </c>
      <c r="L129" s="2" t="s">
        <v>2089</v>
      </c>
      <c r="M129" s="2" t="s">
        <v>2089</v>
      </c>
      <c r="N129" s="2" t="s">
        <v>2090</v>
      </c>
      <c r="O129" t="s">
        <v>55</v>
      </c>
      <c r="P129" t="s">
        <v>2080</v>
      </c>
      <c r="Q129" t="s">
        <v>2081</v>
      </c>
      <c r="R129" t="s">
        <v>2082</v>
      </c>
      <c r="S129" t="s">
        <v>2083</v>
      </c>
      <c r="T129">
        <v>2</v>
      </c>
      <c r="U129">
        <v>2</v>
      </c>
      <c r="V129" t="s">
        <v>61</v>
      </c>
      <c r="W129" s="3">
        <v>45022</v>
      </c>
      <c r="X129" t="s">
        <v>64</v>
      </c>
      <c r="Y129" t="s">
        <v>2084</v>
      </c>
      <c r="Z129" t="s">
        <v>2084</v>
      </c>
      <c r="AA129" t="s">
        <v>125</v>
      </c>
      <c r="AD129" s="3">
        <v>45027</v>
      </c>
      <c r="AF129" t="s">
        <v>65</v>
      </c>
      <c r="AG129">
        <v>141</v>
      </c>
      <c r="AI129">
        <v>4</v>
      </c>
      <c r="AJ129" t="s">
        <v>1838</v>
      </c>
      <c r="AK129" t="s">
        <v>2085</v>
      </c>
      <c r="AM129" t="s">
        <v>2084</v>
      </c>
    </row>
    <row r="130" spans="1:39" ht="302.39999999999998" x14ac:dyDescent="0.3">
      <c r="A130">
        <v>2023</v>
      </c>
      <c r="B130" t="s">
        <v>163</v>
      </c>
      <c r="C130" t="s">
        <v>1574</v>
      </c>
      <c r="D130" t="s">
        <v>2091</v>
      </c>
      <c r="E130" s="2" t="s">
        <v>2092</v>
      </c>
      <c r="F130" s="2" t="s">
        <v>2093</v>
      </c>
      <c r="G130">
        <v>4</v>
      </c>
      <c r="H130">
        <v>4</v>
      </c>
      <c r="I130">
        <v>16</v>
      </c>
      <c r="J130" t="s">
        <v>296</v>
      </c>
      <c r="K130" t="s">
        <v>51</v>
      </c>
      <c r="L130" s="2" t="s">
        <v>2094</v>
      </c>
      <c r="M130" s="2" t="s">
        <v>2095</v>
      </c>
      <c r="N130" s="2" t="s">
        <v>2096</v>
      </c>
      <c r="O130" s="7">
        <v>45261</v>
      </c>
      <c r="P130" t="s">
        <v>2080</v>
      </c>
      <c r="Q130" t="s">
        <v>2081</v>
      </c>
      <c r="R130" t="s">
        <v>2097</v>
      </c>
      <c r="S130" t="s">
        <v>4</v>
      </c>
      <c r="T130">
        <v>2</v>
      </c>
      <c r="U130">
        <v>3</v>
      </c>
      <c r="V130" t="s">
        <v>78</v>
      </c>
      <c r="W130" s="3">
        <v>45022</v>
      </c>
      <c r="X130" t="s">
        <v>64</v>
      </c>
      <c r="Y130" t="s">
        <v>2084</v>
      </c>
      <c r="Z130" t="s">
        <v>2084</v>
      </c>
      <c r="AA130" t="s">
        <v>125</v>
      </c>
      <c r="AD130" s="3">
        <v>45027</v>
      </c>
      <c r="AF130" t="s">
        <v>65</v>
      </c>
      <c r="AG130">
        <v>142</v>
      </c>
      <c r="AI130">
        <v>6</v>
      </c>
      <c r="AJ130" t="s">
        <v>127</v>
      </c>
      <c r="AK130" t="s">
        <v>2085</v>
      </c>
      <c r="AM130" t="s">
        <v>2084</v>
      </c>
    </row>
    <row r="131" spans="1:39" ht="201.6" x14ac:dyDescent="0.3">
      <c r="A131">
        <v>2023</v>
      </c>
      <c r="B131" t="s">
        <v>163</v>
      </c>
      <c r="C131" t="s">
        <v>1574</v>
      </c>
      <c r="D131" t="s">
        <v>2098</v>
      </c>
      <c r="E131" s="2" t="s">
        <v>2099</v>
      </c>
      <c r="F131" s="2" t="s">
        <v>2100</v>
      </c>
      <c r="G131">
        <v>4</v>
      </c>
      <c r="H131">
        <v>4</v>
      </c>
      <c r="I131">
        <v>16</v>
      </c>
      <c r="J131" t="s">
        <v>296</v>
      </c>
      <c r="K131" t="s">
        <v>51</v>
      </c>
      <c r="L131" s="2" t="s">
        <v>2101</v>
      </c>
      <c r="M131" s="2" t="s">
        <v>1589</v>
      </c>
      <c r="N131" s="2" t="s">
        <v>1590</v>
      </c>
      <c r="O131" t="s">
        <v>55</v>
      </c>
      <c r="P131" t="s">
        <v>2080</v>
      </c>
      <c r="Q131" t="s">
        <v>2081</v>
      </c>
      <c r="R131" t="s">
        <v>2102</v>
      </c>
      <c r="S131" t="s">
        <v>2097</v>
      </c>
      <c r="T131">
        <v>2</v>
      </c>
      <c r="U131">
        <v>3</v>
      </c>
      <c r="V131" t="s">
        <v>78</v>
      </c>
      <c r="W131" s="3">
        <v>45022</v>
      </c>
      <c r="X131" t="s">
        <v>64</v>
      </c>
      <c r="Y131" t="s">
        <v>2084</v>
      </c>
      <c r="Z131" t="s">
        <v>2084</v>
      </c>
      <c r="AA131" t="s">
        <v>125</v>
      </c>
      <c r="AD131" s="3">
        <v>45027</v>
      </c>
      <c r="AF131" t="s">
        <v>65</v>
      </c>
      <c r="AG131">
        <v>143</v>
      </c>
      <c r="AI131">
        <v>6</v>
      </c>
      <c r="AJ131" t="s">
        <v>127</v>
      </c>
      <c r="AK131" t="s">
        <v>2085</v>
      </c>
      <c r="AM131" t="s">
        <v>2084</v>
      </c>
    </row>
    <row r="132" spans="1:39" ht="360" x14ac:dyDescent="0.3">
      <c r="A132">
        <v>2023</v>
      </c>
      <c r="B132" t="s">
        <v>163</v>
      </c>
      <c r="C132" t="s">
        <v>462</v>
      </c>
      <c r="D132" t="s">
        <v>2103</v>
      </c>
      <c r="E132" s="2" t="s">
        <v>2104</v>
      </c>
      <c r="F132" s="2" t="s">
        <v>2105</v>
      </c>
      <c r="G132">
        <v>3</v>
      </c>
      <c r="H132">
        <v>2</v>
      </c>
      <c r="I132">
        <v>6</v>
      </c>
      <c r="J132" t="s">
        <v>78</v>
      </c>
      <c r="K132" t="s">
        <v>51</v>
      </c>
      <c r="L132" s="2" t="s">
        <v>2106</v>
      </c>
      <c r="M132" s="2" t="s">
        <v>2107</v>
      </c>
      <c r="N132" s="2" t="s">
        <v>2108</v>
      </c>
      <c r="O132" t="s">
        <v>415</v>
      </c>
      <c r="P132" t="s">
        <v>2080</v>
      </c>
      <c r="Q132" t="s">
        <v>2109</v>
      </c>
      <c r="R132" t="s">
        <v>2097</v>
      </c>
      <c r="S132" t="s">
        <v>2110</v>
      </c>
      <c r="T132">
        <v>2</v>
      </c>
      <c r="U132">
        <v>2</v>
      </c>
      <c r="V132" t="s">
        <v>61</v>
      </c>
      <c r="W132" s="3">
        <v>45022</v>
      </c>
      <c r="X132" t="s">
        <v>64</v>
      </c>
      <c r="Y132" t="s">
        <v>2084</v>
      </c>
      <c r="Z132" t="s">
        <v>2084</v>
      </c>
      <c r="AA132" t="s">
        <v>125</v>
      </c>
      <c r="AD132" s="3">
        <v>45030</v>
      </c>
      <c r="AF132" t="s">
        <v>65</v>
      </c>
      <c r="AG132">
        <v>144</v>
      </c>
      <c r="AI132">
        <v>4</v>
      </c>
      <c r="AJ132" t="s">
        <v>1838</v>
      </c>
      <c r="AK132" t="s">
        <v>2085</v>
      </c>
      <c r="AM132" t="s">
        <v>2084</v>
      </c>
    </row>
    <row r="133" spans="1:39" ht="288" x14ac:dyDescent="0.3">
      <c r="A133">
        <v>2023</v>
      </c>
      <c r="B133" t="s">
        <v>163</v>
      </c>
      <c r="C133" t="s">
        <v>1604</v>
      </c>
      <c r="D133" t="s">
        <v>2111</v>
      </c>
      <c r="E133" s="2" t="s">
        <v>2112</v>
      </c>
      <c r="F133" s="2" t="s">
        <v>2113</v>
      </c>
      <c r="G133">
        <v>3</v>
      </c>
      <c r="H133">
        <v>4</v>
      </c>
      <c r="I133">
        <v>12</v>
      </c>
      <c r="J133" t="s">
        <v>50</v>
      </c>
      <c r="K133" t="s">
        <v>51</v>
      </c>
      <c r="L133" s="2" t="s">
        <v>2114</v>
      </c>
      <c r="M133" s="2" t="s">
        <v>1617</v>
      </c>
      <c r="N133" s="2" t="s">
        <v>2115</v>
      </c>
      <c r="O133" t="s">
        <v>55</v>
      </c>
      <c r="P133" t="s">
        <v>2080</v>
      </c>
      <c r="Q133" t="s">
        <v>2116</v>
      </c>
      <c r="R133" t="s">
        <v>2097</v>
      </c>
      <c r="S133" t="s">
        <v>4</v>
      </c>
      <c r="T133">
        <v>2</v>
      </c>
      <c r="U133">
        <v>3</v>
      </c>
      <c r="V133" t="s">
        <v>78</v>
      </c>
      <c r="W133" s="3">
        <v>45022</v>
      </c>
      <c r="X133" t="s">
        <v>64</v>
      </c>
      <c r="Y133" t="s">
        <v>2084</v>
      </c>
      <c r="Z133" t="s">
        <v>2084</v>
      </c>
      <c r="AA133" t="s">
        <v>125</v>
      </c>
      <c r="AD133" s="3">
        <v>45030</v>
      </c>
      <c r="AF133" t="s">
        <v>65</v>
      </c>
      <c r="AG133">
        <v>145</v>
      </c>
      <c r="AI133">
        <v>6</v>
      </c>
      <c r="AJ133" t="s">
        <v>127</v>
      </c>
      <c r="AK133" t="s">
        <v>2085</v>
      </c>
      <c r="AM133" t="s">
        <v>2084</v>
      </c>
    </row>
    <row r="134" spans="1:39" ht="172.8" x14ac:dyDescent="0.3">
      <c r="A134">
        <v>2023</v>
      </c>
      <c r="B134" t="s">
        <v>163</v>
      </c>
      <c r="C134" t="s">
        <v>2117</v>
      </c>
      <c r="D134" t="s">
        <v>2118</v>
      </c>
      <c r="E134" s="2" t="s">
        <v>2119</v>
      </c>
      <c r="F134" s="2" t="s">
        <v>2120</v>
      </c>
      <c r="G134">
        <v>3</v>
      </c>
      <c r="H134">
        <v>2</v>
      </c>
      <c r="I134">
        <v>6</v>
      </c>
      <c r="J134" t="s">
        <v>78</v>
      </c>
      <c r="K134" t="s">
        <v>51</v>
      </c>
      <c r="L134" s="2" t="s">
        <v>2121</v>
      </c>
      <c r="M134" s="2" t="s">
        <v>2122</v>
      </c>
      <c r="N134" s="2" t="s">
        <v>2123</v>
      </c>
      <c r="O134" t="s">
        <v>55</v>
      </c>
      <c r="P134" t="s">
        <v>2080</v>
      </c>
      <c r="Q134" t="s">
        <v>2109</v>
      </c>
      <c r="R134" t="s">
        <v>2097</v>
      </c>
      <c r="S134" t="s">
        <v>2110</v>
      </c>
      <c r="T134">
        <v>2</v>
      </c>
      <c r="U134">
        <v>2</v>
      </c>
      <c r="V134" t="s">
        <v>61</v>
      </c>
      <c r="W134" s="3">
        <v>45022</v>
      </c>
      <c r="X134" t="s">
        <v>64</v>
      </c>
      <c r="Y134" t="s">
        <v>2084</v>
      </c>
      <c r="Z134" t="s">
        <v>2084</v>
      </c>
      <c r="AA134" t="s">
        <v>125</v>
      </c>
      <c r="AD134" s="3">
        <v>45030</v>
      </c>
      <c r="AF134" t="s">
        <v>65</v>
      </c>
      <c r="AG134">
        <v>146</v>
      </c>
      <c r="AI134">
        <v>4</v>
      </c>
      <c r="AJ134" t="s">
        <v>1838</v>
      </c>
      <c r="AK134" t="s">
        <v>2085</v>
      </c>
      <c r="AM134" t="s">
        <v>2084</v>
      </c>
    </row>
    <row r="135" spans="1:39" ht="216" x14ac:dyDescent="0.3">
      <c r="A135">
        <v>2023</v>
      </c>
      <c r="B135" t="s">
        <v>163</v>
      </c>
      <c r="C135" t="s">
        <v>2124</v>
      </c>
      <c r="D135" t="s">
        <v>2125</v>
      </c>
      <c r="E135" s="2" t="s">
        <v>2126</v>
      </c>
      <c r="F135" s="2" t="s">
        <v>2127</v>
      </c>
      <c r="G135">
        <v>3</v>
      </c>
      <c r="H135">
        <v>2</v>
      </c>
      <c r="I135">
        <v>6</v>
      </c>
      <c r="J135" t="s">
        <v>78</v>
      </c>
      <c r="K135" t="s">
        <v>51</v>
      </c>
      <c r="L135" s="2" t="s">
        <v>2128</v>
      </c>
      <c r="M135" s="2" t="s">
        <v>2129</v>
      </c>
      <c r="N135" s="2" t="s">
        <v>2130</v>
      </c>
      <c r="O135" t="s">
        <v>55</v>
      </c>
      <c r="P135" t="s">
        <v>2080</v>
      </c>
      <c r="Q135" t="s">
        <v>2131</v>
      </c>
      <c r="R135" t="s">
        <v>2097</v>
      </c>
      <c r="S135" t="s">
        <v>4</v>
      </c>
      <c r="T135">
        <v>1</v>
      </c>
      <c r="U135">
        <v>2</v>
      </c>
      <c r="V135" t="s">
        <v>61</v>
      </c>
      <c r="W135" s="3">
        <v>45022</v>
      </c>
      <c r="X135" t="s">
        <v>64</v>
      </c>
      <c r="Y135" t="s">
        <v>2084</v>
      </c>
      <c r="Z135" t="s">
        <v>2084</v>
      </c>
      <c r="AA135" t="s">
        <v>125</v>
      </c>
      <c r="AD135" s="3">
        <v>45030</v>
      </c>
      <c r="AF135" t="s">
        <v>65</v>
      </c>
      <c r="AG135">
        <v>147</v>
      </c>
      <c r="AI135">
        <v>2</v>
      </c>
      <c r="AJ135" t="s">
        <v>1838</v>
      </c>
      <c r="AK135" t="s">
        <v>2085</v>
      </c>
      <c r="AM135" t="s">
        <v>2084</v>
      </c>
    </row>
    <row r="136" spans="1:39" ht="288" x14ac:dyDescent="0.3">
      <c r="A136">
        <v>2023</v>
      </c>
      <c r="B136" t="s">
        <v>163</v>
      </c>
      <c r="C136" t="s">
        <v>2132</v>
      </c>
      <c r="D136" t="s">
        <v>2133</v>
      </c>
      <c r="E136" s="2" t="s">
        <v>2134</v>
      </c>
      <c r="F136" s="2" t="s">
        <v>2135</v>
      </c>
      <c r="G136">
        <v>3</v>
      </c>
      <c r="H136">
        <v>2</v>
      </c>
      <c r="I136">
        <v>6</v>
      </c>
      <c r="J136" t="s">
        <v>78</v>
      </c>
      <c r="K136" t="s">
        <v>51</v>
      </c>
      <c r="L136" s="2" t="s">
        <v>2136</v>
      </c>
      <c r="M136" s="2" t="s">
        <v>2137</v>
      </c>
      <c r="N136" s="2" t="s">
        <v>2138</v>
      </c>
      <c r="O136" t="s">
        <v>55</v>
      </c>
      <c r="P136" t="s">
        <v>2080</v>
      </c>
      <c r="Q136" t="s">
        <v>2139</v>
      </c>
      <c r="R136" t="s">
        <v>2097</v>
      </c>
      <c r="S136" t="s">
        <v>4</v>
      </c>
      <c r="T136">
        <v>1</v>
      </c>
      <c r="U136">
        <v>2</v>
      </c>
      <c r="V136" t="s">
        <v>61</v>
      </c>
      <c r="W136" s="3">
        <v>45022</v>
      </c>
      <c r="X136" t="s">
        <v>64</v>
      </c>
      <c r="Y136" t="s">
        <v>2084</v>
      </c>
      <c r="Z136" t="s">
        <v>2084</v>
      </c>
      <c r="AA136" t="s">
        <v>125</v>
      </c>
      <c r="AD136" s="3">
        <v>45030</v>
      </c>
      <c r="AF136" t="s">
        <v>65</v>
      </c>
      <c r="AG136">
        <v>148</v>
      </c>
      <c r="AI136">
        <v>2</v>
      </c>
      <c r="AJ136" t="s">
        <v>1838</v>
      </c>
      <c r="AK136" t="s">
        <v>2085</v>
      </c>
      <c r="AM136" t="s">
        <v>2084</v>
      </c>
    </row>
    <row r="137" spans="1:39" ht="187.2" x14ac:dyDescent="0.3">
      <c r="A137">
        <v>2023</v>
      </c>
      <c r="B137" t="s">
        <v>163</v>
      </c>
      <c r="C137" t="s">
        <v>2140</v>
      </c>
      <c r="D137" t="s">
        <v>2141</v>
      </c>
      <c r="E137" s="2" t="s">
        <v>2142</v>
      </c>
      <c r="F137" s="2" t="s">
        <v>2143</v>
      </c>
      <c r="G137">
        <v>2</v>
      </c>
      <c r="H137">
        <v>2</v>
      </c>
      <c r="I137">
        <v>4</v>
      </c>
      <c r="J137" t="s">
        <v>61</v>
      </c>
      <c r="K137" t="s">
        <v>51</v>
      </c>
      <c r="L137" s="2" t="s">
        <v>2144</v>
      </c>
      <c r="M137" s="2" t="s">
        <v>2145</v>
      </c>
      <c r="N137" s="2" t="s">
        <v>2146</v>
      </c>
      <c r="O137" t="s">
        <v>2147</v>
      </c>
      <c r="P137" t="s">
        <v>2080</v>
      </c>
      <c r="Q137" t="s">
        <v>2148</v>
      </c>
      <c r="R137" t="s">
        <v>2097</v>
      </c>
      <c r="S137" t="s">
        <v>4</v>
      </c>
      <c r="T137">
        <v>1</v>
      </c>
      <c r="U137">
        <v>1</v>
      </c>
      <c r="V137" t="s">
        <v>61</v>
      </c>
      <c r="W137" s="3">
        <v>45022</v>
      </c>
      <c r="X137" t="s">
        <v>64</v>
      </c>
      <c r="Y137" t="s">
        <v>2084</v>
      </c>
      <c r="Z137" t="s">
        <v>2084</v>
      </c>
      <c r="AA137" t="s">
        <v>125</v>
      </c>
      <c r="AD137" s="3">
        <v>45030</v>
      </c>
      <c r="AF137" t="s">
        <v>65</v>
      </c>
      <c r="AG137">
        <v>149</v>
      </c>
      <c r="AI137">
        <v>1</v>
      </c>
      <c r="AJ137" t="s">
        <v>1838</v>
      </c>
      <c r="AK137" t="s">
        <v>2085</v>
      </c>
      <c r="AM137" t="s">
        <v>2084</v>
      </c>
    </row>
    <row r="138" spans="1:39" ht="172.8" x14ac:dyDescent="0.3">
      <c r="A138">
        <v>2023</v>
      </c>
      <c r="B138" t="s">
        <v>163</v>
      </c>
      <c r="C138" t="s">
        <v>2140</v>
      </c>
      <c r="D138" t="s">
        <v>2149</v>
      </c>
      <c r="E138" s="2" t="s">
        <v>2150</v>
      </c>
      <c r="F138" s="2" t="s">
        <v>2151</v>
      </c>
      <c r="G138">
        <v>2</v>
      </c>
      <c r="H138">
        <v>2</v>
      </c>
      <c r="I138">
        <v>4</v>
      </c>
      <c r="J138" t="s">
        <v>61</v>
      </c>
      <c r="K138" t="s">
        <v>51</v>
      </c>
      <c r="L138" s="2" t="s">
        <v>2152</v>
      </c>
      <c r="M138" s="2" t="s">
        <v>2153</v>
      </c>
      <c r="N138" s="2" t="s">
        <v>2154</v>
      </c>
      <c r="O138" t="s">
        <v>2155</v>
      </c>
      <c r="P138" t="s">
        <v>2080</v>
      </c>
      <c r="Q138" t="s">
        <v>2148</v>
      </c>
      <c r="R138" t="s">
        <v>2097</v>
      </c>
      <c r="S138" t="s">
        <v>4</v>
      </c>
      <c r="T138">
        <v>1</v>
      </c>
      <c r="U138">
        <v>1</v>
      </c>
      <c r="V138" t="s">
        <v>61</v>
      </c>
      <c r="W138" s="3">
        <v>45022</v>
      </c>
      <c r="X138" t="s">
        <v>64</v>
      </c>
      <c r="Y138" t="s">
        <v>2084</v>
      </c>
      <c r="Z138" t="s">
        <v>2084</v>
      </c>
      <c r="AA138" t="s">
        <v>125</v>
      </c>
      <c r="AD138" s="3">
        <v>45030</v>
      </c>
      <c r="AF138" t="s">
        <v>65</v>
      </c>
      <c r="AG138">
        <v>150</v>
      </c>
      <c r="AI138">
        <v>1</v>
      </c>
      <c r="AJ138" t="s">
        <v>1838</v>
      </c>
      <c r="AK138" t="s">
        <v>2085</v>
      </c>
      <c r="AM138" t="s">
        <v>2084</v>
      </c>
    </row>
    <row r="139" spans="1:39" ht="187.2" x14ac:dyDescent="0.3">
      <c r="A139">
        <v>2023</v>
      </c>
      <c r="B139" t="s">
        <v>163</v>
      </c>
      <c r="C139" t="s">
        <v>529</v>
      </c>
      <c r="D139" t="s">
        <v>2156</v>
      </c>
      <c r="E139" s="2" t="s">
        <v>2157</v>
      </c>
      <c r="F139" s="2" t="s">
        <v>2158</v>
      </c>
      <c r="G139">
        <v>3</v>
      </c>
      <c r="H139">
        <v>2</v>
      </c>
      <c r="I139">
        <v>6</v>
      </c>
      <c r="J139" t="s">
        <v>78</v>
      </c>
      <c r="K139" t="s">
        <v>51</v>
      </c>
      <c r="L139" t="e">
        <f>- review budget yang sudah dikirim dengan program kerja DINAS/ bidang</f>
        <v>#NAME?</v>
      </c>
      <c r="M139" t="e">
        <f>- Realokasi budget &amp; mengajukan revisi budget</f>
        <v>#NAME?</v>
      </c>
      <c r="N139" s="2" t="s">
        <v>2159</v>
      </c>
      <c r="O139" s="7">
        <v>45261</v>
      </c>
      <c r="P139" t="s">
        <v>2080</v>
      </c>
      <c r="Q139" t="s">
        <v>2160</v>
      </c>
      <c r="R139" t="s">
        <v>2097</v>
      </c>
      <c r="S139" t="s">
        <v>4</v>
      </c>
      <c r="T139">
        <v>2</v>
      </c>
      <c r="U139">
        <v>2</v>
      </c>
      <c r="V139" t="s">
        <v>61</v>
      </c>
      <c r="W139" s="3">
        <v>45022</v>
      </c>
      <c r="X139" t="s">
        <v>64</v>
      </c>
      <c r="Y139" t="s">
        <v>2084</v>
      </c>
      <c r="Z139" t="s">
        <v>2084</v>
      </c>
      <c r="AA139" t="s">
        <v>125</v>
      </c>
      <c r="AD139" s="3">
        <v>45030</v>
      </c>
      <c r="AF139" t="s">
        <v>65</v>
      </c>
      <c r="AG139">
        <v>151</v>
      </c>
      <c r="AI139">
        <v>4</v>
      </c>
      <c r="AJ139" t="s">
        <v>1838</v>
      </c>
      <c r="AK139" t="s">
        <v>2085</v>
      </c>
      <c r="AM139" t="s">
        <v>2084</v>
      </c>
    </row>
    <row r="140" spans="1:39" ht="187.2" x14ac:dyDescent="0.3">
      <c r="A140">
        <v>2023</v>
      </c>
      <c r="B140" t="s">
        <v>163</v>
      </c>
      <c r="C140" t="s">
        <v>529</v>
      </c>
      <c r="D140" t="s">
        <v>2161</v>
      </c>
      <c r="E140" s="2" t="s">
        <v>2162</v>
      </c>
      <c r="F140" s="2" t="s">
        <v>2163</v>
      </c>
      <c r="G140">
        <v>4</v>
      </c>
      <c r="H140">
        <v>4</v>
      </c>
      <c r="I140">
        <v>16</v>
      </c>
      <c r="J140" t="s">
        <v>296</v>
      </c>
      <c r="K140" t="s">
        <v>51</v>
      </c>
      <c r="L140" s="2" t="s">
        <v>2164</v>
      </c>
      <c r="M140" s="2" t="s">
        <v>2165</v>
      </c>
      <c r="N140" s="2" t="s">
        <v>2166</v>
      </c>
      <c r="O140" s="7">
        <v>45261</v>
      </c>
      <c r="P140" t="s">
        <v>2080</v>
      </c>
      <c r="Q140" t="s">
        <v>2167</v>
      </c>
      <c r="R140" t="s">
        <v>2097</v>
      </c>
      <c r="S140" t="s">
        <v>4</v>
      </c>
      <c r="T140">
        <v>2</v>
      </c>
      <c r="U140">
        <v>1</v>
      </c>
      <c r="V140" t="s">
        <v>61</v>
      </c>
      <c r="W140" s="3">
        <v>45022</v>
      </c>
      <c r="X140" t="s">
        <v>64</v>
      </c>
      <c r="Y140" t="s">
        <v>2084</v>
      </c>
      <c r="Z140" t="s">
        <v>2084</v>
      </c>
      <c r="AA140" t="s">
        <v>125</v>
      </c>
      <c r="AD140" s="3">
        <v>45030</v>
      </c>
      <c r="AF140" t="s">
        <v>65</v>
      </c>
      <c r="AG140">
        <v>152</v>
      </c>
      <c r="AI140">
        <v>2</v>
      </c>
      <c r="AJ140" t="s">
        <v>1838</v>
      </c>
      <c r="AK140" t="s">
        <v>2085</v>
      </c>
      <c r="AM140" t="s">
        <v>2084</v>
      </c>
    </row>
    <row r="141" spans="1:39" ht="288" x14ac:dyDescent="0.3">
      <c r="A141">
        <v>2023</v>
      </c>
      <c r="B141" t="s">
        <v>163</v>
      </c>
      <c r="C141" t="s">
        <v>1622</v>
      </c>
      <c r="D141" t="s">
        <v>2168</v>
      </c>
      <c r="E141" s="2" t="s">
        <v>2169</v>
      </c>
      <c r="F141" s="2" t="s">
        <v>2170</v>
      </c>
      <c r="G141">
        <v>3</v>
      </c>
      <c r="H141">
        <v>4</v>
      </c>
      <c r="I141">
        <v>12</v>
      </c>
      <c r="J141" t="s">
        <v>50</v>
      </c>
      <c r="K141" t="s">
        <v>51</v>
      </c>
      <c r="L141" s="2" t="s">
        <v>2171</v>
      </c>
      <c r="M141" s="2" t="s">
        <v>2172</v>
      </c>
      <c r="N141" s="2" t="s">
        <v>2173</v>
      </c>
      <c r="O141" t="s">
        <v>55</v>
      </c>
      <c r="P141" t="s">
        <v>2080</v>
      </c>
      <c r="Q141" t="s">
        <v>2167</v>
      </c>
      <c r="R141" t="s">
        <v>2097</v>
      </c>
      <c r="S141" t="s">
        <v>4</v>
      </c>
      <c r="T141">
        <v>2</v>
      </c>
      <c r="U141">
        <v>3</v>
      </c>
      <c r="V141" t="s">
        <v>78</v>
      </c>
      <c r="W141" s="3">
        <v>45022</v>
      </c>
      <c r="X141" t="s">
        <v>64</v>
      </c>
      <c r="Y141" t="s">
        <v>2084</v>
      </c>
      <c r="Z141" t="s">
        <v>2084</v>
      </c>
      <c r="AA141" t="s">
        <v>125</v>
      </c>
      <c r="AD141" s="3">
        <v>45030</v>
      </c>
      <c r="AF141" t="s">
        <v>65</v>
      </c>
      <c r="AG141">
        <v>153</v>
      </c>
      <c r="AI141">
        <v>6</v>
      </c>
      <c r="AJ141" t="s">
        <v>127</v>
      </c>
      <c r="AK141" t="s">
        <v>2085</v>
      </c>
      <c r="AM141" t="s">
        <v>2084</v>
      </c>
    </row>
    <row r="142" spans="1:39" ht="172.8" x14ac:dyDescent="0.3">
      <c r="A142">
        <v>2023</v>
      </c>
      <c r="B142" t="s">
        <v>163</v>
      </c>
      <c r="C142" t="s">
        <v>1622</v>
      </c>
      <c r="D142" t="s">
        <v>1633</v>
      </c>
      <c r="E142" s="2" t="s">
        <v>2174</v>
      </c>
      <c r="F142" s="2" t="s">
        <v>2175</v>
      </c>
      <c r="G142">
        <v>3</v>
      </c>
      <c r="H142">
        <v>4</v>
      </c>
      <c r="I142">
        <v>12</v>
      </c>
      <c r="J142" t="s">
        <v>50</v>
      </c>
      <c r="K142" t="s">
        <v>51</v>
      </c>
      <c r="L142" s="2" t="s">
        <v>2176</v>
      </c>
      <c r="M142" s="2" t="s">
        <v>1634</v>
      </c>
      <c r="N142" s="2" t="s">
        <v>2177</v>
      </c>
      <c r="O142" t="s">
        <v>55</v>
      </c>
      <c r="P142" t="s">
        <v>2080</v>
      </c>
      <c r="Q142" t="s">
        <v>2167</v>
      </c>
      <c r="R142" t="s">
        <v>2097</v>
      </c>
      <c r="S142" t="s">
        <v>4</v>
      </c>
      <c r="T142">
        <v>2</v>
      </c>
      <c r="U142">
        <v>3</v>
      </c>
      <c r="V142" t="s">
        <v>78</v>
      </c>
      <c r="W142" s="3">
        <v>45022</v>
      </c>
      <c r="X142" t="s">
        <v>64</v>
      </c>
      <c r="Y142" t="s">
        <v>2084</v>
      </c>
      <c r="Z142" t="s">
        <v>2084</v>
      </c>
      <c r="AA142" t="s">
        <v>125</v>
      </c>
      <c r="AD142" s="3">
        <v>45030</v>
      </c>
      <c r="AF142" t="s">
        <v>65</v>
      </c>
      <c r="AG142">
        <v>154</v>
      </c>
      <c r="AI142">
        <v>6</v>
      </c>
      <c r="AJ142" t="s">
        <v>1838</v>
      </c>
      <c r="AK142" t="s">
        <v>2085</v>
      </c>
      <c r="AM142" t="s">
        <v>2084</v>
      </c>
    </row>
    <row r="143" spans="1:39" ht="302.39999999999998" x14ac:dyDescent="0.3">
      <c r="A143">
        <v>2023</v>
      </c>
      <c r="B143" t="s">
        <v>163</v>
      </c>
      <c r="C143" t="s">
        <v>881</v>
      </c>
      <c r="D143" t="s">
        <v>2178</v>
      </c>
      <c r="E143" s="2" t="s">
        <v>2179</v>
      </c>
      <c r="F143" s="2" t="s">
        <v>2180</v>
      </c>
      <c r="G143">
        <v>3</v>
      </c>
      <c r="H143">
        <v>5</v>
      </c>
      <c r="I143">
        <v>15</v>
      </c>
      <c r="J143" t="s">
        <v>50</v>
      </c>
      <c r="K143" t="s">
        <v>51</v>
      </c>
      <c r="L143" s="2" t="s">
        <v>2181</v>
      </c>
      <c r="M143" s="2" t="s">
        <v>2182</v>
      </c>
      <c r="N143" s="2" t="s">
        <v>2183</v>
      </c>
      <c r="O143" t="s">
        <v>55</v>
      </c>
      <c r="P143" t="s">
        <v>2080</v>
      </c>
      <c r="Q143" t="s">
        <v>2160</v>
      </c>
      <c r="R143" t="s">
        <v>2097</v>
      </c>
      <c r="S143" t="s">
        <v>4</v>
      </c>
      <c r="T143">
        <v>2</v>
      </c>
      <c r="U143">
        <v>3</v>
      </c>
      <c r="V143" t="s">
        <v>78</v>
      </c>
      <c r="W143" s="3">
        <v>45022</v>
      </c>
      <c r="X143" t="s">
        <v>64</v>
      </c>
      <c r="Y143" t="s">
        <v>2084</v>
      </c>
      <c r="Z143" t="s">
        <v>2084</v>
      </c>
      <c r="AA143" t="s">
        <v>125</v>
      </c>
      <c r="AD143" s="3">
        <v>45030</v>
      </c>
      <c r="AF143" t="s">
        <v>65</v>
      </c>
      <c r="AG143">
        <v>155</v>
      </c>
      <c r="AI143">
        <v>6</v>
      </c>
      <c r="AJ143" t="s">
        <v>1838</v>
      </c>
      <c r="AK143" t="s">
        <v>2085</v>
      </c>
      <c r="AM143" t="s">
        <v>2084</v>
      </c>
    </row>
    <row r="144" spans="1:39" ht="288" x14ac:dyDescent="0.3">
      <c r="A144">
        <v>2023</v>
      </c>
      <c r="B144" t="s">
        <v>163</v>
      </c>
      <c r="C144" t="s">
        <v>408</v>
      </c>
      <c r="D144" t="s">
        <v>2184</v>
      </c>
      <c r="E144" s="2" t="s">
        <v>2112</v>
      </c>
      <c r="F144" s="2" t="s">
        <v>2113</v>
      </c>
      <c r="G144">
        <v>3</v>
      </c>
      <c r="H144">
        <v>4</v>
      </c>
      <c r="I144">
        <v>12</v>
      </c>
      <c r="J144" t="s">
        <v>50</v>
      </c>
      <c r="K144" t="s">
        <v>411</v>
      </c>
      <c r="L144" s="2" t="s">
        <v>2114</v>
      </c>
      <c r="M144" s="2" t="s">
        <v>1617</v>
      </c>
      <c r="N144" s="2" t="s">
        <v>2185</v>
      </c>
      <c r="O144" t="s">
        <v>55</v>
      </c>
      <c r="P144" t="s">
        <v>2080</v>
      </c>
      <c r="Q144" t="s">
        <v>2116</v>
      </c>
      <c r="R144" t="s">
        <v>2097</v>
      </c>
      <c r="S144" t="s">
        <v>4</v>
      </c>
      <c r="T144">
        <v>2</v>
      </c>
      <c r="U144">
        <v>3</v>
      </c>
      <c r="V144" t="s">
        <v>78</v>
      </c>
      <c r="W144" s="3">
        <v>45022</v>
      </c>
      <c r="X144" t="s">
        <v>64</v>
      </c>
      <c r="Y144" t="s">
        <v>2084</v>
      </c>
      <c r="Z144" t="s">
        <v>2084</v>
      </c>
      <c r="AA144" t="s">
        <v>125</v>
      </c>
      <c r="AD144" s="3">
        <v>45030</v>
      </c>
      <c r="AF144" t="s">
        <v>65</v>
      </c>
      <c r="AG144">
        <v>156</v>
      </c>
      <c r="AI144">
        <v>6</v>
      </c>
      <c r="AJ144" t="s">
        <v>1838</v>
      </c>
      <c r="AK144" t="s">
        <v>2085</v>
      </c>
      <c r="AM144" t="s">
        <v>2084</v>
      </c>
    </row>
    <row r="145" spans="1:39" ht="388.8" x14ac:dyDescent="0.3">
      <c r="A145">
        <v>2023</v>
      </c>
      <c r="B145" t="s">
        <v>163</v>
      </c>
      <c r="C145" t="s">
        <v>2060</v>
      </c>
      <c r="D145" t="s">
        <v>2186</v>
      </c>
      <c r="E145" s="2" t="s">
        <v>2187</v>
      </c>
      <c r="F145" s="2" t="s">
        <v>2188</v>
      </c>
      <c r="G145">
        <v>3</v>
      </c>
      <c r="H145">
        <v>2</v>
      </c>
      <c r="I145">
        <v>6</v>
      </c>
      <c r="J145" t="s">
        <v>78</v>
      </c>
      <c r="K145" t="s">
        <v>51</v>
      </c>
      <c r="L145" s="2" t="s">
        <v>2189</v>
      </c>
      <c r="M145" s="2" t="s">
        <v>2190</v>
      </c>
      <c r="N145" s="2" t="s">
        <v>2191</v>
      </c>
      <c r="O145" s="7">
        <v>45261</v>
      </c>
      <c r="P145" t="s">
        <v>2080</v>
      </c>
      <c r="Q145" t="s">
        <v>2192</v>
      </c>
      <c r="R145" t="s">
        <v>2097</v>
      </c>
      <c r="S145" t="s">
        <v>4</v>
      </c>
      <c r="T145">
        <v>2</v>
      </c>
      <c r="U145">
        <v>2</v>
      </c>
      <c r="V145" t="s">
        <v>61</v>
      </c>
      <c r="W145" s="3">
        <v>45026</v>
      </c>
      <c r="X145" t="s">
        <v>64</v>
      </c>
      <c r="Y145" t="s">
        <v>2084</v>
      </c>
      <c r="Z145" t="s">
        <v>2084</v>
      </c>
      <c r="AA145" t="s">
        <v>125</v>
      </c>
      <c r="AD145" s="3">
        <v>45027</v>
      </c>
      <c r="AF145" t="s">
        <v>65</v>
      </c>
      <c r="AG145">
        <v>157</v>
      </c>
      <c r="AI145">
        <v>4</v>
      </c>
      <c r="AJ145" t="s">
        <v>1838</v>
      </c>
      <c r="AK145" t="s">
        <v>2085</v>
      </c>
      <c r="AM145" t="s">
        <v>2084</v>
      </c>
    </row>
    <row r="146" spans="1:39" ht="158.4" x14ac:dyDescent="0.3">
      <c r="A146">
        <v>2023</v>
      </c>
      <c r="B146" t="s">
        <v>163</v>
      </c>
      <c r="C146" t="s">
        <v>720</v>
      </c>
      <c r="D146" t="s">
        <v>2193</v>
      </c>
      <c r="E146" s="2" t="s">
        <v>2194</v>
      </c>
      <c r="F146" s="2" t="s">
        <v>2195</v>
      </c>
      <c r="G146">
        <v>3</v>
      </c>
      <c r="H146">
        <v>4</v>
      </c>
      <c r="I146">
        <v>12</v>
      </c>
      <c r="J146" t="s">
        <v>50</v>
      </c>
      <c r="K146" t="s">
        <v>51</v>
      </c>
      <c r="L146" s="2" t="s">
        <v>2196</v>
      </c>
      <c r="M146" s="2" t="s">
        <v>2197</v>
      </c>
      <c r="N146" s="2" t="s">
        <v>2198</v>
      </c>
      <c r="O146" s="7">
        <v>45261</v>
      </c>
      <c r="P146" t="s">
        <v>2080</v>
      </c>
      <c r="Q146" t="s">
        <v>2160</v>
      </c>
      <c r="R146" t="s">
        <v>2097</v>
      </c>
      <c r="S146" t="s">
        <v>4</v>
      </c>
      <c r="T146">
        <v>2</v>
      </c>
      <c r="U146">
        <v>3</v>
      </c>
      <c r="V146" t="s">
        <v>78</v>
      </c>
      <c r="W146" s="3">
        <v>45026</v>
      </c>
      <c r="X146" t="s">
        <v>64</v>
      </c>
      <c r="Y146" t="s">
        <v>2084</v>
      </c>
      <c r="Z146" t="s">
        <v>2084</v>
      </c>
      <c r="AA146" t="s">
        <v>125</v>
      </c>
      <c r="AD146" s="3">
        <v>45027</v>
      </c>
      <c r="AF146" t="s">
        <v>65</v>
      </c>
      <c r="AG146">
        <v>158</v>
      </c>
      <c r="AI146">
        <v>6</v>
      </c>
      <c r="AJ146" t="s">
        <v>127</v>
      </c>
      <c r="AK146" t="s">
        <v>2085</v>
      </c>
      <c r="AM146" t="s">
        <v>2084</v>
      </c>
    </row>
    <row r="147" spans="1:39" ht="216" x14ac:dyDescent="0.3">
      <c r="A147">
        <v>2023</v>
      </c>
      <c r="B147" t="s">
        <v>163</v>
      </c>
      <c r="C147" t="s">
        <v>720</v>
      </c>
      <c r="D147" t="s">
        <v>1648</v>
      </c>
      <c r="E147" s="2" t="s">
        <v>2112</v>
      </c>
      <c r="F147" s="2" t="s">
        <v>2199</v>
      </c>
      <c r="G147">
        <v>3</v>
      </c>
      <c r="H147">
        <v>4</v>
      </c>
      <c r="I147">
        <v>12</v>
      </c>
      <c r="J147" t="s">
        <v>50</v>
      </c>
      <c r="K147" t="s">
        <v>51</v>
      </c>
      <c r="L147" s="2" t="s">
        <v>2200</v>
      </c>
      <c r="M147" s="2" t="s">
        <v>2201</v>
      </c>
      <c r="N147" s="2" t="s">
        <v>2202</v>
      </c>
      <c r="O147" t="s">
        <v>55</v>
      </c>
      <c r="P147" t="s">
        <v>2080</v>
      </c>
      <c r="Q147" t="s">
        <v>2081</v>
      </c>
      <c r="R147" t="s">
        <v>2097</v>
      </c>
      <c r="S147" t="s">
        <v>4</v>
      </c>
      <c r="T147">
        <v>2</v>
      </c>
      <c r="U147">
        <v>3</v>
      </c>
      <c r="V147" t="s">
        <v>78</v>
      </c>
      <c r="W147" s="3">
        <v>45026</v>
      </c>
      <c r="X147" t="s">
        <v>64</v>
      </c>
      <c r="Y147" t="s">
        <v>2084</v>
      </c>
      <c r="Z147" t="s">
        <v>2084</v>
      </c>
      <c r="AA147" t="s">
        <v>125</v>
      </c>
      <c r="AD147" s="3">
        <v>45027</v>
      </c>
      <c r="AF147" t="s">
        <v>65</v>
      </c>
      <c r="AG147">
        <v>159</v>
      </c>
      <c r="AI147">
        <v>6</v>
      </c>
      <c r="AJ147" t="s">
        <v>127</v>
      </c>
      <c r="AK147" t="s">
        <v>2085</v>
      </c>
      <c r="AM147" t="s">
        <v>2084</v>
      </c>
    </row>
    <row r="148" spans="1:39" ht="345.6" x14ac:dyDescent="0.3">
      <c r="A148">
        <v>2023</v>
      </c>
      <c r="B148" t="s">
        <v>451</v>
      </c>
      <c r="C148" t="s">
        <v>114</v>
      </c>
      <c r="D148" t="s">
        <v>2203</v>
      </c>
      <c r="E148" t="s">
        <v>2204</v>
      </c>
      <c r="F148" t="s">
        <v>2205</v>
      </c>
      <c r="G148">
        <v>3</v>
      </c>
      <c r="H148">
        <v>4</v>
      </c>
      <c r="I148">
        <v>12</v>
      </c>
      <c r="J148" t="s">
        <v>50</v>
      </c>
      <c r="K148" t="s">
        <v>51</v>
      </c>
      <c r="L148" t="s">
        <v>2206</v>
      </c>
      <c r="M148" s="2" t="s">
        <v>2207</v>
      </c>
      <c r="N148" t="s">
        <v>2208</v>
      </c>
      <c r="O148" t="s">
        <v>55</v>
      </c>
      <c r="P148" t="s">
        <v>2209</v>
      </c>
      <c r="Q148" t="s">
        <v>2210</v>
      </c>
      <c r="R148" t="s">
        <v>2211</v>
      </c>
      <c r="S148" t="s">
        <v>2212</v>
      </c>
      <c r="T148">
        <v>2</v>
      </c>
      <c r="U148">
        <v>3</v>
      </c>
      <c r="V148" t="s">
        <v>78</v>
      </c>
      <c r="W148" s="3">
        <v>45019</v>
      </c>
      <c r="X148" t="s">
        <v>64</v>
      </c>
      <c r="Y148" t="s">
        <v>1167</v>
      </c>
      <c r="Z148" t="s">
        <v>1167</v>
      </c>
      <c r="AA148" t="s">
        <v>125</v>
      </c>
      <c r="AD148" s="3">
        <v>45021</v>
      </c>
      <c r="AF148" t="s">
        <v>65</v>
      </c>
      <c r="AG148">
        <v>160</v>
      </c>
      <c r="AI148">
        <v>6</v>
      </c>
      <c r="AJ148" t="s">
        <v>127</v>
      </c>
      <c r="AK148" t="s">
        <v>2213</v>
      </c>
    </row>
    <row r="149" spans="1:39" ht="345.6" x14ac:dyDescent="0.3">
      <c r="A149">
        <v>2023</v>
      </c>
      <c r="B149" t="s">
        <v>451</v>
      </c>
      <c r="C149" t="s">
        <v>114</v>
      </c>
      <c r="D149" t="s">
        <v>2214</v>
      </c>
      <c r="E149" t="s">
        <v>2204</v>
      </c>
      <c r="G149">
        <v>3</v>
      </c>
      <c r="H149">
        <v>3</v>
      </c>
      <c r="I149">
        <v>9</v>
      </c>
      <c r="J149" t="s">
        <v>50</v>
      </c>
      <c r="K149" t="s">
        <v>51</v>
      </c>
      <c r="L149" t="s">
        <v>2206</v>
      </c>
      <c r="M149" s="2" t="s">
        <v>2207</v>
      </c>
      <c r="N149" t="s">
        <v>2208</v>
      </c>
      <c r="O149" t="s">
        <v>55</v>
      </c>
      <c r="P149" t="s">
        <v>2209</v>
      </c>
      <c r="Q149" t="s">
        <v>2210</v>
      </c>
      <c r="R149" t="s">
        <v>2211</v>
      </c>
      <c r="S149" t="s">
        <v>2212</v>
      </c>
      <c r="T149">
        <v>2</v>
      </c>
      <c r="U149">
        <v>3</v>
      </c>
      <c r="V149" t="s">
        <v>78</v>
      </c>
      <c r="W149" s="3">
        <v>45019</v>
      </c>
      <c r="X149" t="s">
        <v>64</v>
      </c>
      <c r="Y149" t="s">
        <v>1167</v>
      </c>
      <c r="Z149" t="s">
        <v>1167</v>
      </c>
      <c r="AA149" t="s">
        <v>125</v>
      </c>
      <c r="AD149" s="3">
        <v>45021</v>
      </c>
      <c r="AF149" t="s">
        <v>65</v>
      </c>
      <c r="AG149">
        <v>161</v>
      </c>
      <c r="AI149">
        <v>6</v>
      </c>
      <c r="AJ149" t="s">
        <v>1838</v>
      </c>
      <c r="AK149" t="s">
        <v>2213</v>
      </c>
    </row>
    <row r="150" spans="1:39" ht="409.6" x14ac:dyDescent="0.3">
      <c r="A150">
        <v>2023</v>
      </c>
      <c r="B150" t="s">
        <v>451</v>
      </c>
      <c r="C150" t="s">
        <v>1176</v>
      </c>
      <c r="D150" t="s">
        <v>2215</v>
      </c>
      <c r="E150" t="e">
        <f>- Hasil finding audit ataupun surveillance yang signifikan dan Tidak bisa dokontrol untuk perbaikannya</f>
        <v>#NAME?</v>
      </c>
      <c r="F150" t="e">
        <f>- Authority Certificate disuspend atau dicabut</f>
        <v>#NAME?</v>
      </c>
      <c r="G150">
        <v>2</v>
      </c>
      <c r="H150">
        <v>5</v>
      </c>
      <c r="I150">
        <v>10</v>
      </c>
      <c r="J150" t="s">
        <v>50</v>
      </c>
      <c r="K150" t="s">
        <v>411</v>
      </c>
      <c r="L150" t="e">
        <f>- Mengontrol bisnis proses GMF untuk tetap comply dengan requirement quality dan safety
- Meningkatkan fungsi ECA (Escort, Consult, audit) untuk mempertahankan GMF compliance</f>
        <v>#NAME?</v>
      </c>
      <c r="M150" s="2" t="s">
        <v>2216</v>
      </c>
      <c r="N150" s="2" t="s">
        <v>2217</v>
      </c>
      <c r="O150" t="s">
        <v>55</v>
      </c>
      <c r="P150" t="s">
        <v>2209</v>
      </c>
      <c r="Q150" t="s">
        <v>2218</v>
      </c>
      <c r="R150" t="s">
        <v>76</v>
      </c>
      <c r="S150" t="s">
        <v>2219</v>
      </c>
      <c r="T150">
        <v>2</v>
      </c>
      <c r="U150">
        <v>2</v>
      </c>
      <c r="V150" t="s">
        <v>61</v>
      </c>
      <c r="W150" s="3">
        <v>45019</v>
      </c>
      <c r="X150" t="s">
        <v>64</v>
      </c>
      <c r="Y150" t="s">
        <v>1167</v>
      </c>
      <c r="Z150" t="s">
        <v>1167</v>
      </c>
      <c r="AA150" t="s">
        <v>125</v>
      </c>
      <c r="AD150" s="3">
        <v>45021</v>
      </c>
      <c r="AF150" t="s">
        <v>65</v>
      </c>
      <c r="AG150">
        <v>162</v>
      </c>
      <c r="AI150">
        <v>4</v>
      </c>
      <c r="AJ150" t="s">
        <v>1838</v>
      </c>
      <c r="AK150" t="s">
        <v>2213</v>
      </c>
    </row>
    <row r="151" spans="1:39" x14ac:dyDescent="0.3">
      <c r="A151">
        <v>2023</v>
      </c>
      <c r="B151" t="s">
        <v>451</v>
      </c>
      <c r="C151" t="s">
        <v>462</v>
      </c>
      <c r="D151" t="e">
        <f>- Kualitas produk yang direlease oleh Certifying Staff GMF Tidak bagus dan mendapatkan komplain dari customer</f>
        <v>#NAME?</v>
      </c>
      <c r="E151" t="s">
        <v>2220</v>
      </c>
      <c r="F151" t="s">
        <v>2221</v>
      </c>
      <c r="G151">
        <v>5</v>
      </c>
      <c r="H151">
        <v>3</v>
      </c>
      <c r="I151">
        <v>15</v>
      </c>
      <c r="J151" t="s">
        <v>50</v>
      </c>
      <c r="K151" t="s">
        <v>51</v>
      </c>
      <c r="L151" t="s">
        <v>2222</v>
      </c>
      <c r="M151" t="e">
        <f>- Enhance quality and safety coordination with customer by regular cordination with customer and Daily alignment in Production area by quality Control</f>
        <v>#NAME?</v>
      </c>
      <c r="N151" t="e">
        <f>- customer coordination and alignment performed
- customer audit/surveillance are well escorted, and the findings are well controlled
- customer special requirement (PRM, CQP) for certain customer are included in audit requirement</f>
        <v>#NAME?</v>
      </c>
      <c r="O151" t="s">
        <v>87</v>
      </c>
      <c r="P151" t="s">
        <v>2209</v>
      </c>
      <c r="Q151" t="s">
        <v>2223</v>
      </c>
      <c r="R151" t="s">
        <v>155</v>
      </c>
      <c r="S151" t="s">
        <v>2224</v>
      </c>
      <c r="T151">
        <v>2</v>
      </c>
      <c r="U151">
        <v>3</v>
      </c>
      <c r="V151" t="s">
        <v>78</v>
      </c>
      <c r="W151" s="3">
        <v>45019</v>
      </c>
      <c r="X151" t="s">
        <v>64</v>
      </c>
      <c r="Y151" t="s">
        <v>1167</v>
      </c>
      <c r="Z151" t="s">
        <v>1167</v>
      </c>
      <c r="AA151" t="s">
        <v>125</v>
      </c>
      <c r="AD151" s="3">
        <v>45021</v>
      </c>
      <c r="AF151" t="s">
        <v>65</v>
      </c>
      <c r="AG151">
        <v>163</v>
      </c>
      <c r="AI151">
        <v>6</v>
      </c>
      <c r="AJ151" t="s">
        <v>127</v>
      </c>
      <c r="AK151" t="s">
        <v>2213</v>
      </c>
    </row>
    <row r="152" spans="1:39" x14ac:dyDescent="0.3">
      <c r="A152">
        <v>2023</v>
      </c>
      <c r="B152" t="s">
        <v>451</v>
      </c>
      <c r="C152" t="s">
        <v>462</v>
      </c>
      <c r="D152" t="e">
        <f>- Turn Around Time suatu project melebihi batas yang sudah di rencanakan</f>
        <v>#NAME?</v>
      </c>
      <c r="E152" t="s">
        <v>2225</v>
      </c>
      <c r="G152">
        <v>4</v>
      </c>
      <c r="H152">
        <v>3</v>
      </c>
      <c r="I152">
        <v>12</v>
      </c>
      <c r="J152" t="s">
        <v>50</v>
      </c>
      <c r="K152" t="s">
        <v>51</v>
      </c>
      <c r="L152" t="s">
        <v>2226</v>
      </c>
      <c r="M152" t="e">
        <f>- review kebutuhan personnel secara periodik
- Develop personel yang sudah ada untuk dapat mencapai kualifikasi yang dibutuhkan untuk pekerjaan RII dan Q.</f>
        <v>#NAME?</v>
      </c>
      <c r="N152" t="s">
        <v>2227</v>
      </c>
      <c r="O152" t="s">
        <v>87</v>
      </c>
      <c r="P152" t="s">
        <v>2209</v>
      </c>
      <c r="Q152" t="s">
        <v>2223</v>
      </c>
      <c r="R152" t="s">
        <v>155</v>
      </c>
      <c r="S152" t="s">
        <v>2224</v>
      </c>
      <c r="T152">
        <v>2</v>
      </c>
      <c r="U152">
        <v>3</v>
      </c>
      <c r="V152" t="s">
        <v>78</v>
      </c>
      <c r="W152" s="3">
        <v>45019</v>
      </c>
      <c r="X152" t="s">
        <v>64</v>
      </c>
      <c r="Y152" t="s">
        <v>1167</v>
      </c>
      <c r="Z152" t="s">
        <v>1167</v>
      </c>
      <c r="AA152" t="s">
        <v>125</v>
      </c>
      <c r="AD152" s="3">
        <v>45021</v>
      </c>
      <c r="AF152" t="s">
        <v>65</v>
      </c>
      <c r="AG152">
        <v>164</v>
      </c>
      <c r="AI152">
        <v>6</v>
      </c>
      <c r="AJ152" t="s">
        <v>127</v>
      </c>
      <c r="AK152" t="s">
        <v>2213</v>
      </c>
    </row>
    <row r="153" spans="1:39" ht="409.6" x14ac:dyDescent="0.3">
      <c r="A153">
        <v>2023</v>
      </c>
      <c r="B153" t="s">
        <v>451</v>
      </c>
      <c r="C153" t="s">
        <v>1181</v>
      </c>
      <c r="D153" t="s">
        <v>2228</v>
      </c>
      <c r="E153" t="e">
        <f>- Improper handling Aircraft on ground</f>
        <v>#NAME?</v>
      </c>
      <c r="F153" t="s">
        <v>2229</v>
      </c>
      <c r="G153">
        <v>2</v>
      </c>
      <c r="H153">
        <v>3</v>
      </c>
      <c r="I153">
        <v>6</v>
      </c>
      <c r="J153" t="s">
        <v>78</v>
      </c>
      <c r="M153" s="2" t="s">
        <v>2230</v>
      </c>
      <c r="N153" s="2" t="s">
        <v>2231</v>
      </c>
      <c r="O153" t="s">
        <v>55</v>
      </c>
      <c r="P153" t="s">
        <v>2209</v>
      </c>
      <c r="Q153" t="s">
        <v>2223</v>
      </c>
      <c r="R153" t="s">
        <v>76</v>
      </c>
      <c r="S153" t="s">
        <v>2219</v>
      </c>
      <c r="T153">
        <v>2</v>
      </c>
      <c r="U153">
        <v>2</v>
      </c>
      <c r="V153" t="s">
        <v>61</v>
      </c>
      <c r="W153" s="3">
        <v>45019</v>
      </c>
      <c r="X153" t="s">
        <v>64</v>
      </c>
      <c r="Y153" t="s">
        <v>1167</v>
      </c>
      <c r="Z153" t="s">
        <v>1167</v>
      </c>
      <c r="AA153" t="s">
        <v>125</v>
      </c>
      <c r="AD153" s="3">
        <v>45021</v>
      </c>
      <c r="AF153" t="s">
        <v>65</v>
      </c>
      <c r="AG153">
        <v>165</v>
      </c>
      <c r="AI153">
        <v>4</v>
      </c>
      <c r="AJ153" t="s">
        <v>1838</v>
      </c>
      <c r="AK153" t="s">
        <v>2213</v>
      </c>
    </row>
    <row r="154" spans="1:39" ht="374.4" x14ac:dyDescent="0.3">
      <c r="A154">
        <v>2023</v>
      </c>
      <c r="B154" t="s">
        <v>451</v>
      </c>
      <c r="C154" t="s">
        <v>2232</v>
      </c>
      <c r="D154" t="e">
        <f>- Masih ditemukannya finding yang sama dari audit internal maupun external</f>
        <v>#NAME?</v>
      </c>
      <c r="E154" t="e">
        <f>- Implementasi Hasil jawaban dari NCR internal maupun external audit dengan baik dan benar</f>
        <v>#NAME?</v>
      </c>
      <c r="F154" t="e">
        <f>- Berpotensi menjadi finding dari audit external</f>
        <v>#NAME?</v>
      </c>
      <c r="G154">
        <v>3</v>
      </c>
      <c r="H154">
        <v>3</v>
      </c>
      <c r="I154">
        <v>9</v>
      </c>
      <c r="J154" t="s">
        <v>50</v>
      </c>
      <c r="K154" t="s">
        <v>51</v>
      </c>
      <c r="L154" t="s">
        <v>2233</v>
      </c>
      <c r="M154" s="2" t="s">
        <v>2234</v>
      </c>
      <c r="N154" t="e">
        <f>- Repetitive finding are reduced
- external finding are reduced
- Recommendation and follow up finding (including NCR, surveillance, investigation, IOR, COPQ) are well monitored</f>
        <v>#NAME?</v>
      </c>
      <c r="O154" t="s">
        <v>55</v>
      </c>
      <c r="P154" t="s">
        <v>2209</v>
      </c>
      <c r="Q154" t="s">
        <v>2235</v>
      </c>
      <c r="R154" t="s">
        <v>76</v>
      </c>
      <c r="S154" t="s">
        <v>2219</v>
      </c>
      <c r="T154">
        <v>2</v>
      </c>
      <c r="U154">
        <v>2</v>
      </c>
      <c r="V154" t="s">
        <v>61</v>
      </c>
      <c r="W154" s="3">
        <v>45019</v>
      </c>
      <c r="X154" t="s">
        <v>64</v>
      </c>
      <c r="Y154" t="s">
        <v>1167</v>
      </c>
      <c r="Z154" t="s">
        <v>1167</v>
      </c>
      <c r="AA154" t="s">
        <v>125</v>
      </c>
      <c r="AD154" s="3">
        <v>45021</v>
      </c>
      <c r="AF154" t="s">
        <v>65</v>
      </c>
      <c r="AG154">
        <v>166</v>
      </c>
      <c r="AI154">
        <v>4</v>
      </c>
      <c r="AJ154" t="s">
        <v>127</v>
      </c>
      <c r="AK154" t="s">
        <v>2213</v>
      </c>
    </row>
    <row r="155" spans="1:39" ht="374.4" x14ac:dyDescent="0.3">
      <c r="A155">
        <v>2023</v>
      </c>
      <c r="B155" t="s">
        <v>451</v>
      </c>
      <c r="C155" t="s">
        <v>2232</v>
      </c>
      <c r="D155" t="e">
        <f>- Masih ditemukan kejadian incident maupun accident di Unit yang sama</f>
        <v>#NAME?</v>
      </c>
      <c r="E155" t="e">
        <f>- Implementasi dari rekomendasi investigasi Tidak terlaksana dengan baik dan benar</f>
        <v>#NAME?</v>
      </c>
      <c r="F155" t="e">
        <f>- Turunnya kepercayaan dari customer maupun Authority</f>
        <v>#NAME?</v>
      </c>
      <c r="G155">
        <v>4</v>
      </c>
      <c r="H155">
        <v>4</v>
      </c>
      <c r="I155">
        <v>16</v>
      </c>
      <c r="J155" t="s">
        <v>296</v>
      </c>
      <c r="K155" t="s">
        <v>51</v>
      </c>
      <c r="L155" t="s">
        <v>2233</v>
      </c>
      <c r="M155" s="2" t="s">
        <v>2234</v>
      </c>
      <c r="N155" t="e">
        <f>- Repetitive finding are reduced
- external finding are reduced
- Recommendation and follow up finding (including NCR, surveillance, investigation, IOR, COPQ) are well monitored</f>
        <v>#NAME?</v>
      </c>
      <c r="O155" t="s">
        <v>55</v>
      </c>
      <c r="P155" t="s">
        <v>2209</v>
      </c>
      <c r="Q155" t="s">
        <v>2235</v>
      </c>
      <c r="R155" t="s">
        <v>76</v>
      </c>
      <c r="S155" t="s">
        <v>2219</v>
      </c>
      <c r="T155">
        <v>2</v>
      </c>
      <c r="U155">
        <v>2</v>
      </c>
      <c r="V155" t="s">
        <v>61</v>
      </c>
      <c r="W155" s="3">
        <v>45019</v>
      </c>
      <c r="X155" t="s">
        <v>64</v>
      </c>
      <c r="Y155" t="s">
        <v>1167</v>
      </c>
      <c r="Z155" t="s">
        <v>1167</v>
      </c>
      <c r="AA155" t="s">
        <v>125</v>
      </c>
      <c r="AD155" s="3">
        <v>45021</v>
      </c>
      <c r="AF155" t="s">
        <v>65</v>
      </c>
      <c r="AG155">
        <v>167</v>
      </c>
      <c r="AI155">
        <v>4</v>
      </c>
      <c r="AJ155" t="s">
        <v>1838</v>
      </c>
      <c r="AK155" t="s">
        <v>2213</v>
      </c>
    </row>
    <row r="156" spans="1:39" x14ac:dyDescent="0.3">
      <c r="A156">
        <v>2023</v>
      </c>
      <c r="B156" t="s">
        <v>451</v>
      </c>
      <c r="C156" t="s">
        <v>2232</v>
      </c>
      <c r="D156" t="e">
        <f>- Tingginya nilai COPQ</f>
        <v>#NAME?</v>
      </c>
      <c r="E156" t="e">
        <f>- rekomendasi untuk pengontrolan COPQ yang diberikan Tidak dilaksanakan dengan baik dan benar</f>
        <v>#NAME?</v>
      </c>
      <c r="F156" t="e">
        <f>- Tergerusnya profit</f>
        <v>#NAME?</v>
      </c>
      <c r="G156">
        <v>2</v>
      </c>
      <c r="H156">
        <v>3</v>
      </c>
      <c r="I156">
        <v>6</v>
      </c>
      <c r="J156" t="s">
        <v>78</v>
      </c>
      <c r="W156" s="3">
        <v>45019</v>
      </c>
      <c r="X156" t="s">
        <v>64</v>
      </c>
      <c r="Y156" t="s">
        <v>1167</v>
      </c>
      <c r="Z156" t="s">
        <v>1167</v>
      </c>
      <c r="AA156" t="s">
        <v>125</v>
      </c>
      <c r="AD156" s="3">
        <v>45021</v>
      </c>
      <c r="AF156" t="s">
        <v>65</v>
      </c>
      <c r="AG156">
        <v>168</v>
      </c>
      <c r="AI156">
        <v>0</v>
      </c>
      <c r="AJ156" t="s">
        <v>1838</v>
      </c>
      <c r="AK156" t="s">
        <v>2213</v>
      </c>
    </row>
    <row r="157" spans="1:39" ht="273.60000000000002" x14ac:dyDescent="0.3">
      <c r="A157">
        <v>2023</v>
      </c>
      <c r="B157" t="s">
        <v>451</v>
      </c>
      <c r="C157" t="s">
        <v>2236</v>
      </c>
      <c r="D157" t="s">
        <v>2237</v>
      </c>
      <c r="E157" t="s">
        <v>2238</v>
      </c>
      <c r="F157" t="s">
        <v>2239</v>
      </c>
      <c r="G157">
        <v>2</v>
      </c>
      <c r="H157">
        <v>3</v>
      </c>
      <c r="I157">
        <v>6</v>
      </c>
      <c r="J157" t="s">
        <v>78</v>
      </c>
      <c r="K157" t="s">
        <v>51</v>
      </c>
      <c r="L157" t="s">
        <v>2240</v>
      </c>
      <c r="M157" s="2" t="s">
        <v>2241</v>
      </c>
      <c r="N157" t="s">
        <v>2242</v>
      </c>
      <c r="O157" t="s">
        <v>87</v>
      </c>
      <c r="P157" t="s">
        <v>2209</v>
      </c>
      <c r="Q157" t="s">
        <v>2223</v>
      </c>
      <c r="R157" t="s">
        <v>76</v>
      </c>
      <c r="S157" t="s">
        <v>2219</v>
      </c>
      <c r="T157">
        <v>3</v>
      </c>
      <c r="U157">
        <v>1</v>
      </c>
      <c r="V157" t="s">
        <v>61</v>
      </c>
      <c r="W157" s="3">
        <v>45019</v>
      </c>
      <c r="X157" t="s">
        <v>64</v>
      </c>
      <c r="Y157" t="s">
        <v>1167</v>
      </c>
      <c r="Z157" t="s">
        <v>1167</v>
      </c>
      <c r="AA157" t="s">
        <v>125</v>
      </c>
      <c r="AD157" s="3">
        <v>45021</v>
      </c>
      <c r="AF157" t="s">
        <v>65</v>
      </c>
      <c r="AG157">
        <v>169</v>
      </c>
      <c r="AI157">
        <v>3</v>
      </c>
      <c r="AJ157" t="s">
        <v>1838</v>
      </c>
      <c r="AK157" t="s">
        <v>2213</v>
      </c>
    </row>
    <row r="158" spans="1:39" x14ac:dyDescent="0.3">
      <c r="A158">
        <v>2023</v>
      </c>
      <c r="B158" t="s">
        <v>451</v>
      </c>
      <c r="C158" t="s">
        <v>881</v>
      </c>
      <c r="D158" t="s">
        <v>2243</v>
      </c>
      <c r="E158" t="s">
        <v>2244</v>
      </c>
      <c r="F158" t="s">
        <v>2245</v>
      </c>
      <c r="G158">
        <v>2</v>
      </c>
      <c r="H158">
        <v>3</v>
      </c>
      <c r="I158">
        <v>6</v>
      </c>
      <c r="J158" t="s">
        <v>78</v>
      </c>
      <c r="K158" t="s">
        <v>51</v>
      </c>
      <c r="L158" t="s">
        <v>2246</v>
      </c>
      <c r="M158" t="s">
        <v>2247</v>
      </c>
      <c r="N158" t="s">
        <v>2248</v>
      </c>
      <c r="O158" t="s">
        <v>55</v>
      </c>
      <c r="P158" t="s">
        <v>2209</v>
      </c>
      <c r="Q158" t="s">
        <v>2223</v>
      </c>
      <c r="R158" t="s">
        <v>2249</v>
      </c>
      <c r="S158" t="s">
        <v>2212</v>
      </c>
      <c r="T158">
        <v>2</v>
      </c>
      <c r="U158">
        <v>2</v>
      </c>
      <c r="V158" t="s">
        <v>61</v>
      </c>
      <c r="W158" s="3">
        <v>45019</v>
      </c>
      <c r="X158" t="s">
        <v>64</v>
      </c>
      <c r="Y158" t="s">
        <v>1167</v>
      </c>
      <c r="Z158" t="s">
        <v>1167</v>
      </c>
      <c r="AA158" t="s">
        <v>125</v>
      </c>
      <c r="AD158" s="3">
        <v>45021</v>
      </c>
      <c r="AF158" t="s">
        <v>65</v>
      </c>
      <c r="AG158">
        <v>170</v>
      </c>
      <c r="AI158">
        <v>4</v>
      </c>
      <c r="AJ158" t="s">
        <v>1838</v>
      </c>
      <c r="AK158" t="s">
        <v>2213</v>
      </c>
    </row>
    <row r="159" spans="1:39" x14ac:dyDescent="0.3">
      <c r="A159">
        <v>2023</v>
      </c>
      <c r="B159" t="s">
        <v>451</v>
      </c>
      <c r="C159" t="s">
        <v>1233</v>
      </c>
      <c r="D159" t="s">
        <v>2250</v>
      </c>
      <c r="E159" t="s">
        <v>2251</v>
      </c>
      <c r="F159" t="s">
        <v>2252</v>
      </c>
      <c r="G159">
        <v>2</v>
      </c>
      <c r="H159">
        <v>4</v>
      </c>
      <c r="I159">
        <v>8</v>
      </c>
      <c r="J159" t="s">
        <v>78</v>
      </c>
      <c r="K159" t="s">
        <v>51</v>
      </c>
      <c r="L159" t="s">
        <v>2253</v>
      </c>
      <c r="M159" t="s">
        <v>2254</v>
      </c>
      <c r="N159" t="s">
        <v>2255</v>
      </c>
      <c r="O159" t="s">
        <v>55</v>
      </c>
      <c r="P159" t="s">
        <v>2209</v>
      </c>
      <c r="Q159" t="s">
        <v>2256</v>
      </c>
      <c r="R159" t="s">
        <v>2257</v>
      </c>
      <c r="S159" t="s">
        <v>2258</v>
      </c>
      <c r="T159">
        <v>2</v>
      </c>
      <c r="U159">
        <v>2</v>
      </c>
      <c r="V159" t="s">
        <v>61</v>
      </c>
      <c r="W159" s="3">
        <v>45019</v>
      </c>
      <c r="X159" t="s">
        <v>64</v>
      </c>
      <c r="Y159" t="s">
        <v>1167</v>
      </c>
      <c r="Z159" t="s">
        <v>1167</v>
      </c>
      <c r="AA159" t="s">
        <v>125</v>
      </c>
      <c r="AD159" s="3">
        <v>45021</v>
      </c>
      <c r="AF159" t="s">
        <v>65</v>
      </c>
      <c r="AG159">
        <v>171</v>
      </c>
      <c r="AI159">
        <v>4</v>
      </c>
      <c r="AJ159" t="s">
        <v>1838</v>
      </c>
      <c r="AK159" t="s">
        <v>2213</v>
      </c>
    </row>
    <row r="160" spans="1:39" x14ac:dyDescent="0.3">
      <c r="A160">
        <v>2023</v>
      </c>
      <c r="B160" t="s">
        <v>451</v>
      </c>
      <c r="C160" t="s">
        <v>2259</v>
      </c>
      <c r="D160" t="s">
        <v>2260</v>
      </c>
      <c r="E160" t="s">
        <v>2261</v>
      </c>
      <c r="F160" t="s">
        <v>2262</v>
      </c>
      <c r="G160">
        <v>2</v>
      </c>
      <c r="H160">
        <v>3</v>
      </c>
      <c r="I160">
        <v>6</v>
      </c>
      <c r="J160" t="s">
        <v>78</v>
      </c>
      <c r="K160" t="s">
        <v>51</v>
      </c>
      <c r="L160" t="s">
        <v>2263</v>
      </c>
      <c r="M160" t="s">
        <v>2264</v>
      </c>
      <c r="N160" t="s">
        <v>2265</v>
      </c>
      <c r="O160" t="s">
        <v>73</v>
      </c>
      <c r="P160" t="s">
        <v>2209</v>
      </c>
      <c r="Q160" t="s">
        <v>2223</v>
      </c>
      <c r="R160" t="s">
        <v>230</v>
      </c>
      <c r="S160" t="s">
        <v>76</v>
      </c>
      <c r="T160">
        <v>1</v>
      </c>
      <c r="U160">
        <v>2</v>
      </c>
      <c r="V160" t="s">
        <v>61</v>
      </c>
      <c r="W160" s="3">
        <v>45019</v>
      </c>
      <c r="X160" t="s">
        <v>64</v>
      </c>
      <c r="Y160" t="s">
        <v>1167</v>
      </c>
      <c r="Z160" t="s">
        <v>1167</v>
      </c>
      <c r="AA160" t="s">
        <v>125</v>
      </c>
      <c r="AD160" s="3">
        <v>45021</v>
      </c>
      <c r="AF160" t="s">
        <v>65</v>
      </c>
      <c r="AG160">
        <v>172</v>
      </c>
      <c r="AI160">
        <v>2</v>
      </c>
      <c r="AJ160" t="s">
        <v>1838</v>
      </c>
      <c r="AK160" t="s">
        <v>2213</v>
      </c>
    </row>
    <row r="161" spans="1:37" ht="288" x14ac:dyDescent="0.3">
      <c r="A161">
        <v>2023</v>
      </c>
      <c r="B161" t="s">
        <v>451</v>
      </c>
      <c r="C161" t="s">
        <v>708</v>
      </c>
      <c r="D161" t="s">
        <v>2266</v>
      </c>
      <c r="E161" t="e">
        <f>- Kurangnya knowledge dan experience dari personnel personnel muda TQ
- belum terpenuhinya persyaratan dari personnel yang akan diajukan licensenya</f>
        <v>#NAME?</v>
      </c>
      <c r="G161">
        <v>4</v>
      </c>
      <c r="H161">
        <v>3</v>
      </c>
      <c r="I161">
        <v>12</v>
      </c>
      <c r="J161" t="s">
        <v>50</v>
      </c>
      <c r="K161" t="s">
        <v>509</v>
      </c>
      <c r="L161" t="e">
        <f>- Monitor secara intensif terkait pemenuhan dan development personnel TQ
- Merencanakan manpower capacity dan utilisasi
- Meningkatkan proses development personnel TQ termasuk training, OJT, Monitoring dan assigment</f>
        <v>#NAME?</v>
      </c>
      <c r="M161" s="2" t="s">
        <v>2267</v>
      </c>
      <c r="N161" s="2" t="s">
        <v>2268</v>
      </c>
      <c r="O161" t="s">
        <v>55</v>
      </c>
      <c r="P161" t="s">
        <v>2209</v>
      </c>
      <c r="Q161" t="s">
        <v>2223</v>
      </c>
      <c r="R161" t="s">
        <v>163</v>
      </c>
      <c r="S161" t="s">
        <v>268</v>
      </c>
      <c r="T161">
        <v>2</v>
      </c>
      <c r="U161">
        <v>3</v>
      </c>
      <c r="V161" t="s">
        <v>78</v>
      </c>
      <c r="W161" s="3">
        <v>45019</v>
      </c>
      <c r="X161" t="s">
        <v>64</v>
      </c>
      <c r="Y161" t="s">
        <v>1167</v>
      </c>
      <c r="Z161" t="s">
        <v>1167</v>
      </c>
      <c r="AA161" t="s">
        <v>125</v>
      </c>
      <c r="AD161" s="3">
        <v>45021</v>
      </c>
      <c r="AF161" t="s">
        <v>65</v>
      </c>
      <c r="AG161">
        <v>173</v>
      </c>
      <c r="AI161">
        <v>6</v>
      </c>
      <c r="AJ161" t="s">
        <v>127</v>
      </c>
      <c r="AK161" t="s">
        <v>2213</v>
      </c>
    </row>
    <row r="162" spans="1:37" x14ac:dyDescent="0.3">
      <c r="A162">
        <v>2023</v>
      </c>
      <c r="B162" t="s">
        <v>451</v>
      </c>
      <c r="C162" t="s">
        <v>714</v>
      </c>
      <c r="D162" t="s">
        <v>2269</v>
      </c>
      <c r="E162" t="s">
        <v>2270</v>
      </c>
      <c r="F162" t="s">
        <v>2271</v>
      </c>
      <c r="G162">
        <v>4</v>
      </c>
      <c r="H162">
        <v>3</v>
      </c>
      <c r="I162">
        <v>12</v>
      </c>
      <c r="J162" t="s">
        <v>50</v>
      </c>
      <c r="K162" t="s">
        <v>51</v>
      </c>
      <c r="L162" t="s">
        <v>2272</v>
      </c>
      <c r="M162" t="s">
        <v>2273</v>
      </c>
      <c r="N162" t="s">
        <v>2274</v>
      </c>
      <c r="O162" t="s">
        <v>55</v>
      </c>
      <c r="P162" t="s">
        <v>2209</v>
      </c>
      <c r="Q162" t="s">
        <v>2223</v>
      </c>
      <c r="R162" t="s">
        <v>163</v>
      </c>
      <c r="S162" t="s">
        <v>2275</v>
      </c>
      <c r="T162">
        <v>2</v>
      </c>
      <c r="U162">
        <v>3</v>
      </c>
      <c r="V162" t="s">
        <v>78</v>
      </c>
      <c r="W162" s="3">
        <v>45019</v>
      </c>
      <c r="X162" t="s">
        <v>64</v>
      </c>
      <c r="Y162" t="s">
        <v>1167</v>
      </c>
      <c r="Z162" t="s">
        <v>1167</v>
      </c>
      <c r="AA162" t="s">
        <v>125</v>
      </c>
      <c r="AD162" s="3">
        <v>45021</v>
      </c>
      <c r="AF162" t="s">
        <v>65</v>
      </c>
      <c r="AG162">
        <v>174</v>
      </c>
      <c r="AI162">
        <v>6</v>
      </c>
      <c r="AJ162" t="s">
        <v>127</v>
      </c>
      <c r="AK162" t="s">
        <v>2213</v>
      </c>
    </row>
    <row r="163" spans="1:37" x14ac:dyDescent="0.3">
      <c r="A163">
        <v>2023</v>
      </c>
      <c r="B163" t="s">
        <v>451</v>
      </c>
      <c r="C163" t="s">
        <v>720</v>
      </c>
      <c r="D163" t="s">
        <v>2276</v>
      </c>
      <c r="E163" t="s">
        <v>2277</v>
      </c>
      <c r="F163" t="s">
        <v>2278</v>
      </c>
      <c r="G163">
        <v>2</v>
      </c>
      <c r="H163">
        <v>3</v>
      </c>
      <c r="I163">
        <v>6</v>
      </c>
      <c r="J163" t="s">
        <v>78</v>
      </c>
      <c r="K163" t="s">
        <v>411</v>
      </c>
      <c r="L163" t="s">
        <v>2279</v>
      </c>
      <c r="M163" t="s">
        <v>2280</v>
      </c>
      <c r="N163" t="s">
        <v>2281</v>
      </c>
      <c r="O163" t="s">
        <v>55</v>
      </c>
      <c r="P163" t="s">
        <v>2209</v>
      </c>
      <c r="Q163" t="s">
        <v>2223</v>
      </c>
      <c r="R163" t="s">
        <v>2051</v>
      </c>
      <c r="S163" t="s">
        <v>76</v>
      </c>
      <c r="T163">
        <v>2</v>
      </c>
      <c r="U163">
        <v>2</v>
      </c>
      <c r="V163" t="s">
        <v>61</v>
      </c>
      <c r="W163" s="3">
        <v>45019</v>
      </c>
      <c r="X163" t="s">
        <v>64</v>
      </c>
      <c r="Y163" t="s">
        <v>1167</v>
      </c>
      <c r="Z163" t="s">
        <v>1167</v>
      </c>
      <c r="AA163" t="s">
        <v>125</v>
      </c>
      <c r="AD163" s="3">
        <v>45021</v>
      </c>
      <c r="AF163" t="s">
        <v>65</v>
      </c>
      <c r="AG163">
        <v>175</v>
      </c>
      <c r="AI163">
        <v>4</v>
      </c>
      <c r="AJ163" t="s">
        <v>1838</v>
      </c>
      <c r="AK163" t="s">
        <v>2213</v>
      </c>
    </row>
    <row r="164" spans="1:37" ht="409.6" x14ac:dyDescent="0.3">
      <c r="A164">
        <v>2023</v>
      </c>
      <c r="B164" t="s">
        <v>1129</v>
      </c>
      <c r="C164" t="s">
        <v>1131</v>
      </c>
      <c r="D164" t="s">
        <v>1133</v>
      </c>
      <c r="E164" s="2" t="s">
        <v>2282</v>
      </c>
      <c r="F164" s="2" t="s">
        <v>2283</v>
      </c>
      <c r="G164">
        <v>4</v>
      </c>
      <c r="H164">
        <v>4</v>
      </c>
      <c r="I164">
        <v>16</v>
      </c>
      <c r="J164" t="s">
        <v>296</v>
      </c>
      <c r="K164" t="s">
        <v>51</v>
      </c>
      <c r="L164" s="2" t="s">
        <v>2284</v>
      </c>
      <c r="M164" s="2" t="s">
        <v>1134</v>
      </c>
      <c r="N164" s="2" t="s">
        <v>1136</v>
      </c>
      <c r="O164" t="s">
        <v>2285</v>
      </c>
      <c r="P164" t="s">
        <v>2286</v>
      </c>
      <c r="Q164" t="s">
        <v>2287</v>
      </c>
      <c r="R164" t="s">
        <v>839</v>
      </c>
      <c r="S164" t="s">
        <v>2288</v>
      </c>
      <c r="T164">
        <v>2</v>
      </c>
      <c r="U164">
        <v>3</v>
      </c>
      <c r="V164" t="s">
        <v>78</v>
      </c>
      <c r="W164" s="3">
        <v>45015</v>
      </c>
      <c r="X164" t="s">
        <v>372</v>
      </c>
      <c r="Y164" t="s">
        <v>1135</v>
      </c>
      <c r="Z164" t="s">
        <v>1135</v>
      </c>
      <c r="AE164" t="s">
        <v>2289</v>
      </c>
      <c r="AF164" t="s">
        <v>65</v>
      </c>
      <c r="AG164">
        <v>178</v>
      </c>
      <c r="AI164">
        <v>6</v>
      </c>
      <c r="AJ164" t="s">
        <v>1838</v>
      </c>
      <c r="AK164" t="s">
        <v>1137</v>
      </c>
    </row>
    <row r="165" spans="1:37" ht="409.6" x14ac:dyDescent="0.3">
      <c r="A165">
        <v>2023</v>
      </c>
      <c r="B165" t="s">
        <v>1129</v>
      </c>
      <c r="C165" t="s">
        <v>2290</v>
      </c>
      <c r="D165" t="s">
        <v>2291</v>
      </c>
      <c r="E165" s="2" t="s">
        <v>2292</v>
      </c>
      <c r="F165" s="2" t="s">
        <v>2293</v>
      </c>
      <c r="G165">
        <v>3</v>
      </c>
      <c r="H165">
        <v>3</v>
      </c>
      <c r="I165">
        <v>9</v>
      </c>
      <c r="J165" t="s">
        <v>50</v>
      </c>
      <c r="K165" t="s">
        <v>51</v>
      </c>
      <c r="L165" s="2" t="s">
        <v>2294</v>
      </c>
      <c r="M165" s="2" t="s">
        <v>2295</v>
      </c>
      <c r="N165" s="2" t="s">
        <v>2296</v>
      </c>
      <c r="O165" t="s">
        <v>2285</v>
      </c>
      <c r="P165" t="s">
        <v>2286</v>
      </c>
      <c r="Q165" t="s">
        <v>2297</v>
      </c>
      <c r="R165" t="s">
        <v>58</v>
      </c>
      <c r="S165" t="s">
        <v>2298</v>
      </c>
      <c r="T165">
        <v>1</v>
      </c>
      <c r="U165">
        <v>1</v>
      </c>
      <c r="V165" t="s">
        <v>61</v>
      </c>
      <c r="W165" s="3">
        <v>45015</v>
      </c>
      <c r="X165" t="s">
        <v>372</v>
      </c>
      <c r="Y165" t="s">
        <v>1135</v>
      </c>
      <c r="Z165" t="s">
        <v>1135</v>
      </c>
      <c r="AA165" t="s">
        <v>125</v>
      </c>
      <c r="AD165" s="3">
        <v>45015</v>
      </c>
      <c r="AE165" t="s">
        <v>2299</v>
      </c>
      <c r="AF165" t="s">
        <v>65</v>
      </c>
      <c r="AG165">
        <v>179</v>
      </c>
      <c r="AI165">
        <v>1</v>
      </c>
      <c r="AJ165" t="s">
        <v>1838</v>
      </c>
      <c r="AK165" t="s">
        <v>1137</v>
      </c>
    </row>
    <row r="166" spans="1:37" ht="409.6" x14ac:dyDescent="0.3">
      <c r="A166">
        <v>2023</v>
      </c>
      <c r="B166" t="s">
        <v>1129</v>
      </c>
      <c r="C166" t="s">
        <v>2300</v>
      </c>
      <c r="D166" t="s">
        <v>2301</v>
      </c>
      <c r="E166" s="2" t="s">
        <v>2302</v>
      </c>
      <c r="F166" s="2" t="s">
        <v>2303</v>
      </c>
      <c r="G166">
        <v>4</v>
      </c>
      <c r="H166">
        <v>4</v>
      </c>
      <c r="I166">
        <v>16</v>
      </c>
      <c r="J166" t="s">
        <v>296</v>
      </c>
      <c r="K166" t="s">
        <v>51</v>
      </c>
      <c r="L166" s="2" t="s">
        <v>2304</v>
      </c>
      <c r="M166" s="2" t="s">
        <v>2305</v>
      </c>
      <c r="N166" s="2" t="s">
        <v>2306</v>
      </c>
      <c r="O166" t="s">
        <v>2285</v>
      </c>
      <c r="P166" t="s">
        <v>2286</v>
      </c>
      <c r="Q166" t="s">
        <v>2307</v>
      </c>
      <c r="R166" t="s">
        <v>58</v>
      </c>
      <c r="S166" t="s">
        <v>2298</v>
      </c>
      <c r="T166">
        <v>2</v>
      </c>
      <c r="U166">
        <v>2</v>
      </c>
      <c r="V166" t="s">
        <v>61</v>
      </c>
      <c r="W166" s="3">
        <v>45015</v>
      </c>
      <c r="X166" t="s">
        <v>372</v>
      </c>
      <c r="Y166" t="s">
        <v>1135</v>
      </c>
      <c r="Z166" t="s">
        <v>1135</v>
      </c>
      <c r="AA166" t="s">
        <v>125</v>
      </c>
      <c r="AD166" s="3">
        <v>45015</v>
      </c>
      <c r="AE166" t="s">
        <v>2308</v>
      </c>
      <c r="AF166" t="s">
        <v>65</v>
      </c>
      <c r="AG166">
        <v>180</v>
      </c>
      <c r="AI166">
        <v>4</v>
      </c>
      <c r="AJ166" t="s">
        <v>127</v>
      </c>
      <c r="AK166" t="s">
        <v>1137</v>
      </c>
    </row>
    <row r="167" spans="1:37" ht="403.2" x14ac:dyDescent="0.3">
      <c r="A167">
        <v>2023</v>
      </c>
      <c r="B167" t="s">
        <v>1129</v>
      </c>
      <c r="C167" t="s">
        <v>2309</v>
      </c>
      <c r="D167" t="s">
        <v>2310</v>
      </c>
      <c r="E167" s="2" t="s">
        <v>2311</v>
      </c>
      <c r="F167" t="s">
        <v>2312</v>
      </c>
      <c r="G167">
        <v>4</v>
      </c>
      <c r="H167">
        <v>4</v>
      </c>
      <c r="I167">
        <v>16</v>
      </c>
      <c r="J167" t="s">
        <v>296</v>
      </c>
      <c r="K167" t="s">
        <v>51</v>
      </c>
      <c r="L167" s="2" t="s">
        <v>2313</v>
      </c>
      <c r="M167" s="2" t="s">
        <v>2314</v>
      </c>
      <c r="N167" s="2" t="s">
        <v>2315</v>
      </c>
      <c r="O167" t="s">
        <v>2316</v>
      </c>
      <c r="P167" t="s">
        <v>2286</v>
      </c>
      <c r="Q167" t="s">
        <v>2317</v>
      </c>
      <c r="R167" t="s">
        <v>58</v>
      </c>
      <c r="S167" t="s">
        <v>2298</v>
      </c>
      <c r="T167">
        <v>1</v>
      </c>
      <c r="U167">
        <v>1</v>
      </c>
      <c r="V167" t="s">
        <v>61</v>
      </c>
      <c r="W167" s="3">
        <v>45015</v>
      </c>
      <c r="X167" t="s">
        <v>372</v>
      </c>
      <c r="Y167" t="s">
        <v>1135</v>
      </c>
      <c r="Z167" t="s">
        <v>1135</v>
      </c>
      <c r="AA167" t="s">
        <v>125</v>
      </c>
      <c r="AD167" s="3">
        <v>45015</v>
      </c>
      <c r="AE167" t="s">
        <v>2318</v>
      </c>
      <c r="AF167" t="s">
        <v>65</v>
      </c>
      <c r="AG167">
        <v>181</v>
      </c>
      <c r="AI167">
        <v>1</v>
      </c>
      <c r="AJ167" t="s">
        <v>127</v>
      </c>
      <c r="AK167" t="s">
        <v>1137</v>
      </c>
    </row>
    <row r="168" spans="1:37" ht="409.6" x14ac:dyDescent="0.3">
      <c r="A168">
        <v>2023</v>
      </c>
      <c r="B168" t="s">
        <v>1129</v>
      </c>
      <c r="C168" t="s">
        <v>1140</v>
      </c>
      <c r="D168" t="s">
        <v>1142</v>
      </c>
      <c r="E168" t="s">
        <v>2319</v>
      </c>
      <c r="F168" s="2" t="s">
        <v>2320</v>
      </c>
      <c r="G168">
        <v>5</v>
      </c>
      <c r="H168">
        <v>4</v>
      </c>
      <c r="I168">
        <v>20</v>
      </c>
      <c r="J168" t="s">
        <v>296</v>
      </c>
      <c r="K168" t="s">
        <v>51</v>
      </c>
      <c r="L168" s="2" t="s">
        <v>1143</v>
      </c>
      <c r="M168" s="2" t="s">
        <v>1143</v>
      </c>
      <c r="N168" s="2" t="s">
        <v>1144</v>
      </c>
      <c r="O168" t="s">
        <v>2285</v>
      </c>
      <c r="P168" t="s">
        <v>2286</v>
      </c>
      <c r="Q168" t="s">
        <v>2321</v>
      </c>
      <c r="R168" t="s">
        <v>2322</v>
      </c>
      <c r="S168" t="s">
        <v>2298</v>
      </c>
      <c r="T168">
        <v>2</v>
      </c>
      <c r="U168">
        <v>2</v>
      </c>
      <c r="V168" t="s">
        <v>61</v>
      </c>
      <c r="W168" s="3">
        <v>45015</v>
      </c>
      <c r="X168" t="s">
        <v>372</v>
      </c>
      <c r="Y168" t="s">
        <v>1135</v>
      </c>
      <c r="Z168" t="s">
        <v>1135</v>
      </c>
      <c r="AA168" t="s">
        <v>125</v>
      </c>
      <c r="AD168" s="3">
        <v>45015</v>
      </c>
      <c r="AE168" t="s">
        <v>2323</v>
      </c>
      <c r="AF168" t="s">
        <v>65</v>
      </c>
      <c r="AG168">
        <v>182</v>
      </c>
      <c r="AI168">
        <v>4</v>
      </c>
      <c r="AJ168" t="s">
        <v>127</v>
      </c>
      <c r="AK168" t="s">
        <v>1137</v>
      </c>
    </row>
    <row r="169" spans="1:37" x14ac:dyDescent="0.3">
      <c r="A169">
        <v>2023</v>
      </c>
      <c r="B169" t="s">
        <v>1129</v>
      </c>
      <c r="C169" t="s">
        <v>1148</v>
      </c>
      <c r="D169" t="s">
        <v>1149</v>
      </c>
      <c r="E169" t="s">
        <v>2324</v>
      </c>
      <c r="F169" t="s">
        <v>2325</v>
      </c>
      <c r="G169">
        <v>5</v>
      </c>
      <c r="H169">
        <v>4</v>
      </c>
      <c r="I169">
        <v>20</v>
      </c>
      <c r="J169" t="s">
        <v>296</v>
      </c>
      <c r="K169" t="s">
        <v>51</v>
      </c>
      <c r="L169" t="s">
        <v>2326</v>
      </c>
      <c r="M169" t="s">
        <v>1150</v>
      </c>
      <c r="N169" t="s">
        <v>1151</v>
      </c>
      <c r="O169" t="s">
        <v>2285</v>
      </c>
      <c r="P169" t="s">
        <v>2286</v>
      </c>
      <c r="Q169" t="s">
        <v>2327</v>
      </c>
      <c r="R169" t="s">
        <v>2322</v>
      </c>
      <c r="S169" t="s">
        <v>2298</v>
      </c>
      <c r="T169">
        <v>2</v>
      </c>
      <c r="U169">
        <v>2</v>
      </c>
      <c r="V169" t="s">
        <v>61</v>
      </c>
      <c r="W169" s="3">
        <v>45015</v>
      </c>
      <c r="X169" t="s">
        <v>372</v>
      </c>
      <c r="Y169" t="s">
        <v>1135</v>
      </c>
      <c r="Z169" t="s">
        <v>1135</v>
      </c>
      <c r="AA169" t="s">
        <v>125</v>
      </c>
      <c r="AD169" s="3">
        <v>45015</v>
      </c>
      <c r="AE169" t="s">
        <v>2328</v>
      </c>
      <c r="AF169" t="s">
        <v>65</v>
      </c>
      <c r="AG169">
        <v>183</v>
      </c>
      <c r="AI169">
        <v>4</v>
      </c>
      <c r="AJ169" t="s">
        <v>127</v>
      </c>
      <c r="AK169" t="s">
        <v>1137</v>
      </c>
    </row>
    <row r="170" spans="1:37" ht="409.6" x14ac:dyDescent="0.3">
      <c r="A170">
        <v>2023</v>
      </c>
      <c r="B170" t="s">
        <v>1129</v>
      </c>
      <c r="C170" t="s">
        <v>2329</v>
      </c>
      <c r="D170" t="s">
        <v>2330</v>
      </c>
      <c r="E170" t="s">
        <v>2331</v>
      </c>
      <c r="F170" t="s">
        <v>2332</v>
      </c>
      <c r="G170">
        <v>3</v>
      </c>
      <c r="H170">
        <v>3</v>
      </c>
      <c r="I170">
        <v>9</v>
      </c>
      <c r="J170" t="s">
        <v>50</v>
      </c>
      <c r="K170" t="s">
        <v>51</v>
      </c>
      <c r="L170" t="s">
        <v>2333</v>
      </c>
      <c r="M170" s="2" t="s">
        <v>2334</v>
      </c>
      <c r="N170" s="2" t="s">
        <v>2335</v>
      </c>
      <c r="O170" t="s">
        <v>2336</v>
      </c>
      <c r="P170" t="s">
        <v>2286</v>
      </c>
      <c r="Q170" t="s">
        <v>2321</v>
      </c>
      <c r="R170" t="s">
        <v>2322</v>
      </c>
      <c r="S170" t="s">
        <v>2298</v>
      </c>
      <c r="T170">
        <v>1</v>
      </c>
      <c r="U170">
        <v>1</v>
      </c>
      <c r="V170" t="s">
        <v>61</v>
      </c>
      <c r="W170" s="3">
        <v>45015</v>
      </c>
      <c r="X170" t="s">
        <v>372</v>
      </c>
      <c r="Y170" t="s">
        <v>1135</v>
      </c>
      <c r="Z170" t="s">
        <v>1135</v>
      </c>
      <c r="AE170" t="s">
        <v>2337</v>
      </c>
      <c r="AF170" t="s">
        <v>65</v>
      </c>
      <c r="AG170">
        <v>184</v>
      </c>
      <c r="AI170">
        <v>1</v>
      </c>
      <c r="AJ170" t="s">
        <v>1838</v>
      </c>
      <c r="AK170" t="s">
        <v>1137</v>
      </c>
    </row>
    <row r="171" spans="1:37" x14ac:dyDescent="0.3">
      <c r="A171">
        <v>2023</v>
      </c>
      <c r="B171" t="s">
        <v>1129</v>
      </c>
      <c r="C171" t="s">
        <v>2338</v>
      </c>
      <c r="D171" t="s">
        <v>2339</v>
      </c>
      <c r="E171" t="s">
        <v>2340</v>
      </c>
      <c r="F171" t="s">
        <v>2341</v>
      </c>
      <c r="G171">
        <v>3</v>
      </c>
      <c r="H171">
        <v>3</v>
      </c>
      <c r="I171">
        <v>9</v>
      </c>
      <c r="J171" t="s">
        <v>50</v>
      </c>
      <c r="K171" t="s">
        <v>51</v>
      </c>
      <c r="L171" t="s">
        <v>2342</v>
      </c>
      <c r="M171" t="s">
        <v>2343</v>
      </c>
      <c r="N171" t="s">
        <v>2344</v>
      </c>
      <c r="O171" t="s">
        <v>2285</v>
      </c>
      <c r="P171" t="s">
        <v>2286</v>
      </c>
      <c r="Q171" t="s">
        <v>2321</v>
      </c>
      <c r="R171" t="s">
        <v>58</v>
      </c>
      <c r="S171" t="s">
        <v>2298</v>
      </c>
      <c r="T171">
        <v>1</v>
      </c>
      <c r="U171">
        <v>1</v>
      </c>
      <c r="V171" t="s">
        <v>61</v>
      </c>
      <c r="W171" s="3">
        <v>45015</v>
      </c>
      <c r="X171" t="s">
        <v>372</v>
      </c>
      <c r="Y171" t="s">
        <v>1135</v>
      </c>
      <c r="Z171" t="s">
        <v>1135</v>
      </c>
      <c r="AA171" t="s">
        <v>125</v>
      </c>
      <c r="AD171" s="3">
        <v>45015</v>
      </c>
      <c r="AE171" t="s">
        <v>2345</v>
      </c>
      <c r="AF171" t="s">
        <v>65</v>
      </c>
      <c r="AG171">
        <v>185</v>
      </c>
      <c r="AI171">
        <v>1</v>
      </c>
      <c r="AJ171" t="s">
        <v>1838</v>
      </c>
      <c r="AK171" t="s">
        <v>1137</v>
      </c>
    </row>
    <row r="172" spans="1:37" ht="409.6" x14ac:dyDescent="0.3">
      <c r="A172">
        <v>2023</v>
      </c>
      <c r="B172" t="s">
        <v>1129</v>
      </c>
      <c r="C172" t="s">
        <v>2346</v>
      </c>
      <c r="D172" t="s">
        <v>2347</v>
      </c>
      <c r="E172" t="s">
        <v>2348</v>
      </c>
      <c r="F172" t="s">
        <v>2341</v>
      </c>
      <c r="G172">
        <v>3</v>
      </c>
      <c r="H172">
        <v>3</v>
      </c>
      <c r="I172">
        <v>9</v>
      </c>
      <c r="J172" t="s">
        <v>50</v>
      </c>
      <c r="K172" t="s">
        <v>51</v>
      </c>
      <c r="L172" s="2" t="s">
        <v>2349</v>
      </c>
      <c r="M172" t="s">
        <v>2350</v>
      </c>
      <c r="N172" t="s">
        <v>2351</v>
      </c>
      <c r="O172" t="s">
        <v>2285</v>
      </c>
      <c r="P172" t="s">
        <v>2286</v>
      </c>
      <c r="Q172" t="s">
        <v>2321</v>
      </c>
      <c r="R172" t="s">
        <v>58</v>
      </c>
      <c r="S172" t="s">
        <v>2298</v>
      </c>
      <c r="T172">
        <v>1</v>
      </c>
      <c r="U172">
        <v>1</v>
      </c>
      <c r="V172" t="s">
        <v>61</v>
      </c>
      <c r="W172" s="3">
        <v>45015</v>
      </c>
      <c r="X172" t="s">
        <v>372</v>
      </c>
      <c r="Y172" t="s">
        <v>1135</v>
      </c>
      <c r="Z172" t="s">
        <v>1135</v>
      </c>
      <c r="AE172" t="s">
        <v>2352</v>
      </c>
      <c r="AF172" t="s">
        <v>65</v>
      </c>
      <c r="AG172">
        <v>186</v>
      </c>
      <c r="AI172">
        <v>1</v>
      </c>
      <c r="AJ172" t="s">
        <v>1838</v>
      </c>
      <c r="AK172" t="s">
        <v>1137</v>
      </c>
    </row>
    <row r="173" spans="1:37" x14ac:dyDescent="0.3">
      <c r="A173">
        <v>2023</v>
      </c>
      <c r="B173" t="s">
        <v>1129</v>
      </c>
      <c r="C173" t="s">
        <v>1153</v>
      </c>
      <c r="D173" t="s">
        <v>1154</v>
      </c>
      <c r="E173" t="s">
        <v>2353</v>
      </c>
      <c r="F173" t="s">
        <v>2354</v>
      </c>
      <c r="G173">
        <v>4</v>
      </c>
      <c r="H173">
        <v>4</v>
      </c>
      <c r="I173">
        <v>16</v>
      </c>
      <c r="J173" t="s">
        <v>296</v>
      </c>
      <c r="K173" t="s">
        <v>51</v>
      </c>
      <c r="L173" t="s">
        <v>2355</v>
      </c>
      <c r="M173" t="s">
        <v>1155</v>
      </c>
      <c r="N173" t="s">
        <v>1156</v>
      </c>
      <c r="O173" t="s">
        <v>2336</v>
      </c>
      <c r="P173" t="s">
        <v>2286</v>
      </c>
      <c r="Q173" t="s">
        <v>2356</v>
      </c>
      <c r="R173" t="s">
        <v>2322</v>
      </c>
      <c r="S173" t="s">
        <v>2298</v>
      </c>
      <c r="T173">
        <v>1</v>
      </c>
      <c r="U173">
        <v>1</v>
      </c>
      <c r="V173" t="s">
        <v>61</v>
      </c>
      <c r="W173" s="3">
        <v>45015</v>
      </c>
      <c r="X173" t="s">
        <v>372</v>
      </c>
      <c r="Y173" t="s">
        <v>1135</v>
      </c>
      <c r="Z173" t="s">
        <v>1135</v>
      </c>
      <c r="AA173" t="s">
        <v>125</v>
      </c>
      <c r="AD173" s="3">
        <v>45015</v>
      </c>
      <c r="AE173" t="s">
        <v>2357</v>
      </c>
      <c r="AF173" t="s">
        <v>65</v>
      </c>
      <c r="AG173">
        <v>187</v>
      </c>
      <c r="AI173">
        <v>1</v>
      </c>
      <c r="AJ173" t="s">
        <v>127</v>
      </c>
      <c r="AK173" t="s">
        <v>1137</v>
      </c>
    </row>
    <row r="174" spans="1:37" x14ac:dyDescent="0.3">
      <c r="A174">
        <v>2023</v>
      </c>
      <c r="B174" t="s">
        <v>1129</v>
      </c>
      <c r="C174" t="s">
        <v>2358</v>
      </c>
      <c r="D174" t="s">
        <v>2359</v>
      </c>
      <c r="E174" t="s">
        <v>2360</v>
      </c>
      <c r="F174" t="s">
        <v>2361</v>
      </c>
      <c r="G174">
        <v>2</v>
      </c>
      <c r="H174">
        <v>3</v>
      </c>
      <c r="I174">
        <v>6</v>
      </c>
      <c r="J174" t="s">
        <v>78</v>
      </c>
      <c r="K174" t="s">
        <v>51</v>
      </c>
      <c r="L174" t="s">
        <v>2362</v>
      </c>
      <c r="M174" t="s">
        <v>2363</v>
      </c>
      <c r="N174" t="s">
        <v>2364</v>
      </c>
      <c r="O174" t="s">
        <v>2285</v>
      </c>
      <c r="P174" t="s">
        <v>2286</v>
      </c>
      <c r="Q174" t="s">
        <v>2321</v>
      </c>
      <c r="R174" t="s">
        <v>58</v>
      </c>
      <c r="S174" t="s">
        <v>2298</v>
      </c>
      <c r="T174">
        <v>1</v>
      </c>
      <c r="U174">
        <v>1</v>
      </c>
      <c r="V174" t="s">
        <v>61</v>
      </c>
      <c r="W174" s="3">
        <v>45015</v>
      </c>
      <c r="X174" t="s">
        <v>372</v>
      </c>
      <c r="Y174" t="s">
        <v>1135</v>
      </c>
      <c r="Z174" t="s">
        <v>1135</v>
      </c>
      <c r="AE174" t="s">
        <v>2365</v>
      </c>
      <c r="AF174" t="s">
        <v>65</v>
      </c>
      <c r="AG174">
        <v>188</v>
      </c>
      <c r="AI174">
        <v>1</v>
      </c>
      <c r="AJ174" t="s">
        <v>1838</v>
      </c>
      <c r="AK174" t="s">
        <v>1137</v>
      </c>
    </row>
    <row r="175" spans="1:37" ht="409.6" x14ac:dyDescent="0.3">
      <c r="A175">
        <v>2023</v>
      </c>
      <c r="B175" t="s">
        <v>1129</v>
      </c>
      <c r="C175" t="s">
        <v>1159</v>
      </c>
      <c r="D175" t="s">
        <v>1160</v>
      </c>
      <c r="E175" s="2" t="s">
        <v>2366</v>
      </c>
      <c r="F175" s="2" t="s">
        <v>2367</v>
      </c>
      <c r="G175">
        <v>3</v>
      </c>
      <c r="H175">
        <v>4</v>
      </c>
      <c r="I175">
        <v>12</v>
      </c>
      <c r="J175" t="s">
        <v>50</v>
      </c>
      <c r="K175" t="s">
        <v>51</v>
      </c>
      <c r="L175" s="2" t="s">
        <v>2368</v>
      </c>
      <c r="M175" s="2" t="s">
        <v>2369</v>
      </c>
      <c r="N175" s="2" t="s">
        <v>1162</v>
      </c>
      <c r="O175" t="s">
        <v>2336</v>
      </c>
      <c r="P175" t="s">
        <v>2286</v>
      </c>
      <c r="Q175" t="s">
        <v>2356</v>
      </c>
      <c r="R175" t="s">
        <v>2322</v>
      </c>
      <c r="S175" t="s">
        <v>2298</v>
      </c>
      <c r="T175">
        <v>1</v>
      </c>
      <c r="U175">
        <v>1</v>
      </c>
      <c r="V175" t="s">
        <v>61</v>
      </c>
      <c r="W175" s="3">
        <v>45015</v>
      </c>
      <c r="X175" t="s">
        <v>372</v>
      </c>
      <c r="Y175" t="s">
        <v>1135</v>
      </c>
      <c r="Z175" t="s">
        <v>1135</v>
      </c>
      <c r="AA175" t="s">
        <v>125</v>
      </c>
      <c r="AD175" s="3">
        <v>45015</v>
      </c>
      <c r="AE175" t="s">
        <v>2370</v>
      </c>
      <c r="AF175" t="s">
        <v>65</v>
      </c>
      <c r="AG175">
        <v>189</v>
      </c>
      <c r="AI175">
        <v>1</v>
      </c>
      <c r="AJ175" t="s">
        <v>1838</v>
      </c>
      <c r="AK175" t="s">
        <v>1137</v>
      </c>
    </row>
    <row r="176" spans="1:37" ht="409.6" x14ac:dyDescent="0.3">
      <c r="A176">
        <v>2023</v>
      </c>
      <c r="B176" t="s">
        <v>451</v>
      </c>
      <c r="C176" t="s">
        <v>1181</v>
      </c>
      <c r="D176" t="e">
        <f>- surveillance Tidak terlaksana sesuai dengan Plan surveillance yang sudah direncanakan</f>
        <v>#NAME?</v>
      </c>
      <c r="E176" t="e">
        <f>- Kurangnya pemahaman terhadap penerapan requirement yang sudah dipakai pada saat surveillance</f>
        <v>#NAME?</v>
      </c>
      <c r="F176" t="s">
        <v>2371</v>
      </c>
      <c r="G176">
        <v>5</v>
      </c>
      <c r="H176">
        <v>2</v>
      </c>
      <c r="I176">
        <v>10</v>
      </c>
      <c r="J176" t="s">
        <v>50</v>
      </c>
      <c r="K176" t="s">
        <v>51</v>
      </c>
      <c r="L176" t="s">
        <v>2372</v>
      </c>
      <c r="M176" s="2" t="s">
        <v>2373</v>
      </c>
      <c r="N176" s="2" t="s">
        <v>2374</v>
      </c>
      <c r="O176" t="s">
        <v>55</v>
      </c>
      <c r="P176" t="s">
        <v>2209</v>
      </c>
      <c r="Q176" t="s">
        <v>2223</v>
      </c>
      <c r="R176" t="s">
        <v>76</v>
      </c>
      <c r="S176" t="s">
        <v>2219</v>
      </c>
      <c r="T176">
        <v>2</v>
      </c>
      <c r="U176">
        <v>2</v>
      </c>
      <c r="W176" s="3">
        <v>45019</v>
      </c>
      <c r="X176" t="s">
        <v>64</v>
      </c>
      <c r="Y176" t="s">
        <v>1167</v>
      </c>
      <c r="Z176" t="s">
        <v>1167</v>
      </c>
      <c r="AA176" t="s">
        <v>125</v>
      </c>
      <c r="AD176" s="3">
        <v>45021</v>
      </c>
      <c r="AE176" t="s">
        <v>2375</v>
      </c>
      <c r="AF176" t="s">
        <v>65</v>
      </c>
      <c r="AG176">
        <v>190</v>
      </c>
      <c r="AI176">
        <v>4</v>
      </c>
      <c r="AJ176" t="s">
        <v>1838</v>
      </c>
      <c r="AK176" t="s">
        <v>2213</v>
      </c>
    </row>
    <row r="177" spans="1:37" ht="409.6" x14ac:dyDescent="0.3">
      <c r="A177">
        <v>2023</v>
      </c>
      <c r="B177" t="s">
        <v>821</v>
      </c>
      <c r="C177" t="s">
        <v>422</v>
      </c>
      <c r="D177" t="s">
        <v>840</v>
      </c>
      <c r="E177" s="2" t="s">
        <v>834</v>
      </c>
      <c r="F177" t="s">
        <v>835</v>
      </c>
      <c r="G177">
        <v>3</v>
      </c>
      <c r="H177">
        <v>4</v>
      </c>
      <c r="I177">
        <v>12</v>
      </c>
      <c r="J177" t="s">
        <v>50</v>
      </c>
      <c r="K177" t="s">
        <v>51</v>
      </c>
      <c r="M177" s="2" t="s">
        <v>842</v>
      </c>
      <c r="N177" s="2" t="s">
        <v>843</v>
      </c>
      <c r="O177" s="3">
        <v>45291</v>
      </c>
      <c r="P177" t="s">
        <v>893</v>
      </c>
      <c r="Q177" t="s">
        <v>845</v>
      </c>
      <c r="R177" t="s">
        <v>846</v>
      </c>
      <c r="S177" t="s">
        <v>847</v>
      </c>
      <c r="T177">
        <v>2</v>
      </c>
      <c r="U177">
        <v>3</v>
      </c>
      <c r="V177" t="s">
        <v>78</v>
      </c>
      <c r="X177" t="s">
        <v>126</v>
      </c>
      <c r="Y177" t="s">
        <v>830</v>
      </c>
      <c r="AE177" t="s">
        <v>2376</v>
      </c>
      <c r="AF177" t="s">
        <v>65</v>
      </c>
      <c r="AG177">
        <v>191</v>
      </c>
      <c r="AI177">
        <v>6</v>
      </c>
      <c r="AK177" t="s">
        <v>1906</v>
      </c>
    </row>
    <row r="178" spans="1:37" ht="409.6" x14ac:dyDescent="0.3">
      <c r="A178">
        <v>2023</v>
      </c>
      <c r="B178" t="s">
        <v>451</v>
      </c>
      <c r="C178" t="s">
        <v>1181</v>
      </c>
      <c r="D178" t="e">
        <f>- Implementasi dari audit quality maupun safety Tidak sesuai dengan Plan yang sudah dibuat</f>
        <v>#NAME?</v>
      </c>
      <c r="E178" t="s">
        <v>2377</v>
      </c>
      <c r="F178" t="s">
        <v>2378</v>
      </c>
      <c r="G178">
        <v>5</v>
      </c>
      <c r="H178">
        <v>2</v>
      </c>
      <c r="I178">
        <v>10</v>
      </c>
      <c r="J178" t="s">
        <v>50</v>
      </c>
      <c r="K178" t="s">
        <v>51</v>
      </c>
      <c r="L178" t="s">
        <v>2372</v>
      </c>
      <c r="M178" s="2" t="s">
        <v>2373</v>
      </c>
      <c r="N178" s="2" t="s">
        <v>2374</v>
      </c>
      <c r="O178" t="s">
        <v>55</v>
      </c>
      <c r="P178" t="s">
        <v>2209</v>
      </c>
      <c r="Q178" t="s">
        <v>2223</v>
      </c>
      <c r="R178" t="s">
        <v>76</v>
      </c>
      <c r="S178" t="s">
        <v>2219</v>
      </c>
      <c r="T178">
        <v>2</v>
      </c>
      <c r="U178">
        <v>2</v>
      </c>
      <c r="V178" t="s">
        <v>61</v>
      </c>
      <c r="W178" s="3">
        <v>45019</v>
      </c>
      <c r="X178" t="s">
        <v>64</v>
      </c>
      <c r="Y178" t="s">
        <v>1167</v>
      </c>
      <c r="Z178" t="s">
        <v>1167</v>
      </c>
      <c r="AA178" t="s">
        <v>125</v>
      </c>
      <c r="AD178" s="3">
        <v>45021</v>
      </c>
      <c r="AE178" t="s">
        <v>2379</v>
      </c>
      <c r="AF178" t="s">
        <v>65</v>
      </c>
      <c r="AG178">
        <v>192</v>
      </c>
      <c r="AI178">
        <v>4</v>
      </c>
      <c r="AJ178" t="s">
        <v>1838</v>
      </c>
      <c r="AK178" t="s">
        <v>2213</v>
      </c>
    </row>
    <row r="179" spans="1:37" ht="216" x14ac:dyDescent="0.3">
      <c r="A179">
        <v>2023</v>
      </c>
      <c r="B179" t="s">
        <v>451</v>
      </c>
      <c r="C179" t="s">
        <v>1181</v>
      </c>
      <c r="D179" t="e">
        <f>- Evaluasi Pengajuan penambahan capability Aircraft, Engine, APU dan component yang melebihi waktu Target</f>
        <v>#NAME?</v>
      </c>
      <c r="E179" t="e">
        <f>- Banyaknya Pengajuan capability Aircraft, Engine/APU dan component</f>
        <v>#NAME?</v>
      </c>
      <c r="F179" t="e">
        <f>- Terhambatnya perkembangan capability dan bisnis GMF</f>
        <v>#NAME?</v>
      </c>
      <c r="G179">
        <v>3</v>
      </c>
      <c r="H179">
        <v>4</v>
      </c>
      <c r="I179">
        <v>12</v>
      </c>
      <c r="J179" t="s">
        <v>50</v>
      </c>
      <c r="K179" t="s">
        <v>51</v>
      </c>
      <c r="L179" t="s">
        <v>2372</v>
      </c>
      <c r="M179" t="e">
        <f>- Enhance performance of capability development evaluation</f>
        <v>#NAME?</v>
      </c>
      <c r="N179" s="2" t="s">
        <v>2380</v>
      </c>
      <c r="O179" t="s">
        <v>55</v>
      </c>
      <c r="P179" t="s">
        <v>2209</v>
      </c>
      <c r="Q179" t="s">
        <v>2223</v>
      </c>
      <c r="R179" t="s">
        <v>76</v>
      </c>
      <c r="S179" t="s">
        <v>2219</v>
      </c>
      <c r="T179">
        <v>2</v>
      </c>
      <c r="U179">
        <v>2</v>
      </c>
      <c r="V179" t="s">
        <v>61</v>
      </c>
      <c r="W179" s="3">
        <v>45019</v>
      </c>
      <c r="X179" t="s">
        <v>64</v>
      </c>
      <c r="Y179" t="s">
        <v>1167</v>
      </c>
      <c r="Z179" t="s">
        <v>1167</v>
      </c>
      <c r="AA179" t="s">
        <v>125</v>
      </c>
      <c r="AD179" s="3">
        <v>45021</v>
      </c>
      <c r="AE179" t="s">
        <v>2381</v>
      </c>
      <c r="AF179" t="s">
        <v>65</v>
      </c>
      <c r="AG179">
        <v>193</v>
      </c>
      <c r="AI179">
        <v>4</v>
      </c>
      <c r="AJ179" t="s">
        <v>127</v>
      </c>
      <c r="AK179" t="s">
        <v>2213</v>
      </c>
    </row>
    <row r="180" spans="1:37" x14ac:dyDescent="0.3">
      <c r="A180">
        <v>2023</v>
      </c>
      <c r="B180" t="s">
        <v>1188</v>
      </c>
      <c r="C180" t="s">
        <v>114</v>
      </c>
      <c r="D180" t="s">
        <v>1194</v>
      </c>
      <c r="E180" t="s">
        <v>2382</v>
      </c>
      <c r="F180" t="s">
        <v>2383</v>
      </c>
      <c r="G180">
        <v>5</v>
      </c>
      <c r="H180">
        <v>4</v>
      </c>
      <c r="I180">
        <v>20</v>
      </c>
      <c r="J180" t="s">
        <v>296</v>
      </c>
      <c r="K180" t="s">
        <v>51</v>
      </c>
      <c r="L180" t="s">
        <v>2384</v>
      </c>
      <c r="M180" t="s">
        <v>2385</v>
      </c>
      <c r="N180" t="s">
        <v>2386</v>
      </c>
      <c r="O180" t="s">
        <v>55</v>
      </c>
      <c r="P180" t="s">
        <v>2387</v>
      </c>
      <c r="Q180" t="s">
        <v>2388</v>
      </c>
      <c r="R180" t="s">
        <v>2389</v>
      </c>
      <c r="S180" t="s">
        <v>2390</v>
      </c>
      <c r="T180">
        <v>3</v>
      </c>
      <c r="U180">
        <v>2</v>
      </c>
      <c r="V180" t="s">
        <v>78</v>
      </c>
      <c r="W180" s="3">
        <v>45013</v>
      </c>
      <c r="X180" t="s">
        <v>64</v>
      </c>
      <c r="Y180" t="s">
        <v>1196</v>
      </c>
      <c r="Z180" t="s">
        <v>1196</v>
      </c>
      <c r="AA180" t="s">
        <v>125</v>
      </c>
      <c r="AD180" s="3">
        <v>45015</v>
      </c>
      <c r="AE180" t="s">
        <v>2391</v>
      </c>
      <c r="AF180" t="s">
        <v>65</v>
      </c>
      <c r="AG180">
        <v>194</v>
      </c>
      <c r="AI180">
        <v>6</v>
      </c>
      <c r="AJ180" t="s">
        <v>127</v>
      </c>
      <c r="AK180" t="s">
        <v>2392</v>
      </c>
    </row>
    <row r="181" spans="1:37" ht="409.6" x14ac:dyDescent="0.3">
      <c r="A181">
        <v>2023</v>
      </c>
      <c r="B181" t="s">
        <v>1188</v>
      </c>
      <c r="C181" t="s">
        <v>114</v>
      </c>
      <c r="D181" t="s">
        <v>2393</v>
      </c>
      <c r="E181" t="s">
        <v>2394</v>
      </c>
      <c r="F181" t="s">
        <v>2395</v>
      </c>
      <c r="G181">
        <v>4</v>
      </c>
      <c r="H181">
        <v>3</v>
      </c>
      <c r="I181">
        <v>12</v>
      </c>
      <c r="J181" t="s">
        <v>50</v>
      </c>
      <c r="K181" t="s">
        <v>51</v>
      </c>
      <c r="L181" t="s">
        <v>2396</v>
      </c>
      <c r="M181" s="2" t="s">
        <v>2397</v>
      </c>
      <c r="N181" t="s">
        <v>2398</v>
      </c>
      <c r="O181" t="s">
        <v>2399</v>
      </c>
      <c r="P181" t="s">
        <v>2387</v>
      </c>
      <c r="Q181" t="s">
        <v>2388</v>
      </c>
      <c r="R181" t="s">
        <v>2389</v>
      </c>
      <c r="S181" t="s">
        <v>2390</v>
      </c>
      <c r="T181">
        <v>2</v>
      </c>
      <c r="U181">
        <v>2</v>
      </c>
      <c r="V181" t="s">
        <v>61</v>
      </c>
      <c r="W181" s="3">
        <v>45013</v>
      </c>
      <c r="X181" t="s">
        <v>64</v>
      </c>
      <c r="Y181" t="s">
        <v>1196</v>
      </c>
      <c r="Z181" t="s">
        <v>1196</v>
      </c>
      <c r="AA181" t="s">
        <v>125</v>
      </c>
      <c r="AD181" s="3">
        <v>45015</v>
      </c>
      <c r="AE181" t="s">
        <v>2400</v>
      </c>
      <c r="AF181" t="s">
        <v>65</v>
      </c>
      <c r="AG181">
        <v>195</v>
      </c>
      <c r="AI181">
        <v>4</v>
      </c>
      <c r="AJ181" t="s">
        <v>1838</v>
      </c>
      <c r="AK181" t="s">
        <v>2392</v>
      </c>
    </row>
    <row r="182" spans="1:37" x14ac:dyDescent="0.3">
      <c r="A182">
        <v>2023</v>
      </c>
      <c r="B182" t="s">
        <v>1188</v>
      </c>
      <c r="C182" t="s">
        <v>114</v>
      </c>
      <c r="D182" t="s">
        <v>2401</v>
      </c>
      <c r="E182" t="s">
        <v>2402</v>
      </c>
      <c r="F182" t="s">
        <v>2403</v>
      </c>
      <c r="G182">
        <v>3</v>
      </c>
      <c r="H182">
        <v>3</v>
      </c>
      <c r="I182">
        <v>9</v>
      </c>
      <c r="J182" t="s">
        <v>50</v>
      </c>
      <c r="K182" t="s">
        <v>51</v>
      </c>
      <c r="L182" t="s">
        <v>2404</v>
      </c>
      <c r="M182" t="s">
        <v>2405</v>
      </c>
      <c r="N182" t="s">
        <v>2406</v>
      </c>
      <c r="O182" t="s">
        <v>2407</v>
      </c>
      <c r="P182" t="s">
        <v>2387</v>
      </c>
      <c r="Q182" t="s">
        <v>2388</v>
      </c>
      <c r="R182" t="s">
        <v>2389</v>
      </c>
      <c r="S182" t="s">
        <v>2390</v>
      </c>
      <c r="T182">
        <v>2</v>
      </c>
      <c r="U182">
        <v>2</v>
      </c>
      <c r="V182" t="s">
        <v>61</v>
      </c>
      <c r="W182" s="3">
        <v>45013</v>
      </c>
      <c r="X182" t="s">
        <v>64</v>
      </c>
      <c r="Y182" t="s">
        <v>1196</v>
      </c>
      <c r="Z182" t="s">
        <v>1196</v>
      </c>
      <c r="AA182" t="s">
        <v>125</v>
      </c>
      <c r="AD182" s="3">
        <v>45015</v>
      </c>
      <c r="AE182" t="s">
        <v>2408</v>
      </c>
      <c r="AF182" t="s">
        <v>65</v>
      </c>
      <c r="AG182">
        <v>196</v>
      </c>
      <c r="AI182">
        <v>4</v>
      </c>
      <c r="AJ182" t="s">
        <v>1838</v>
      </c>
      <c r="AK182" t="s">
        <v>2392</v>
      </c>
    </row>
    <row r="183" spans="1:37" x14ac:dyDescent="0.3">
      <c r="A183">
        <v>2023</v>
      </c>
      <c r="B183" t="s">
        <v>1188</v>
      </c>
      <c r="C183" t="s">
        <v>114</v>
      </c>
      <c r="D183" t="s">
        <v>2409</v>
      </c>
      <c r="E183" t="s">
        <v>2402</v>
      </c>
      <c r="F183" t="s">
        <v>2410</v>
      </c>
      <c r="G183">
        <v>3</v>
      </c>
      <c r="H183">
        <v>3</v>
      </c>
      <c r="I183">
        <v>9</v>
      </c>
      <c r="J183" t="s">
        <v>50</v>
      </c>
      <c r="K183" t="s">
        <v>51</v>
      </c>
      <c r="L183" t="s">
        <v>2411</v>
      </c>
      <c r="M183" t="s">
        <v>2412</v>
      </c>
      <c r="N183" t="s">
        <v>2413</v>
      </c>
      <c r="O183" t="s">
        <v>2399</v>
      </c>
      <c r="P183" t="s">
        <v>2387</v>
      </c>
      <c r="Q183" t="s">
        <v>2388</v>
      </c>
      <c r="R183" t="s">
        <v>2389</v>
      </c>
      <c r="S183" t="s">
        <v>2390</v>
      </c>
      <c r="T183">
        <v>2</v>
      </c>
      <c r="U183">
        <v>2</v>
      </c>
      <c r="V183" t="s">
        <v>61</v>
      </c>
      <c r="W183" s="3">
        <v>45013</v>
      </c>
      <c r="X183" t="s">
        <v>64</v>
      </c>
      <c r="Y183" t="s">
        <v>1196</v>
      </c>
      <c r="Z183" t="s">
        <v>1196</v>
      </c>
      <c r="AA183" t="s">
        <v>125</v>
      </c>
      <c r="AD183" s="3">
        <v>45015</v>
      </c>
      <c r="AE183" t="s">
        <v>2414</v>
      </c>
      <c r="AF183" t="s">
        <v>65</v>
      </c>
      <c r="AG183">
        <v>197</v>
      </c>
      <c r="AI183">
        <v>4</v>
      </c>
      <c r="AJ183" t="s">
        <v>1838</v>
      </c>
      <c r="AK183" t="s">
        <v>2392</v>
      </c>
    </row>
    <row r="184" spans="1:37" x14ac:dyDescent="0.3">
      <c r="A184">
        <v>2023</v>
      </c>
      <c r="B184" t="s">
        <v>1188</v>
      </c>
      <c r="C184" t="s">
        <v>476</v>
      </c>
      <c r="D184" t="s">
        <v>2415</v>
      </c>
      <c r="E184" t="s">
        <v>2416</v>
      </c>
      <c r="F184" t="s">
        <v>2417</v>
      </c>
      <c r="G184">
        <v>5</v>
      </c>
      <c r="H184">
        <v>4</v>
      </c>
      <c r="I184">
        <v>20</v>
      </c>
      <c r="J184" t="s">
        <v>296</v>
      </c>
      <c r="K184" t="s">
        <v>808</v>
      </c>
      <c r="L184" t="s">
        <v>2418</v>
      </c>
      <c r="M184" t="s">
        <v>2419</v>
      </c>
      <c r="N184" t="s">
        <v>1209</v>
      </c>
      <c r="O184" t="s">
        <v>2407</v>
      </c>
      <c r="P184" t="s">
        <v>2387</v>
      </c>
      <c r="Q184" t="s">
        <v>2420</v>
      </c>
      <c r="R184" t="s">
        <v>2421</v>
      </c>
      <c r="S184" t="s">
        <v>2422</v>
      </c>
      <c r="T184">
        <v>3</v>
      </c>
      <c r="U184">
        <v>2</v>
      </c>
      <c r="V184" t="s">
        <v>78</v>
      </c>
      <c r="W184" s="3">
        <v>45013</v>
      </c>
      <c r="X184" t="s">
        <v>64</v>
      </c>
      <c r="Y184" t="s">
        <v>1196</v>
      </c>
      <c r="Z184" t="s">
        <v>1196</v>
      </c>
      <c r="AA184" t="s">
        <v>125</v>
      </c>
      <c r="AD184" s="3">
        <v>45015</v>
      </c>
      <c r="AE184" t="s">
        <v>2423</v>
      </c>
      <c r="AF184" t="s">
        <v>65</v>
      </c>
      <c r="AG184">
        <v>198</v>
      </c>
      <c r="AH184" t="s">
        <v>2424</v>
      </c>
      <c r="AI184">
        <v>6</v>
      </c>
      <c r="AJ184" t="s">
        <v>1838</v>
      </c>
      <c r="AK184" t="s">
        <v>2392</v>
      </c>
    </row>
    <row r="185" spans="1:37" x14ac:dyDescent="0.3">
      <c r="A185">
        <v>2023</v>
      </c>
      <c r="B185" t="s">
        <v>1188</v>
      </c>
      <c r="C185" t="s">
        <v>476</v>
      </c>
      <c r="D185" t="s">
        <v>2425</v>
      </c>
      <c r="E185" t="s">
        <v>2426</v>
      </c>
      <c r="F185" t="s">
        <v>2427</v>
      </c>
      <c r="G185">
        <v>4</v>
      </c>
      <c r="H185">
        <v>3</v>
      </c>
      <c r="I185">
        <v>12</v>
      </c>
      <c r="J185" t="s">
        <v>50</v>
      </c>
      <c r="K185" t="s">
        <v>51</v>
      </c>
      <c r="L185" t="s">
        <v>2428</v>
      </c>
      <c r="M185" t="s">
        <v>2429</v>
      </c>
      <c r="N185" t="s">
        <v>2430</v>
      </c>
      <c r="O185" t="s">
        <v>2407</v>
      </c>
      <c r="P185" t="s">
        <v>2387</v>
      </c>
      <c r="Q185" t="s">
        <v>2420</v>
      </c>
      <c r="R185" t="s">
        <v>2421</v>
      </c>
      <c r="S185" t="s">
        <v>2422</v>
      </c>
      <c r="T185">
        <v>2</v>
      </c>
      <c r="U185">
        <v>2</v>
      </c>
      <c r="V185" t="s">
        <v>61</v>
      </c>
      <c r="W185" s="3">
        <v>45013</v>
      </c>
      <c r="X185" t="s">
        <v>64</v>
      </c>
      <c r="Y185" t="s">
        <v>1196</v>
      </c>
      <c r="Z185" t="s">
        <v>1196</v>
      </c>
      <c r="AA185" t="s">
        <v>125</v>
      </c>
      <c r="AD185" s="3">
        <v>45015</v>
      </c>
      <c r="AE185" t="s">
        <v>2431</v>
      </c>
      <c r="AF185" t="s">
        <v>65</v>
      </c>
      <c r="AG185">
        <v>199</v>
      </c>
      <c r="AI185">
        <v>4</v>
      </c>
      <c r="AJ185" t="s">
        <v>1838</v>
      </c>
      <c r="AK185" t="s">
        <v>2392</v>
      </c>
    </row>
    <row r="186" spans="1:37" ht="409.6" x14ac:dyDescent="0.3">
      <c r="A186">
        <v>2023</v>
      </c>
      <c r="B186" t="s">
        <v>1188</v>
      </c>
      <c r="C186" t="s">
        <v>476</v>
      </c>
      <c r="D186" t="s">
        <v>1217</v>
      </c>
      <c r="E186" s="2" t="s">
        <v>2432</v>
      </c>
      <c r="F186" s="2" t="s">
        <v>2433</v>
      </c>
      <c r="G186">
        <v>5</v>
      </c>
      <c r="H186">
        <v>4</v>
      </c>
      <c r="I186">
        <v>20</v>
      </c>
      <c r="J186" t="s">
        <v>296</v>
      </c>
      <c r="K186" t="s">
        <v>51</v>
      </c>
      <c r="L186" t="s">
        <v>2434</v>
      </c>
      <c r="M186" s="2" t="s">
        <v>2435</v>
      </c>
      <c r="N186" s="2" t="s">
        <v>1219</v>
      </c>
      <c r="O186" t="s">
        <v>55</v>
      </c>
      <c r="P186" t="s">
        <v>2387</v>
      </c>
      <c r="Q186" t="s">
        <v>2420</v>
      </c>
      <c r="R186" t="s">
        <v>2421</v>
      </c>
      <c r="S186" t="s">
        <v>2422</v>
      </c>
      <c r="T186">
        <v>3</v>
      </c>
      <c r="U186">
        <v>2</v>
      </c>
      <c r="V186" t="s">
        <v>78</v>
      </c>
      <c r="W186" s="3">
        <v>45013</v>
      </c>
      <c r="X186" t="s">
        <v>64</v>
      </c>
      <c r="Y186" t="s">
        <v>1196</v>
      </c>
      <c r="Z186" t="s">
        <v>1196</v>
      </c>
      <c r="AA186" t="s">
        <v>125</v>
      </c>
      <c r="AD186" s="3">
        <v>45015</v>
      </c>
      <c r="AE186" t="s">
        <v>2436</v>
      </c>
      <c r="AF186" t="s">
        <v>65</v>
      </c>
      <c r="AG186">
        <v>200</v>
      </c>
      <c r="AI186">
        <v>6</v>
      </c>
      <c r="AJ186" t="s">
        <v>127</v>
      </c>
      <c r="AK186" t="s">
        <v>2392</v>
      </c>
    </row>
    <row r="187" spans="1:37" x14ac:dyDescent="0.3">
      <c r="A187">
        <v>2023</v>
      </c>
      <c r="B187" t="s">
        <v>1188</v>
      </c>
      <c r="C187" t="s">
        <v>462</v>
      </c>
      <c r="D187" t="s">
        <v>2437</v>
      </c>
      <c r="E187" t="s">
        <v>2438</v>
      </c>
      <c r="F187" t="s">
        <v>2439</v>
      </c>
      <c r="G187">
        <v>4</v>
      </c>
      <c r="H187">
        <v>3</v>
      </c>
      <c r="I187">
        <v>12</v>
      </c>
      <c r="J187" t="s">
        <v>50</v>
      </c>
      <c r="K187" t="s">
        <v>51</v>
      </c>
      <c r="L187" t="s">
        <v>2440</v>
      </c>
      <c r="M187" t="s">
        <v>2441</v>
      </c>
      <c r="N187" t="s">
        <v>2442</v>
      </c>
      <c r="O187" t="s">
        <v>87</v>
      </c>
      <c r="P187" t="s">
        <v>2387</v>
      </c>
      <c r="Q187" t="s">
        <v>2388</v>
      </c>
      <c r="R187" t="s">
        <v>2389</v>
      </c>
      <c r="S187" t="s">
        <v>2443</v>
      </c>
      <c r="T187">
        <v>3</v>
      </c>
      <c r="U187">
        <v>2</v>
      </c>
      <c r="V187" t="s">
        <v>78</v>
      </c>
      <c r="W187" s="3">
        <v>45013</v>
      </c>
      <c r="X187" t="s">
        <v>64</v>
      </c>
      <c r="Y187" t="s">
        <v>1196</v>
      </c>
      <c r="Z187" t="s">
        <v>1196</v>
      </c>
      <c r="AA187" t="s">
        <v>125</v>
      </c>
      <c r="AD187" s="3">
        <v>45015</v>
      </c>
      <c r="AE187" t="s">
        <v>2444</v>
      </c>
      <c r="AF187" t="s">
        <v>65</v>
      </c>
      <c r="AG187">
        <v>201</v>
      </c>
      <c r="AI187">
        <v>6</v>
      </c>
      <c r="AJ187" t="s">
        <v>1838</v>
      </c>
      <c r="AK187" t="s">
        <v>2392</v>
      </c>
    </row>
    <row r="188" spans="1:37" ht="230.4" x14ac:dyDescent="0.3">
      <c r="A188">
        <v>2023</v>
      </c>
      <c r="B188" t="s">
        <v>1188</v>
      </c>
      <c r="C188" t="s">
        <v>462</v>
      </c>
      <c r="D188" t="s">
        <v>2445</v>
      </c>
      <c r="E188" t="s">
        <v>2446</v>
      </c>
      <c r="F188" t="s">
        <v>2439</v>
      </c>
      <c r="G188">
        <v>2</v>
      </c>
      <c r="H188">
        <v>3</v>
      </c>
      <c r="I188">
        <v>6</v>
      </c>
      <c r="J188" t="s">
        <v>78</v>
      </c>
      <c r="K188" t="s">
        <v>51</v>
      </c>
      <c r="L188" s="2" t="s">
        <v>2447</v>
      </c>
      <c r="M188" t="s">
        <v>2441</v>
      </c>
      <c r="N188" t="s">
        <v>2448</v>
      </c>
      <c r="O188" t="s">
        <v>87</v>
      </c>
      <c r="P188" t="s">
        <v>2387</v>
      </c>
      <c r="Q188" t="s">
        <v>2388</v>
      </c>
      <c r="R188" t="s">
        <v>2389</v>
      </c>
      <c r="S188" t="s">
        <v>2443</v>
      </c>
      <c r="T188">
        <v>2</v>
      </c>
      <c r="U188">
        <v>2</v>
      </c>
      <c r="V188" t="s">
        <v>61</v>
      </c>
      <c r="W188" s="3">
        <v>45013</v>
      </c>
      <c r="X188" t="s">
        <v>64</v>
      </c>
      <c r="Y188" t="s">
        <v>1196</v>
      </c>
      <c r="Z188" t="s">
        <v>1196</v>
      </c>
      <c r="AA188" t="s">
        <v>125</v>
      </c>
      <c r="AD188" s="3">
        <v>45015</v>
      </c>
      <c r="AE188" t="s">
        <v>2449</v>
      </c>
      <c r="AF188" t="s">
        <v>65</v>
      </c>
      <c r="AG188">
        <v>202</v>
      </c>
      <c r="AI188">
        <v>4</v>
      </c>
      <c r="AJ188" t="s">
        <v>1838</v>
      </c>
      <c r="AK188" t="s">
        <v>2392</v>
      </c>
    </row>
    <row r="189" spans="1:37" x14ac:dyDescent="0.3">
      <c r="A189">
        <v>2023</v>
      </c>
      <c r="B189" t="s">
        <v>1188</v>
      </c>
      <c r="C189" t="s">
        <v>1223</v>
      </c>
      <c r="D189" t="s">
        <v>1224</v>
      </c>
      <c r="E189" t="s">
        <v>2450</v>
      </c>
      <c r="F189" t="s">
        <v>2451</v>
      </c>
      <c r="G189">
        <v>4</v>
      </c>
      <c r="H189">
        <v>3</v>
      </c>
      <c r="I189">
        <v>12</v>
      </c>
      <c r="J189" t="s">
        <v>50</v>
      </c>
      <c r="K189" t="s">
        <v>51</v>
      </c>
      <c r="L189" t="s">
        <v>2452</v>
      </c>
      <c r="M189" t="s">
        <v>2453</v>
      </c>
      <c r="N189" t="s">
        <v>1226</v>
      </c>
      <c r="O189" t="s">
        <v>2407</v>
      </c>
      <c r="P189" t="s">
        <v>2387</v>
      </c>
      <c r="Q189" t="s">
        <v>2454</v>
      </c>
      <c r="R189" t="s">
        <v>2421</v>
      </c>
      <c r="S189" t="s">
        <v>2455</v>
      </c>
      <c r="T189">
        <v>2</v>
      </c>
      <c r="U189">
        <v>2</v>
      </c>
      <c r="V189" t="s">
        <v>61</v>
      </c>
      <c r="W189" s="3">
        <v>45013</v>
      </c>
      <c r="X189" t="s">
        <v>64</v>
      </c>
      <c r="Y189" t="s">
        <v>1196</v>
      </c>
      <c r="Z189" t="s">
        <v>1196</v>
      </c>
      <c r="AA189" t="s">
        <v>125</v>
      </c>
      <c r="AD189" s="3">
        <v>45015</v>
      </c>
      <c r="AE189" t="s">
        <v>2456</v>
      </c>
      <c r="AF189" t="s">
        <v>65</v>
      </c>
      <c r="AG189">
        <v>203</v>
      </c>
      <c r="AI189">
        <v>4</v>
      </c>
      <c r="AJ189" t="s">
        <v>1838</v>
      </c>
      <c r="AK189" t="s">
        <v>2392</v>
      </c>
    </row>
    <row r="190" spans="1:37" x14ac:dyDescent="0.3">
      <c r="A190">
        <v>2023</v>
      </c>
      <c r="B190" t="s">
        <v>1188</v>
      </c>
      <c r="C190" t="s">
        <v>1223</v>
      </c>
      <c r="D190" t="s">
        <v>2457</v>
      </c>
      <c r="E190" t="s">
        <v>2450</v>
      </c>
      <c r="F190" t="s">
        <v>2451</v>
      </c>
      <c r="G190">
        <v>4</v>
      </c>
      <c r="H190">
        <v>2</v>
      </c>
      <c r="I190">
        <v>8</v>
      </c>
      <c r="J190" t="s">
        <v>78</v>
      </c>
      <c r="K190" t="s">
        <v>51</v>
      </c>
      <c r="L190" t="s">
        <v>2452</v>
      </c>
      <c r="M190" t="s">
        <v>2453</v>
      </c>
      <c r="N190" t="s">
        <v>1226</v>
      </c>
      <c r="O190" t="s">
        <v>2407</v>
      </c>
      <c r="P190" t="s">
        <v>2387</v>
      </c>
      <c r="Q190" t="s">
        <v>2454</v>
      </c>
      <c r="R190" t="s">
        <v>2421</v>
      </c>
      <c r="S190" t="s">
        <v>2455</v>
      </c>
      <c r="T190">
        <v>1</v>
      </c>
      <c r="U190">
        <v>2</v>
      </c>
      <c r="V190" t="s">
        <v>61</v>
      </c>
      <c r="W190" s="3">
        <v>45013</v>
      </c>
      <c r="X190" t="s">
        <v>64</v>
      </c>
      <c r="Y190" t="s">
        <v>1196</v>
      </c>
      <c r="Z190" t="s">
        <v>1196</v>
      </c>
      <c r="AA190" t="s">
        <v>125</v>
      </c>
      <c r="AD190" s="3">
        <v>45015</v>
      </c>
      <c r="AE190" t="s">
        <v>2458</v>
      </c>
      <c r="AF190" t="s">
        <v>65</v>
      </c>
      <c r="AG190">
        <v>204</v>
      </c>
      <c r="AI190">
        <v>2</v>
      </c>
      <c r="AJ190" t="s">
        <v>1838</v>
      </c>
      <c r="AK190" t="s">
        <v>2392</v>
      </c>
    </row>
    <row r="191" spans="1:37" x14ac:dyDescent="0.3">
      <c r="A191">
        <v>2023</v>
      </c>
      <c r="B191" t="s">
        <v>1188</v>
      </c>
      <c r="C191" t="s">
        <v>1223</v>
      </c>
      <c r="D191" t="s">
        <v>2459</v>
      </c>
      <c r="E191" t="s">
        <v>2450</v>
      </c>
      <c r="F191" t="s">
        <v>2451</v>
      </c>
      <c r="G191">
        <v>3</v>
      </c>
      <c r="H191">
        <v>3</v>
      </c>
      <c r="I191">
        <v>9</v>
      </c>
      <c r="J191" t="s">
        <v>50</v>
      </c>
      <c r="K191" t="s">
        <v>51</v>
      </c>
      <c r="L191" t="s">
        <v>2452</v>
      </c>
      <c r="M191" t="s">
        <v>2453</v>
      </c>
      <c r="N191" t="s">
        <v>1226</v>
      </c>
      <c r="O191" t="s">
        <v>2407</v>
      </c>
      <c r="P191" t="s">
        <v>2387</v>
      </c>
      <c r="Q191" t="s">
        <v>2454</v>
      </c>
      <c r="R191" t="s">
        <v>2421</v>
      </c>
      <c r="S191" t="s">
        <v>2455</v>
      </c>
      <c r="T191">
        <v>2</v>
      </c>
      <c r="U191">
        <v>2</v>
      </c>
      <c r="V191" t="s">
        <v>61</v>
      </c>
      <c r="W191" s="3">
        <v>45013</v>
      </c>
      <c r="X191" t="s">
        <v>64</v>
      </c>
      <c r="Y191" t="s">
        <v>1196</v>
      </c>
      <c r="Z191" t="s">
        <v>1196</v>
      </c>
      <c r="AA191" t="s">
        <v>125</v>
      </c>
      <c r="AD191" s="3">
        <v>45015</v>
      </c>
      <c r="AE191" t="s">
        <v>2460</v>
      </c>
      <c r="AF191" t="s">
        <v>65</v>
      </c>
      <c r="AG191">
        <v>205</v>
      </c>
      <c r="AI191">
        <v>4</v>
      </c>
      <c r="AJ191" t="s">
        <v>1838</v>
      </c>
      <c r="AK191" t="s">
        <v>2392</v>
      </c>
    </row>
    <row r="192" spans="1:37" x14ac:dyDescent="0.3">
      <c r="A192">
        <v>2023</v>
      </c>
      <c r="B192" t="s">
        <v>1188</v>
      </c>
      <c r="C192" t="s">
        <v>1233</v>
      </c>
      <c r="D192" t="s">
        <v>2461</v>
      </c>
      <c r="E192" t="s">
        <v>2462</v>
      </c>
      <c r="F192" t="s">
        <v>2463</v>
      </c>
      <c r="G192">
        <v>4</v>
      </c>
      <c r="H192">
        <v>3</v>
      </c>
      <c r="I192">
        <v>12</v>
      </c>
      <c r="J192" t="s">
        <v>50</v>
      </c>
      <c r="K192" t="s">
        <v>51</v>
      </c>
      <c r="L192" t="s">
        <v>2464</v>
      </c>
      <c r="M192" t="s">
        <v>2465</v>
      </c>
      <c r="N192" t="s">
        <v>2466</v>
      </c>
      <c r="O192" t="s">
        <v>55</v>
      </c>
      <c r="P192" t="s">
        <v>2387</v>
      </c>
      <c r="Q192" t="s">
        <v>2467</v>
      </c>
      <c r="R192" t="s">
        <v>2468</v>
      </c>
      <c r="S192" t="s">
        <v>2469</v>
      </c>
      <c r="T192">
        <v>2</v>
      </c>
      <c r="U192">
        <v>1</v>
      </c>
      <c r="V192" t="s">
        <v>61</v>
      </c>
      <c r="W192" s="3">
        <v>45013</v>
      </c>
      <c r="X192" t="s">
        <v>64</v>
      </c>
      <c r="Y192" t="s">
        <v>1196</v>
      </c>
      <c r="Z192" t="s">
        <v>1196</v>
      </c>
      <c r="AA192" t="s">
        <v>125</v>
      </c>
      <c r="AD192" s="3">
        <v>45015</v>
      </c>
      <c r="AE192" t="s">
        <v>2470</v>
      </c>
      <c r="AF192" t="s">
        <v>65</v>
      </c>
      <c r="AG192">
        <v>206</v>
      </c>
      <c r="AI192">
        <v>2</v>
      </c>
      <c r="AJ192" t="s">
        <v>1838</v>
      </c>
      <c r="AK192" t="s">
        <v>2392</v>
      </c>
    </row>
    <row r="193" spans="1:37" x14ac:dyDescent="0.3">
      <c r="A193">
        <v>2023</v>
      </c>
      <c r="B193" t="s">
        <v>1188</v>
      </c>
      <c r="C193" t="s">
        <v>1233</v>
      </c>
      <c r="D193" t="s">
        <v>2471</v>
      </c>
      <c r="E193" t="s">
        <v>2472</v>
      </c>
      <c r="F193" t="s">
        <v>2473</v>
      </c>
      <c r="G193">
        <v>4</v>
      </c>
      <c r="H193">
        <v>4</v>
      </c>
      <c r="I193">
        <v>16</v>
      </c>
      <c r="J193" t="s">
        <v>296</v>
      </c>
      <c r="K193" t="s">
        <v>51</v>
      </c>
      <c r="L193" t="s">
        <v>2474</v>
      </c>
      <c r="M193" t="s">
        <v>1236</v>
      </c>
      <c r="N193" t="s">
        <v>2475</v>
      </c>
      <c r="O193" t="s">
        <v>55</v>
      </c>
      <c r="P193" t="s">
        <v>2387</v>
      </c>
      <c r="Q193" t="s">
        <v>2467</v>
      </c>
      <c r="R193" t="s">
        <v>2468</v>
      </c>
      <c r="S193" t="s">
        <v>2469</v>
      </c>
      <c r="T193">
        <v>3</v>
      </c>
      <c r="U193">
        <v>2</v>
      </c>
      <c r="V193" t="s">
        <v>78</v>
      </c>
      <c r="W193" s="3">
        <v>45013</v>
      </c>
      <c r="X193" t="s">
        <v>64</v>
      </c>
      <c r="Y193" t="s">
        <v>1196</v>
      </c>
      <c r="Z193" t="s">
        <v>1196</v>
      </c>
      <c r="AA193" t="s">
        <v>125</v>
      </c>
      <c r="AD193" s="3">
        <v>45015</v>
      </c>
      <c r="AE193" t="s">
        <v>2476</v>
      </c>
      <c r="AF193" t="s">
        <v>65</v>
      </c>
      <c r="AG193">
        <v>207</v>
      </c>
      <c r="AI193">
        <v>6</v>
      </c>
      <c r="AJ193" t="s">
        <v>127</v>
      </c>
      <c r="AK193" t="s">
        <v>2392</v>
      </c>
    </row>
    <row r="194" spans="1:37" ht="316.8" x14ac:dyDescent="0.3">
      <c r="A194">
        <v>2023</v>
      </c>
      <c r="B194" t="s">
        <v>1188</v>
      </c>
      <c r="C194" t="s">
        <v>1233</v>
      </c>
      <c r="D194" t="s">
        <v>1235</v>
      </c>
      <c r="E194" t="s">
        <v>2477</v>
      </c>
      <c r="F194" t="s">
        <v>2478</v>
      </c>
      <c r="G194">
        <v>4</v>
      </c>
      <c r="H194">
        <v>4</v>
      </c>
      <c r="I194">
        <v>16</v>
      </c>
      <c r="J194" t="s">
        <v>296</v>
      </c>
      <c r="K194" t="s">
        <v>51</v>
      </c>
      <c r="L194" s="2" t="s">
        <v>2479</v>
      </c>
      <c r="M194" t="s">
        <v>1236</v>
      </c>
      <c r="N194" s="2" t="s">
        <v>1237</v>
      </c>
      <c r="O194" t="s">
        <v>55</v>
      </c>
      <c r="P194" t="s">
        <v>2387</v>
      </c>
      <c r="Q194" t="s">
        <v>2467</v>
      </c>
      <c r="R194" t="s">
        <v>2468</v>
      </c>
      <c r="S194" t="s">
        <v>2469</v>
      </c>
      <c r="T194">
        <v>3</v>
      </c>
      <c r="U194">
        <v>2</v>
      </c>
      <c r="V194" t="s">
        <v>78</v>
      </c>
      <c r="W194" s="3">
        <v>45013</v>
      </c>
      <c r="X194" t="s">
        <v>64</v>
      </c>
      <c r="Y194" t="s">
        <v>1196</v>
      </c>
      <c r="Z194" t="s">
        <v>1196</v>
      </c>
      <c r="AA194" t="s">
        <v>125</v>
      </c>
      <c r="AD194" s="3">
        <v>45015</v>
      </c>
      <c r="AE194" t="s">
        <v>2480</v>
      </c>
      <c r="AF194" t="s">
        <v>65</v>
      </c>
      <c r="AG194">
        <v>208</v>
      </c>
      <c r="AI194">
        <v>6</v>
      </c>
      <c r="AJ194" t="s">
        <v>127</v>
      </c>
      <c r="AK194" t="s">
        <v>2392</v>
      </c>
    </row>
    <row r="195" spans="1:37" ht="409.6" x14ac:dyDescent="0.3">
      <c r="A195">
        <v>2023</v>
      </c>
      <c r="B195" t="s">
        <v>1188</v>
      </c>
      <c r="C195" t="s">
        <v>2481</v>
      </c>
      <c r="D195" t="s">
        <v>2482</v>
      </c>
      <c r="E195" t="s">
        <v>2483</v>
      </c>
      <c r="F195" s="2" t="s">
        <v>2484</v>
      </c>
      <c r="G195">
        <v>3</v>
      </c>
      <c r="H195">
        <v>4</v>
      </c>
      <c r="I195">
        <v>12</v>
      </c>
      <c r="J195" t="s">
        <v>50</v>
      </c>
      <c r="K195" t="s">
        <v>808</v>
      </c>
      <c r="L195" s="2" t="s">
        <v>2485</v>
      </c>
      <c r="M195" s="2" t="s">
        <v>2486</v>
      </c>
      <c r="N195" s="2" t="s">
        <v>2487</v>
      </c>
      <c r="O195" t="s">
        <v>55</v>
      </c>
      <c r="P195" t="s">
        <v>2387</v>
      </c>
      <c r="Q195" t="s">
        <v>2389</v>
      </c>
      <c r="R195" t="s">
        <v>451</v>
      </c>
      <c r="S195" t="s">
        <v>2488</v>
      </c>
      <c r="T195">
        <v>2</v>
      </c>
      <c r="U195">
        <v>3</v>
      </c>
      <c r="V195" t="s">
        <v>78</v>
      </c>
      <c r="W195" s="3">
        <v>45013</v>
      </c>
      <c r="X195" t="s">
        <v>64</v>
      </c>
      <c r="Y195" t="s">
        <v>1196</v>
      </c>
      <c r="Z195" t="s">
        <v>1196</v>
      </c>
      <c r="AA195" t="s">
        <v>125</v>
      </c>
      <c r="AD195" s="3">
        <v>45015</v>
      </c>
      <c r="AE195" t="s">
        <v>2489</v>
      </c>
      <c r="AF195" t="s">
        <v>65</v>
      </c>
      <c r="AG195">
        <v>209</v>
      </c>
      <c r="AI195">
        <v>6</v>
      </c>
      <c r="AJ195" t="s">
        <v>1838</v>
      </c>
      <c r="AK195" t="s">
        <v>2392</v>
      </c>
    </row>
    <row r="196" spans="1:37" x14ac:dyDescent="0.3">
      <c r="A196">
        <v>2023</v>
      </c>
      <c r="B196" t="s">
        <v>1188</v>
      </c>
      <c r="C196" t="s">
        <v>529</v>
      </c>
      <c r="D196" t="s">
        <v>2490</v>
      </c>
      <c r="E196" t="s">
        <v>2491</v>
      </c>
      <c r="F196" t="s">
        <v>2492</v>
      </c>
      <c r="G196">
        <v>2</v>
      </c>
      <c r="H196">
        <v>4</v>
      </c>
      <c r="I196">
        <v>8</v>
      </c>
      <c r="J196" t="s">
        <v>78</v>
      </c>
      <c r="K196" t="s">
        <v>51</v>
      </c>
      <c r="L196" t="s">
        <v>2493</v>
      </c>
      <c r="M196" t="s">
        <v>2494</v>
      </c>
      <c r="N196" t="s">
        <v>2495</v>
      </c>
      <c r="O196" t="s">
        <v>55</v>
      </c>
      <c r="P196" t="s">
        <v>2387</v>
      </c>
      <c r="Q196" t="s">
        <v>2496</v>
      </c>
      <c r="R196" t="s">
        <v>2497</v>
      </c>
      <c r="S196" t="s">
        <v>2498</v>
      </c>
      <c r="T196">
        <v>1</v>
      </c>
      <c r="U196">
        <v>2</v>
      </c>
      <c r="V196" t="s">
        <v>61</v>
      </c>
      <c r="W196" s="3">
        <v>45013</v>
      </c>
      <c r="X196" t="s">
        <v>64</v>
      </c>
      <c r="Y196" t="s">
        <v>1196</v>
      </c>
      <c r="Z196" t="s">
        <v>1196</v>
      </c>
      <c r="AA196" t="s">
        <v>125</v>
      </c>
      <c r="AD196" s="3">
        <v>45015</v>
      </c>
      <c r="AE196" t="s">
        <v>2499</v>
      </c>
      <c r="AF196" t="s">
        <v>65</v>
      </c>
      <c r="AG196">
        <v>210</v>
      </c>
      <c r="AI196">
        <v>2</v>
      </c>
      <c r="AJ196" t="s">
        <v>1838</v>
      </c>
      <c r="AK196" t="s">
        <v>2392</v>
      </c>
    </row>
    <row r="197" spans="1:37" x14ac:dyDescent="0.3">
      <c r="A197">
        <v>2023</v>
      </c>
      <c r="B197" t="s">
        <v>1188</v>
      </c>
      <c r="C197" t="s">
        <v>529</v>
      </c>
      <c r="D197" t="s">
        <v>2500</v>
      </c>
      <c r="E197" t="s">
        <v>2501</v>
      </c>
      <c r="F197" t="s">
        <v>2502</v>
      </c>
      <c r="G197">
        <v>4</v>
      </c>
      <c r="H197">
        <v>3</v>
      </c>
      <c r="I197">
        <v>12</v>
      </c>
      <c r="J197" t="s">
        <v>50</v>
      </c>
      <c r="K197" t="s">
        <v>808</v>
      </c>
      <c r="L197" t="s">
        <v>2503</v>
      </c>
      <c r="M197" t="s">
        <v>2504</v>
      </c>
      <c r="N197" t="s">
        <v>2505</v>
      </c>
      <c r="O197" t="s">
        <v>2407</v>
      </c>
      <c r="P197" t="s">
        <v>2387</v>
      </c>
      <c r="Q197" t="s">
        <v>2506</v>
      </c>
      <c r="R197" t="s">
        <v>2497</v>
      </c>
      <c r="S197" t="s">
        <v>2507</v>
      </c>
      <c r="T197">
        <v>1</v>
      </c>
      <c r="U197">
        <v>2</v>
      </c>
      <c r="V197" t="s">
        <v>61</v>
      </c>
      <c r="W197" s="3">
        <v>45013</v>
      </c>
      <c r="X197" t="s">
        <v>64</v>
      </c>
      <c r="Y197" t="s">
        <v>1196</v>
      </c>
      <c r="Z197" t="s">
        <v>1196</v>
      </c>
      <c r="AA197" t="s">
        <v>125</v>
      </c>
      <c r="AD197" s="3">
        <v>45015</v>
      </c>
      <c r="AE197" t="s">
        <v>2508</v>
      </c>
      <c r="AF197" t="s">
        <v>65</v>
      </c>
      <c r="AG197">
        <v>211</v>
      </c>
      <c r="AI197">
        <v>2</v>
      </c>
      <c r="AJ197" t="s">
        <v>1838</v>
      </c>
      <c r="AK197" t="s">
        <v>2392</v>
      </c>
    </row>
    <row r="198" spans="1:37" x14ac:dyDescent="0.3">
      <c r="A198">
        <v>2023</v>
      </c>
      <c r="B198" t="s">
        <v>1188</v>
      </c>
      <c r="C198" t="s">
        <v>708</v>
      </c>
      <c r="D198" t="s">
        <v>2509</v>
      </c>
      <c r="E198" t="s">
        <v>2510</v>
      </c>
      <c r="F198" t="s">
        <v>2511</v>
      </c>
      <c r="G198">
        <v>3</v>
      </c>
      <c r="H198">
        <v>3</v>
      </c>
      <c r="I198">
        <v>9</v>
      </c>
      <c r="J198" t="s">
        <v>50</v>
      </c>
      <c r="K198" t="s">
        <v>51</v>
      </c>
      <c r="L198" t="s">
        <v>2512</v>
      </c>
      <c r="M198" t="s">
        <v>2513</v>
      </c>
      <c r="N198" t="s">
        <v>2514</v>
      </c>
      <c r="O198" t="s">
        <v>55</v>
      </c>
      <c r="P198" t="s">
        <v>2387</v>
      </c>
      <c r="Q198" t="s">
        <v>2515</v>
      </c>
      <c r="R198" t="s">
        <v>2389</v>
      </c>
      <c r="S198" t="s">
        <v>2516</v>
      </c>
      <c r="T198">
        <v>2</v>
      </c>
      <c r="U198">
        <v>2</v>
      </c>
      <c r="V198" t="s">
        <v>61</v>
      </c>
      <c r="W198" s="3">
        <v>45013</v>
      </c>
      <c r="X198" t="s">
        <v>64</v>
      </c>
      <c r="Y198" t="s">
        <v>1196</v>
      </c>
      <c r="Z198" t="s">
        <v>1196</v>
      </c>
      <c r="AA198" t="s">
        <v>125</v>
      </c>
      <c r="AD198" s="3">
        <v>45015</v>
      </c>
      <c r="AE198" t="s">
        <v>2517</v>
      </c>
      <c r="AF198" t="s">
        <v>65</v>
      </c>
      <c r="AG198">
        <v>212</v>
      </c>
      <c r="AI198">
        <v>4</v>
      </c>
      <c r="AJ198" t="s">
        <v>1838</v>
      </c>
      <c r="AK198" t="s">
        <v>2392</v>
      </c>
    </row>
    <row r="199" spans="1:37" ht="345.6" x14ac:dyDescent="0.3">
      <c r="A199">
        <v>2023</v>
      </c>
      <c r="B199" t="s">
        <v>1188</v>
      </c>
      <c r="C199" t="s">
        <v>708</v>
      </c>
      <c r="D199" t="s">
        <v>2518</v>
      </c>
      <c r="E199" t="s">
        <v>2519</v>
      </c>
      <c r="F199" s="2" t="s">
        <v>2520</v>
      </c>
      <c r="G199">
        <v>5</v>
      </c>
      <c r="H199">
        <v>3</v>
      </c>
      <c r="I199">
        <v>15</v>
      </c>
      <c r="J199" t="s">
        <v>50</v>
      </c>
      <c r="K199" t="s">
        <v>51</v>
      </c>
      <c r="L199" s="2" t="s">
        <v>2521</v>
      </c>
      <c r="M199" t="s">
        <v>2522</v>
      </c>
      <c r="N199" t="s">
        <v>2523</v>
      </c>
      <c r="O199" t="s">
        <v>55</v>
      </c>
      <c r="P199" t="s">
        <v>2387</v>
      </c>
      <c r="Q199" t="s">
        <v>2515</v>
      </c>
      <c r="R199" t="s">
        <v>2389</v>
      </c>
      <c r="S199" t="s">
        <v>2516</v>
      </c>
      <c r="T199">
        <v>2</v>
      </c>
      <c r="U199">
        <v>2</v>
      </c>
      <c r="V199" t="s">
        <v>61</v>
      </c>
      <c r="W199" s="3">
        <v>45013</v>
      </c>
      <c r="X199" t="s">
        <v>64</v>
      </c>
      <c r="Y199" t="s">
        <v>1196</v>
      </c>
      <c r="Z199" t="s">
        <v>1196</v>
      </c>
      <c r="AA199" t="s">
        <v>125</v>
      </c>
      <c r="AD199" s="3">
        <v>45015</v>
      </c>
      <c r="AE199" t="s">
        <v>2524</v>
      </c>
      <c r="AF199" t="s">
        <v>65</v>
      </c>
      <c r="AG199">
        <v>213</v>
      </c>
      <c r="AI199">
        <v>4</v>
      </c>
      <c r="AJ199" t="s">
        <v>1838</v>
      </c>
      <c r="AK199" t="s">
        <v>2392</v>
      </c>
    </row>
    <row r="200" spans="1:37" x14ac:dyDescent="0.3">
      <c r="A200">
        <v>2023</v>
      </c>
      <c r="B200" t="s">
        <v>1188</v>
      </c>
      <c r="C200" t="s">
        <v>708</v>
      </c>
      <c r="D200" t="s">
        <v>2525</v>
      </c>
      <c r="E200" t="s">
        <v>2526</v>
      </c>
      <c r="F200" t="s">
        <v>2527</v>
      </c>
      <c r="G200">
        <v>4</v>
      </c>
      <c r="H200">
        <v>3</v>
      </c>
      <c r="I200">
        <v>12</v>
      </c>
      <c r="J200" t="s">
        <v>50</v>
      </c>
      <c r="K200" t="s">
        <v>51</v>
      </c>
      <c r="L200" t="s">
        <v>2528</v>
      </c>
      <c r="M200" t="s">
        <v>2529</v>
      </c>
      <c r="N200" t="s">
        <v>2530</v>
      </c>
      <c r="O200" t="s">
        <v>2531</v>
      </c>
      <c r="P200" t="s">
        <v>2387</v>
      </c>
      <c r="Q200" t="s">
        <v>2515</v>
      </c>
      <c r="R200" t="s">
        <v>2389</v>
      </c>
      <c r="S200" t="s">
        <v>2516</v>
      </c>
      <c r="T200">
        <v>3</v>
      </c>
      <c r="U200">
        <v>2</v>
      </c>
      <c r="V200" t="s">
        <v>78</v>
      </c>
      <c r="W200" s="3">
        <v>45013</v>
      </c>
      <c r="X200" t="s">
        <v>64</v>
      </c>
      <c r="Y200" t="s">
        <v>1196</v>
      </c>
      <c r="Z200" t="s">
        <v>1196</v>
      </c>
      <c r="AA200" t="s">
        <v>125</v>
      </c>
      <c r="AD200" s="3">
        <v>45015</v>
      </c>
      <c r="AE200" t="s">
        <v>2532</v>
      </c>
      <c r="AF200" t="s">
        <v>65</v>
      </c>
      <c r="AG200">
        <v>214</v>
      </c>
      <c r="AI200">
        <v>6</v>
      </c>
      <c r="AJ200" t="s">
        <v>1838</v>
      </c>
      <c r="AK200" t="s">
        <v>2392</v>
      </c>
    </row>
    <row r="201" spans="1:37" x14ac:dyDescent="0.3">
      <c r="A201">
        <v>2023</v>
      </c>
      <c r="B201" t="s">
        <v>1188</v>
      </c>
      <c r="C201" t="s">
        <v>708</v>
      </c>
      <c r="D201" t="s">
        <v>2533</v>
      </c>
      <c r="E201" t="s">
        <v>2534</v>
      </c>
      <c r="F201" t="s">
        <v>377</v>
      </c>
      <c r="G201">
        <v>4</v>
      </c>
      <c r="H201">
        <v>4</v>
      </c>
      <c r="I201">
        <v>16</v>
      </c>
      <c r="J201" t="s">
        <v>296</v>
      </c>
      <c r="K201" t="s">
        <v>51</v>
      </c>
      <c r="L201" t="s">
        <v>2535</v>
      </c>
      <c r="M201" t="s">
        <v>2536</v>
      </c>
      <c r="N201" t="s">
        <v>2537</v>
      </c>
      <c r="O201" t="s">
        <v>55</v>
      </c>
      <c r="P201" t="s">
        <v>2387</v>
      </c>
      <c r="Q201" t="s">
        <v>2515</v>
      </c>
      <c r="R201" t="s">
        <v>2389</v>
      </c>
      <c r="S201" t="s">
        <v>2516</v>
      </c>
      <c r="T201">
        <v>3</v>
      </c>
      <c r="U201">
        <v>2</v>
      </c>
      <c r="V201" t="s">
        <v>78</v>
      </c>
      <c r="W201" s="3">
        <v>45013</v>
      </c>
      <c r="X201" t="s">
        <v>64</v>
      </c>
      <c r="Y201" t="s">
        <v>1196</v>
      </c>
      <c r="Z201" t="s">
        <v>1196</v>
      </c>
      <c r="AA201" t="s">
        <v>125</v>
      </c>
      <c r="AD201" s="3">
        <v>45015</v>
      </c>
      <c r="AE201" t="s">
        <v>2538</v>
      </c>
      <c r="AF201" t="s">
        <v>65</v>
      </c>
      <c r="AG201">
        <v>215</v>
      </c>
      <c r="AI201">
        <v>6</v>
      </c>
      <c r="AJ201" t="s">
        <v>127</v>
      </c>
      <c r="AK201" t="s">
        <v>2392</v>
      </c>
    </row>
    <row r="202" spans="1:37" ht="316.8" x14ac:dyDescent="0.3">
      <c r="A202">
        <v>2023</v>
      </c>
      <c r="B202" t="s">
        <v>1188</v>
      </c>
      <c r="C202" t="s">
        <v>714</v>
      </c>
      <c r="D202" t="s">
        <v>2539</v>
      </c>
      <c r="E202" t="s">
        <v>2540</v>
      </c>
      <c r="F202" t="s">
        <v>2541</v>
      </c>
      <c r="G202">
        <v>5</v>
      </c>
      <c r="H202">
        <v>5</v>
      </c>
      <c r="I202">
        <v>25</v>
      </c>
      <c r="J202" t="s">
        <v>296</v>
      </c>
      <c r="K202" t="s">
        <v>51</v>
      </c>
      <c r="L202" t="s">
        <v>2542</v>
      </c>
      <c r="M202" s="2" t="s">
        <v>2543</v>
      </c>
      <c r="N202" t="s">
        <v>2544</v>
      </c>
      <c r="O202" t="s">
        <v>55</v>
      </c>
      <c r="P202" t="s">
        <v>2387</v>
      </c>
      <c r="Q202" t="s">
        <v>2545</v>
      </c>
      <c r="R202" t="s">
        <v>2389</v>
      </c>
      <c r="S202" t="s">
        <v>2546</v>
      </c>
      <c r="T202">
        <v>3</v>
      </c>
      <c r="U202">
        <v>3</v>
      </c>
      <c r="V202" t="s">
        <v>50</v>
      </c>
      <c r="W202" s="3">
        <v>45013</v>
      </c>
      <c r="X202" t="s">
        <v>64</v>
      </c>
      <c r="Y202" t="s">
        <v>1196</v>
      </c>
      <c r="Z202" t="s">
        <v>1196</v>
      </c>
      <c r="AA202" t="s">
        <v>125</v>
      </c>
      <c r="AD202" s="3">
        <v>45015</v>
      </c>
      <c r="AE202" t="s">
        <v>2547</v>
      </c>
      <c r="AF202" t="s">
        <v>65</v>
      </c>
      <c r="AG202">
        <v>216</v>
      </c>
      <c r="AI202">
        <v>9</v>
      </c>
      <c r="AJ202" t="s">
        <v>1838</v>
      </c>
      <c r="AK202" t="s">
        <v>2392</v>
      </c>
    </row>
    <row r="203" spans="1:37" ht="409.6" x14ac:dyDescent="0.3">
      <c r="A203">
        <v>2023</v>
      </c>
      <c r="B203" t="s">
        <v>1188</v>
      </c>
      <c r="C203" t="s">
        <v>720</v>
      </c>
      <c r="D203" t="s">
        <v>2548</v>
      </c>
      <c r="E203" t="s">
        <v>2549</v>
      </c>
      <c r="F203" t="s">
        <v>2550</v>
      </c>
      <c r="G203">
        <v>3</v>
      </c>
      <c r="H203">
        <v>3</v>
      </c>
      <c r="I203">
        <v>9</v>
      </c>
      <c r="J203" t="s">
        <v>50</v>
      </c>
      <c r="K203" t="s">
        <v>51</v>
      </c>
      <c r="L203" s="2" t="s">
        <v>2551</v>
      </c>
      <c r="M203" s="2" t="s">
        <v>2552</v>
      </c>
      <c r="N203" t="s">
        <v>2553</v>
      </c>
      <c r="O203" t="s">
        <v>55</v>
      </c>
      <c r="P203" t="s">
        <v>2387</v>
      </c>
      <c r="Q203" t="s">
        <v>230</v>
      </c>
      <c r="R203" t="s">
        <v>2389</v>
      </c>
      <c r="S203" t="s">
        <v>2554</v>
      </c>
      <c r="T203">
        <v>3</v>
      </c>
      <c r="U203">
        <v>2</v>
      </c>
      <c r="V203" t="s">
        <v>78</v>
      </c>
      <c r="W203" s="3">
        <v>45013</v>
      </c>
      <c r="X203" t="s">
        <v>64</v>
      </c>
      <c r="Y203" t="s">
        <v>1196</v>
      </c>
      <c r="Z203" t="s">
        <v>1196</v>
      </c>
      <c r="AA203" t="s">
        <v>125</v>
      </c>
      <c r="AD203" s="3">
        <v>45015</v>
      </c>
      <c r="AE203" t="s">
        <v>2555</v>
      </c>
      <c r="AF203" t="s">
        <v>65</v>
      </c>
      <c r="AG203">
        <v>217</v>
      </c>
      <c r="AI203">
        <v>6</v>
      </c>
      <c r="AJ203" t="s">
        <v>1838</v>
      </c>
      <c r="AK203" t="s">
        <v>2392</v>
      </c>
    </row>
    <row r="204" spans="1:37" x14ac:dyDescent="0.3">
      <c r="A204">
        <v>2023</v>
      </c>
      <c r="B204" t="s">
        <v>359</v>
      </c>
      <c r="C204" t="s">
        <v>360</v>
      </c>
      <c r="D204" t="s">
        <v>2556</v>
      </c>
      <c r="E204" t="s">
        <v>2557</v>
      </c>
      <c r="F204" t="s">
        <v>362</v>
      </c>
      <c r="G204">
        <v>3</v>
      </c>
      <c r="H204">
        <v>2</v>
      </c>
      <c r="I204">
        <v>6</v>
      </c>
      <c r="J204" t="s">
        <v>78</v>
      </c>
      <c r="K204" t="s">
        <v>51</v>
      </c>
      <c r="L204" t="s">
        <v>363</v>
      </c>
      <c r="M204" t="s">
        <v>2558</v>
      </c>
      <c r="N204" t="s">
        <v>2559</v>
      </c>
      <c r="O204" t="s">
        <v>366</v>
      </c>
      <c r="P204" t="s">
        <v>367</v>
      </c>
      <c r="Q204" t="s">
        <v>2560</v>
      </c>
      <c r="R204" t="s">
        <v>155</v>
      </c>
      <c r="S204" t="s">
        <v>370</v>
      </c>
      <c r="T204">
        <v>2</v>
      </c>
      <c r="U204">
        <v>2</v>
      </c>
      <c r="V204" t="s">
        <v>61</v>
      </c>
      <c r="W204" s="3">
        <v>45019</v>
      </c>
      <c r="X204" t="s">
        <v>372</v>
      </c>
      <c r="Y204" t="s">
        <v>371</v>
      </c>
      <c r="Z204" t="s">
        <v>371</v>
      </c>
      <c r="AA204" t="s">
        <v>125</v>
      </c>
      <c r="AD204" s="3">
        <v>45021</v>
      </c>
      <c r="AE204" t="s">
        <v>2561</v>
      </c>
      <c r="AF204" t="s">
        <v>65</v>
      </c>
      <c r="AG204">
        <v>218</v>
      </c>
      <c r="AI204">
        <v>4</v>
      </c>
      <c r="AJ204" t="s">
        <v>1838</v>
      </c>
      <c r="AK204" t="s">
        <v>373</v>
      </c>
    </row>
    <row r="205" spans="1:37" x14ac:dyDescent="0.3">
      <c r="A205">
        <v>2023</v>
      </c>
      <c r="B205" t="s">
        <v>359</v>
      </c>
      <c r="C205" t="s">
        <v>360</v>
      </c>
      <c r="D205" t="s">
        <v>2562</v>
      </c>
      <c r="E205" t="s">
        <v>2563</v>
      </c>
      <c r="F205" t="s">
        <v>2564</v>
      </c>
      <c r="G205">
        <v>3</v>
      </c>
      <c r="H205">
        <v>2</v>
      </c>
      <c r="I205">
        <v>6</v>
      </c>
      <c r="J205" t="s">
        <v>78</v>
      </c>
      <c r="K205" t="s">
        <v>51</v>
      </c>
      <c r="L205" t="s">
        <v>363</v>
      </c>
      <c r="M205" t="s">
        <v>2565</v>
      </c>
      <c r="N205" t="s">
        <v>2566</v>
      </c>
      <c r="O205" t="s">
        <v>366</v>
      </c>
      <c r="P205" t="s">
        <v>367</v>
      </c>
      <c r="Q205" t="s">
        <v>2567</v>
      </c>
      <c r="R205" t="s">
        <v>2568</v>
      </c>
      <c r="S205" t="s">
        <v>370</v>
      </c>
      <c r="T205">
        <v>2</v>
      </c>
      <c r="U205">
        <v>1</v>
      </c>
      <c r="V205" t="s">
        <v>61</v>
      </c>
      <c r="W205" s="3">
        <v>45019</v>
      </c>
      <c r="X205" t="s">
        <v>372</v>
      </c>
      <c r="Y205" t="s">
        <v>371</v>
      </c>
      <c r="Z205" t="s">
        <v>371</v>
      </c>
      <c r="AA205" t="s">
        <v>125</v>
      </c>
      <c r="AD205" s="3">
        <v>45021</v>
      </c>
      <c r="AE205" t="s">
        <v>2569</v>
      </c>
      <c r="AF205" t="s">
        <v>65</v>
      </c>
      <c r="AG205">
        <v>219</v>
      </c>
      <c r="AI205">
        <v>2</v>
      </c>
      <c r="AJ205" t="s">
        <v>1838</v>
      </c>
      <c r="AK205" t="s">
        <v>373</v>
      </c>
    </row>
    <row r="206" spans="1:37" x14ac:dyDescent="0.3">
      <c r="A206">
        <v>2023</v>
      </c>
      <c r="B206" t="s">
        <v>359</v>
      </c>
      <c r="C206" t="s">
        <v>375</v>
      </c>
      <c r="D206" t="s">
        <v>2570</v>
      </c>
      <c r="E206" t="s">
        <v>2571</v>
      </c>
      <c r="F206" t="s">
        <v>2572</v>
      </c>
      <c r="G206">
        <v>3</v>
      </c>
      <c r="H206">
        <v>2</v>
      </c>
      <c r="I206">
        <v>6</v>
      </c>
      <c r="J206" t="s">
        <v>78</v>
      </c>
      <c r="K206" t="s">
        <v>51</v>
      </c>
      <c r="L206" t="s">
        <v>2573</v>
      </c>
      <c r="M206" t="s">
        <v>2574</v>
      </c>
      <c r="N206" t="s">
        <v>2575</v>
      </c>
      <c r="O206" t="s">
        <v>55</v>
      </c>
      <c r="P206" t="s">
        <v>367</v>
      </c>
      <c r="Q206" t="s">
        <v>382</v>
      </c>
      <c r="R206" t="s">
        <v>2576</v>
      </c>
      <c r="S206" t="s">
        <v>370</v>
      </c>
      <c r="T206">
        <v>2</v>
      </c>
      <c r="U206">
        <v>1</v>
      </c>
      <c r="V206" t="s">
        <v>61</v>
      </c>
      <c r="W206" s="3">
        <v>45019</v>
      </c>
      <c r="X206" t="s">
        <v>372</v>
      </c>
      <c r="Y206" t="s">
        <v>371</v>
      </c>
      <c r="Z206" t="s">
        <v>371</v>
      </c>
      <c r="AA206" t="s">
        <v>125</v>
      </c>
      <c r="AD206" s="3">
        <v>45021</v>
      </c>
      <c r="AE206" t="s">
        <v>2577</v>
      </c>
      <c r="AF206" t="s">
        <v>65</v>
      </c>
      <c r="AG206">
        <v>220</v>
      </c>
      <c r="AI206">
        <v>2</v>
      </c>
      <c r="AJ206" t="s">
        <v>1838</v>
      </c>
      <c r="AK206" t="s">
        <v>373</v>
      </c>
    </row>
    <row r="207" spans="1:37" x14ac:dyDescent="0.3">
      <c r="A207">
        <v>2023</v>
      </c>
      <c r="B207" t="s">
        <v>359</v>
      </c>
      <c r="C207" t="s">
        <v>2578</v>
      </c>
      <c r="D207" t="s">
        <v>2579</v>
      </c>
      <c r="E207" t="s">
        <v>2580</v>
      </c>
      <c r="F207" t="s">
        <v>2581</v>
      </c>
      <c r="G207">
        <v>3</v>
      </c>
      <c r="H207">
        <v>2</v>
      </c>
      <c r="I207">
        <v>6</v>
      </c>
      <c r="J207" t="s">
        <v>78</v>
      </c>
      <c r="K207" t="s">
        <v>808</v>
      </c>
      <c r="L207" t="s">
        <v>2582</v>
      </c>
      <c r="M207" t="s">
        <v>2583</v>
      </c>
      <c r="N207" t="s">
        <v>2584</v>
      </c>
      <c r="O207" t="s">
        <v>366</v>
      </c>
      <c r="P207" t="s">
        <v>367</v>
      </c>
      <c r="Q207" t="s">
        <v>2585</v>
      </c>
      <c r="R207" t="s">
        <v>2110</v>
      </c>
      <c r="S207" t="s">
        <v>370</v>
      </c>
      <c r="T207">
        <v>3</v>
      </c>
      <c r="U207">
        <v>1</v>
      </c>
      <c r="V207" t="s">
        <v>61</v>
      </c>
      <c r="W207" s="3">
        <v>45019</v>
      </c>
      <c r="X207" t="s">
        <v>372</v>
      </c>
      <c r="Y207" t="s">
        <v>371</v>
      </c>
      <c r="Z207" t="s">
        <v>371</v>
      </c>
      <c r="AA207" t="s">
        <v>125</v>
      </c>
      <c r="AD207" s="3">
        <v>45021</v>
      </c>
      <c r="AE207" t="s">
        <v>2586</v>
      </c>
      <c r="AF207" t="s">
        <v>65</v>
      </c>
      <c r="AG207">
        <v>221</v>
      </c>
      <c r="AI207">
        <v>3</v>
      </c>
      <c r="AJ207" t="s">
        <v>1838</v>
      </c>
      <c r="AK207" t="s">
        <v>373</v>
      </c>
    </row>
    <row r="208" spans="1:37" x14ac:dyDescent="0.3">
      <c r="A208">
        <v>2023</v>
      </c>
      <c r="B208" t="s">
        <v>359</v>
      </c>
      <c r="C208" t="s">
        <v>2578</v>
      </c>
      <c r="D208" t="s">
        <v>2587</v>
      </c>
      <c r="E208" t="s">
        <v>2588</v>
      </c>
      <c r="F208" t="s">
        <v>2589</v>
      </c>
      <c r="G208">
        <v>3</v>
      </c>
      <c r="H208">
        <v>2</v>
      </c>
      <c r="I208">
        <v>6</v>
      </c>
      <c r="J208" t="s">
        <v>78</v>
      </c>
      <c r="K208" t="s">
        <v>51</v>
      </c>
      <c r="L208" t="s">
        <v>2582</v>
      </c>
      <c r="M208" t="s">
        <v>2583</v>
      </c>
      <c r="N208" t="s">
        <v>2590</v>
      </c>
      <c r="O208" t="s">
        <v>366</v>
      </c>
      <c r="P208" t="s">
        <v>367</v>
      </c>
      <c r="Q208" t="s">
        <v>2591</v>
      </c>
      <c r="R208" t="s">
        <v>2110</v>
      </c>
      <c r="S208" t="s">
        <v>370</v>
      </c>
      <c r="T208">
        <v>2</v>
      </c>
      <c r="U208">
        <v>2</v>
      </c>
      <c r="V208" t="s">
        <v>61</v>
      </c>
      <c r="W208" s="3">
        <v>45019</v>
      </c>
      <c r="X208" t="s">
        <v>372</v>
      </c>
      <c r="Y208" t="s">
        <v>371</v>
      </c>
      <c r="Z208" t="s">
        <v>371</v>
      </c>
      <c r="AA208" t="s">
        <v>125</v>
      </c>
      <c r="AD208" s="3">
        <v>45021</v>
      </c>
      <c r="AE208" t="s">
        <v>2592</v>
      </c>
      <c r="AF208" t="s">
        <v>65</v>
      </c>
      <c r="AG208">
        <v>222</v>
      </c>
      <c r="AI208">
        <v>4</v>
      </c>
      <c r="AJ208" t="s">
        <v>1838</v>
      </c>
      <c r="AK208" t="s">
        <v>373</v>
      </c>
    </row>
    <row r="209" spans="1:38" x14ac:dyDescent="0.3">
      <c r="A209">
        <v>2023</v>
      </c>
      <c r="B209" t="s">
        <v>359</v>
      </c>
      <c r="C209" t="s">
        <v>2578</v>
      </c>
      <c r="D209" t="s">
        <v>2593</v>
      </c>
      <c r="E209" t="s">
        <v>2594</v>
      </c>
      <c r="F209" t="s">
        <v>2595</v>
      </c>
      <c r="G209">
        <v>3</v>
      </c>
      <c r="H209">
        <v>2</v>
      </c>
      <c r="I209">
        <v>6</v>
      </c>
      <c r="J209" t="s">
        <v>78</v>
      </c>
      <c r="K209" t="s">
        <v>51</v>
      </c>
      <c r="L209" t="s">
        <v>2582</v>
      </c>
      <c r="M209" t="s">
        <v>2583</v>
      </c>
      <c r="N209" t="s">
        <v>2596</v>
      </c>
      <c r="O209" t="s">
        <v>366</v>
      </c>
      <c r="P209" t="s">
        <v>367</v>
      </c>
      <c r="Q209" t="s">
        <v>2567</v>
      </c>
      <c r="R209" t="s">
        <v>2597</v>
      </c>
      <c r="S209" t="s">
        <v>370</v>
      </c>
      <c r="T209">
        <v>2</v>
      </c>
      <c r="U209">
        <v>1</v>
      </c>
      <c r="V209" t="s">
        <v>61</v>
      </c>
      <c r="W209" s="3">
        <v>45019</v>
      </c>
      <c r="X209" t="s">
        <v>372</v>
      </c>
      <c r="Y209" t="s">
        <v>371</v>
      </c>
      <c r="Z209" t="s">
        <v>371</v>
      </c>
      <c r="AA209" t="s">
        <v>125</v>
      </c>
      <c r="AD209" s="3">
        <v>45021</v>
      </c>
      <c r="AE209" t="s">
        <v>2598</v>
      </c>
      <c r="AF209" t="s">
        <v>65</v>
      </c>
      <c r="AG209">
        <v>223</v>
      </c>
      <c r="AI209">
        <v>2</v>
      </c>
      <c r="AJ209" t="s">
        <v>1838</v>
      </c>
      <c r="AK209" t="s">
        <v>373</v>
      </c>
    </row>
    <row r="210" spans="1:38" x14ac:dyDescent="0.3">
      <c r="A210">
        <v>2023</v>
      </c>
      <c r="B210" t="s">
        <v>359</v>
      </c>
      <c r="C210" t="s">
        <v>2578</v>
      </c>
      <c r="D210" t="s">
        <v>2599</v>
      </c>
      <c r="E210" t="e">
        <f>-Usia tool tinggi
-aus akibat pemakaian</f>
        <v>#NAME?</v>
      </c>
      <c r="F210" t="s">
        <v>2600</v>
      </c>
      <c r="G210">
        <v>3</v>
      </c>
      <c r="H210">
        <v>3</v>
      </c>
      <c r="I210">
        <v>9</v>
      </c>
      <c r="J210" t="s">
        <v>50</v>
      </c>
      <c r="K210" t="s">
        <v>51</v>
      </c>
      <c r="L210" t="s">
        <v>363</v>
      </c>
      <c r="M210" t="s">
        <v>2601</v>
      </c>
      <c r="N210" t="s">
        <v>2602</v>
      </c>
      <c r="O210" t="s">
        <v>366</v>
      </c>
      <c r="P210" t="s">
        <v>367</v>
      </c>
      <c r="Q210" t="s">
        <v>2603</v>
      </c>
      <c r="R210" t="s">
        <v>2597</v>
      </c>
      <c r="S210" t="s">
        <v>370</v>
      </c>
      <c r="T210">
        <v>2</v>
      </c>
      <c r="U210">
        <v>2</v>
      </c>
      <c r="V210" t="s">
        <v>61</v>
      </c>
      <c r="W210" s="3">
        <v>45019</v>
      </c>
      <c r="X210" t="s">
        <v>372</v>
      </c>
      <c r="Y210" t="s">
        <v>371</v>
      </c>
      <c r="Z210" t="s">
        <v>371</v>
      </c>
      <c r="AA210" t="s">
        <v>125</v>
      </c>
      <c r="AD210" s="3">
        <v>45021</v>
      </c>
      <c r="AE210" t="s">
        <v>2604</v>
      </c>
      <c r="AF210" t="s">
        <v>65</v>
      </c>
      <c r="AG210">
        <v>224</v>
      </c>
      <c r="AI210">
        <v>4</v>
      </c>
      <c r="AJ210" t="s">
        <v>127</v>
      </c>
      <c r="AK210" t="s">
        <v>373</v>
      </c>
    </row>
    <row r="211" spans="1:38" x14ac:dyDescent="0.3">
      <c r="A211">
        <v>2023</v>
      </c>
      <c r="B211" t="s">
        <v>359</v>
      </c>
      <c r="C211" t="s">
        <v>2605</v>
      </c>
      <c r="D211" t="s">
        <v>2606</v>
      </c>
      <c r="E211" t="s">
        <v>2607</v>
      </c>
      <c r="F211" t="s">
        <v>2608</v>
      </c>
      <c r="G211">
        <v>3</v>
      </c>
      <c r="H211">
        <v>2</v>
      </c>
      <c r="I211">
        <v>6</v>
      </c>
      <c r="J211" t="s">
        <v>78</v>
      </c>
      <c r="K211" t="s">
        <v>51</v>
      </c>
      <c r="L211" t="s">
        <v>2609</v>
      </c>
      <c r="M211" t="s">
        <v>2610</v>
      </c>
      <c r="N211" t="s">
        <v>2611</v>
      </c>
      <c r="O211" t="s">
        <v>366</v>
      </c>
      <c r="P211" t="s">
        <v>367</v>
      </c>
      <c r="Q211" t="s">
        <v>2612</v>
      </c>
      <c r="R211" t="s">
        <v>2613</v>
      </c>
      <c r="S211" t="s">
        <v>370</v>
      </c>
      <c r="T211">
        <v>2</v>
      </c>
      <c r="U211">
        <v>1</v>
      </c>
      <c r="V211" t="s">
        <v>61</v>
      </c>
      <c r="W211" s="3">
        <v>45019</v>
      </c>
      <c r="X211" t="s">
        <v>372</v>
      </c>
      <c r="Y211" t="s">
        <v>371</v>
      </c>
      <c r="Z211" t="s">
        <v>371</v>
      </c>
      <c r="AA211" t="s">
        <v>125</v>
      </c>
      <c r="AD211" s="3">
        <v>45021</v>
      </c>
      <c r="AE211" t="s">
        <v>2614</v>
      </c>
      <c r="AF211" t="s">
        <v>65</v>
      </c>
      <c r="AG211">
        <v>225</v>
      </c>
      <c r="AI211">
        <v>2</v>
      </c>
      <c r="AJ211" t="s">
        <v>1838</v>
      </c>
      <c r="AK211" t="s">
        <v>373</v>
      </c>
    </row>
    <row r="212" spans="1:38" x14ac:dyDescent="0.3">
      <c r="A212">
        <v>2023</v>
      </c>
      <c r="B212" t="s">
        <v>359</v>
      </c>
      <c r="C212" t="s">
        <v>2615</v>
      </c>
      <c r="D212" t="s">
        <v>2616</v>
      </c>
      <c r="E212" t="s">
        <v>2617</v>
      </c>
      <c r="F212" t="s">
        <v>2618</v>
      </c>
      <c r="G212">
        <v>3</v>
      </c>
      <c r="H212">
        <v>2</v>
      </c>
      <c r="I212">
        <v>6</v>
      </c>
      <c r="J212" t="s">
        <v>78</v>
      </c>
      <c r="K212" t="s">
        <v>51</v>
      </c>
      <c r="L212" t="s">
        <v>2619</v>
      </c>
      <c r="M212" t="s">
        <v>2620</v>
      </c>
      <c r="N212" t="s">
        <v>2621</v>
      </c>
      <c r="O212" t="s">
        <v>366</v>
      </c>
      <c r="P212" t="s">
        <v>367</v>
      </c>
      <c r="Q212" t="s">
        <v>2622</v>
      </c>
      <c r="R212" t="s">
        <v>2597</v>
      </c>
      <c r="S212" t="s">
        <v>370</v>
      </c>
      <c r="T212">
        <v>2</v>
      </c>
      <c r="U212">
        <v>1</v>
      </c>
      <c r="V212" t="s">
        <v>61</v>
      </c>
      <c r="W212" s="3">
        <v>45019</v>
      </c>
      <c r="X212" t="s">
        <v>372</v>
      </c>
      <c r="Y212" t="s">
        <v>371</v>
      </c>
      <c r="Z212" t="s">
        <v>371</v>
      </c>
      <c r="AA212" t="s">
        <v>125</v>
      </c>
      <c r="AD212" s="3">
        <v>45021</v>
      </c>
      <c r="AE212" t="s">
        <v>2623</v>
      </c>
      <c r="AF212" t="s">
        <v>65</v>
      </c>
      <c r="AG212">
        <v>226</v>
      </c>
      <c r="AI212">
        <v>2</v>
      </c>
      <c r="AJ212" t="s">
        <v>1838</v>
      </c>
      <c r="AK212" t="s">
        <v>373</v>
      </c>
    </row>
    <row r="213" spans="1:38" ht="187.2" x14ac:dyDescent="0.3">
      <c r="A213">
        <v>2023</v>
      </c>
      <c r="B213" t="s">
        <v>155</v>
      </c>
      <c r="C213" t="s">
        <v>822</v>
      </c>
      <c r="D213" t="s">
        <v>2624</v>
      </c>
      <c r="E213" s="2" t="s">
        <v>2625</v>
      </c>
      <c r="F213" s="2" t="s">
        <v>2626</v>
      </c>
      <c r="G213">
        <v>5</v>
      </c>
      <c r="H213">
        <v>4</v>
      </c>
      <c r="I213">
        <v>20</v>
      </c>
      <c r="J213" t="s">
        <v>296</v>
      </c>
      <c r="K213" t="s">
        <v>51</v>
      </c>
      <c r="L213" t="e">
        <f>- Monthly revenue review
- Close coordination dengan Key Account customer</f>
        <v>#NAME?</v>
      </c>
      <c r="M213" s="2" t="s">
        <v>2627</v>
      </c>
      <c r="N213" s="2" t="s">
        <v>2628</v>
      </c>
      <c r="O213" t="s">
        <v>55</v>
      </c>
      <c r="P213" t="s">
        <v>155</v>
      </c>
      <c r="Q213" t="s">
        <v>2629</v>
      </c>
      <c r="R213" t="s">
        <v>649</v>
      </c>
      <c r="S213" t="s">
        <v>2630</v>
      </c>
      <c r="T213">
        <v>3</v>
      </c>
      <c r="U213">
        <v>2</v>
      </c>
      <c r="V213" t="s">
        <v>78</v>
      </c>
      <c r="W213" s="3">
        <v>45026</v>
      </c>
      <c r="X213" t="s">
        <v>640</v>
      </c>
      <c r="Y213" t="s">
        <v>1425</v>
      </c>
      <c r="Z213" t="s">
        <v>1425</v>
      </c>
      <c r="AA213" t="s">
        <v>125</v>
      </c>
      <c r="AD213" s="3">
        <v>45027</v>
      </c>
      <c r="AE213" t="s">
        <v>2631</v>
      </c>
      <c r="AF213" t="s">
        <v>65</v>
      </c>
      <c r="AG213">
        <v>227</v>
      </c>
      <c r="AI213">
        <v>6</v>
      </c>
      <c r="AJ213" t="s">
        <v>127</v>
      </c>
      <c r="AK213" t="s">
        <v>2632</v>
      </c>
      <c r="AL213" s="3">
        <v>45014</v>
      </c>
    </row>
    <row r="214" spans="1:38" ht="273.60000000000002" x14ac:dyDescent="0.3">
      <c r="A214">
        <v>2023</v>
      </c>
      <c r="B214" t="s">
        <v>155</v>
      </c>
      <c r="C214" t="s">
        <v>822</v>
      </c>
      <c r="D214" t="s">
        <v>2633</v>
      </c>
      <c r="E214" s="2" t="s">
        <v>2634</v>
      </c>
      <c r="F214" s="2" t="s">
        <v>2635</v>
      </c>
      <c r="G214">
        <v>5</v>
      </c>
      <c r="H214">
        <v>4</v>
      </c>
      <c r="I214">
        <v>20</v>
      </c>
      <c r="J214" t="s">
        <v>296</v>
      </c>
      <c r="K214" t="s">
        <v>51</v>
      </c>
      <c r="L214" s="2" t="s">
        <v>2636</v>
      </c>
      <c r="M214" s="2" t="s">
        <v>2637</v>
      </c>
      <c r="N214" s="2" t="s">
        <v>2628</v>
      </c>
      <c r="O214" t="s">
        <v>55</v>
      </c>
      <c r="P214" t="s">
        <v>155</v>
      </c>
      <c r="Q214" t="s">
        <v>2638</v>
      </c>
      <c r="R214" t="s">
        <v>649</v>
      </c>
      <c r="S214" t="s">
        <v>2630</v>
      </c>
      <c r="T214">
        <v>3</v>
      </c>
      <c r="U214">
        <v>2</v>
      </c>
      <c r="V214" t="s">
        <v>78</v>
      </c>
      <c r="W214" s="3">
        <v>45026</v>
      </c>
      <c r="X214" t="s">
        <v>640</v>
      </c>
      <c r="Y214" t="s">
        <v>1425</v>
      </c>
      <c r="Z214" t="s">
        <v>1425</v>
      </c>
      <c r="AA214" t="s">
        <v>125</v>
      </c>
      <c r="AD214" s="3">
        <v>45027</v>
      </c>
      <c r="AE214" t="s">
        <v>2639</v>
      </c>
      <c r="AF214" t="s">
        <v>65</v>
      </c>
      <c r="AG214">
        <v>228</v>
      </c>
      <c r="AI214">
        <v>6</v>
      </c>
      <c r="AJ214" t="s">
        <v>127</v>
      </c>
      <c r="AK214" t="s">
        <v>2632</v>
      </c>
      <c r="AL214" s="3">
        <v>45014</v>
      </c>
    </row>
    <row r="215" spans="1:38" ht="388.8" x14ac:dyDescent="0.3">
      <c r="A215">
        <v>2023</v>
      </c>
      <c r="B215" t="s">
        <v>155</v>
      </c>
      <c r="C215" t="s">
        <v>114</v>
      </c>
      <c r="D215" t="s">
        <v>2640</v>
      </c>
      <c r="E215" s="2" t="s">
        <v>2641</v>
      </c>
      <c r="F215" s="2" t="s">
        <v>2642</v>
      </c>
      <c r="G215">
        <v>3</v>
      </c>
      <c r="H215">
        <v>4</v>
      </c>
      <c r="I215">
        <v>12</v>
      </c>
      <c r="J215" t="s">
        <v>50</v>
      </c>
      <c r="K215" t="s">
        <v>51</v>
      </c>
      <c r="L215" t="e">
        <f>- Realisasi anggaran sesuai prosedur
- Monitoring realiasi anggaran setiap bulan</f>
        <v>#NAME?</v>
      </c>
      <c r="M215" t="e">
        <f>- Melakukan koordinasi dengan Unit Accounting &amp; Financial Analysis untuk merapikan pencatatan biaya
- Monitoring Evaluasi Realisasi anggaran</f>
        <v>#NAME?</v>
      </c>
      <c r="N215" s="2" t="s">
        <v>2643</v>
      </c>
      <c r="O215" t="s">
        <v>55</v>
      </c>
      <c r="P215" t="s">
        <v>155</v>
      </c>
      <c r="Q215" t="s">
        <v>155</v>
      </c>
      <c r="R215" t="s">
        <v>58</v>
      </c>
      <c r="S215" t="s">
        <v>58</v>
      </c>
      <c r="T215">
        <v>1</v>
      </c>
      <c r="U215">
        <v>2</v>
      </c>
      <c r="V215" t="s">
        <v>61</v>
      </c>
      <c r="X215" t="s">
        <v>640</v>
      </c>
      <c r="Y215" t="s">
        <v>1425</v>
      </c>
      <c r="AE215" t="s">
        <v>2644</v>
      </c>
      <c r="AF215" t="s">
        <v>65</v>
      </c>
      <c r="AG215">
        <v>229</v>
      </c>
      <c r="AI215">
        <v>2</v>
      </c>
      <c r="AJ215" t="s">
        <v>1838</v>
      </c>
      <c r="AK215" t="s">
        <v>2632</v>
      </c>
      <c r="AL215" s="3">
        <v>45014</v>
      </c>
    </row>
    <row r="216" spans="1:38" ht="216" x14ac:dyDescent="0.3">
      <c r="A216">
        <v>2023</v>
      </c>
      <c r="B216" t="s">
        <v>155</v>
      </c>
      <c r="C216" t="s">
        <v>833</v>
      </c>
      <c r="D216" t="s">
        <v>2645</v>
      </c>
      <c r="E216" s="2" t="s">
        <v>2646</v>
      </c>
      <c r="F216" t="e">
        <f>- Berpotensi menghambat pelaksanaan kegiatan maintenance yang telah direncanakan</f>
        <v>#NAME?</v>
      </c>
      <c r="G216">
        <v>4</v>
      </c>
      <c r="H216">
        <v>4</v>
      </c>
      <c r="I216">
        <v>16</v>
      </c>
      <c r="J216" t="s">
        <v>296</v>
      </c>
      <c r="K216" t="s">
        <v>51</v>
      </c>
      <c r="L216" s="2" t="s">
        <v>2647</v>
      </c>
      <c r="M216" t="s">
        <v>2648</v>
      </c>
      <c r="N216" s="2" t="s">
        <v>2649</v>
      </c>
      <c r="O216" t="s">
        <v>87</v>
      </c>
      <c r="P216" t="s">
        <v>155</v>
      </c>
      <c r="Q216" t="s">
        <v>2650</v>
      </c>
      <c r="R216" t="s">
        <v>2651</v>
      </c>
      <c r="S216" t="s">
        <v>2630</v>
      </c>
      <c r="T216">
        <v>3</v>
      </c>
      <c r="U216">
        <v>2</v>
      </c>
      <c r="V216" t="s">
        <v>78</v>
      </c>
      <c r="X216" t="s">
        <v>640</v>
      </c>
      <c r="Y216" t="s">
        <v>1425</v>
      </c>
      <c r="AE216" t="s">
        <v>2652</v>
      </c>
      <c r="AF216" t="s">
        <v>65</v>
      </c>
      <c r="AG216">
        <v>230</v>
      </c>
      <c r="AI216">
        <v>6</v>
      </c>
      <c r="AJ216" t="s">
        <v>127</v>
      </c>
      <c r="AK216" t="s">
        <v>2632</v>
      </c>
      <c r="AL216" s="3">
        <v>45014</v>
      </c>
    </row>
    <row r="217" spans="1:38" ht="187.2" x14ac:dyDescent="0.3">
      <c r="A217">
        <v>2023</v>
      </c>
      <c r="B217" t="s">
        <v>155</v>
      </c>
      <c r="C217" t="s">
        <v>462</v>
      </c>
      <c r="D217" t="s">
        <v>2653</v>
      </c>
      <c r="E217" t="e">
        <f>- Penanganan complaint yang kurang baik
- Tidak ada improvement</f>
        <v>#NAME?</v>
      </c>
      <c r="F217" t="e">
        <f>- customer Tidak loyal
- Brand image GMF yang kurang baik di mata pelanggan</f>
        <v>#NAME?</v>
      </c>
      <c r="G217">
        <v>3</v>
      </c>
      <c r="H217">
        <v>3</v>
      </c>
      <c r="I217">
        <v>9</v>
      </c>
      <c r="J217" t="s">
        <v>50</v>
      </c>
      <c r="K217" t="s">
        <v>51</v>
      </c>
      <c r="L217" t="e">
        <f>- Conduct &amp; Evaluate customer Survey
- complaint handling Management
- customer Advocacy
- PPR Report, complaint dan corrective action Report</f>
        <v>#NAME?</v>
      </c>
      <c r="M217" s="2" t="s">
        <v>2654</v>
      </c>
      <c r="N217" s="2" t="s">
        <v>2655</v>
      </c>
      <c r="O217" t="s">
        <v>660</v>
      </c>
      <c r="P217" t="s">
        <v>155</v>
      </c>
      <c r="Q217" t="s">
        <v>2656</v>
      </c>
      <c r="R217" t="s">
        <v>649</v>
      </c>
      <c r="S217" t="s">
        <v>2657</v>
      </c>
      <c r="T217">
        <v>1</v>
      </c>
      <c r="U217">
        <v>1</v>
      </c>
      <c r="V217" t="s">
        <v>61</v>
      </c>
      <c r="W217" s="3">
        <v>45026</v>
      </c>
      <c r="X217" t="s">
        <v>640</v>
      </c>
      <c r="Y217" t="s">
        <v>1425</v>
      </c>
      <c r="Z217" t="s">
        <v>1425</v>
      </c>
      <c r="AA217" t="s">
        <v>125</v>
      </c>
      <c r="AD217" s="3">
        <v>45027</v>
      </c>
      <c r="AE217" t="s">
        <v>2658</v>
      </c>
      <c r="AF217" t="s">
        <v>65</v>
      </c>
      <c r="AG217">
        <v>231</v>
      </c>
      <c r="AI217">
        <v>1</v>
      </c>
      <c r="AJ217" t="s">
        <v>127</v>
      </c>
      <c r="AK217" t="s">
        <v>2632</v>
      </c>
      <c r="AL217" s="3">
        <v>45014</v>
      </c>
    </row>
    <row r="218" spans="1:38" ht="259.2" x14ac:dyDescent="0.3">
      <c r="A218">
        <v>2023</v>
      </c>
      <c r="B218" t="s">
        <v>155</v>
      </c>
      <c r="C218" t="s">
        <v>2659</v>
      </c>
      <c r="D218" t="s">
        <v>2660</v>
      </c>
      <c r="E218" t="e">
        <f>- Tidak Adanya customer baru/ Key Account customer baru
- Strategy marketing yang kurang efektif
- Strategy sales yang kurang efektif</f>
        <v>#NAME?</v>
      </c>
      <c r="F218" t="s">
        <v>2661</v>
      </c>
      <c r="G218">
        <v>3</v>
      </c>
      <c r="H218">
        <v>2</v>
      </c>
      <c r="I218">
        <v>6</v>
      </c>
      <c r="J218" t="s">
        <v>78</v>
      </c>
      <c r="K218" t="s">
        <v>51</v>
      </c>
      <c r="L218" t="e">
        <f>- Market research dan intelligence untuk marketing blueprint
- sales &amp; marketing Strategy
- Pricing Strategy
- Product development Strategy</f>
        <v>#NAME?</v>
      </c>
      <c r="M218" s="2" t="s">
        <v>2662</v>
      </c>
      <c r="N218" t="e">
        <f>- marketing blueprint tersedia dan terlaksana
- Pricing catalogue tersedia
- marketing &amp; sales Strategy terlaksana</f>
        <v>#NAME?</v>
      </c>
      <c r="O218" t="s">
        <v>87</v>
      </c>
      <c r="P218" t="s">
        <v>155</v>
      </c>
      <c r="Q218" t="s">
        <v>2443</v>
      </c>
      <c r="R218" t="s">
        <v>649</v>
      </c>
      <c r="S218" t="s">
        <v>155</v>
      </c>
      <c r="T218">
        <v>2</v>
      </c>
      <c r="U218">
        <v>2</v>
      </c>
      <c r="V218" t="s">
        <v>61</v>
      </c>
      <c r="X218" t="s">
        <v>640</v>
      </c>
      <c r="Y218" t="s">
        <v>1425</v>
      </c>
      <c r="AE218" t="s">
        <v>2663</v>
      </c>
      <c r="AF218" t="s">
        <v>65</v>
      </c>
      <c r="AG218">
        <v>232</v>
      </c>
      <c r="AI218">
        <v>4</v>
      </c>
      <c r="AJ218" t="s">
        <v>1838</v>
      </c>
      <c r="AK218" t="s">
        <v>2632</v>
      </c>
      <c r="AL218" s="3">
        <v>45014</v>
      </c>
    </row>
    <row r="219" spans="1:38" ht="158.4" x14ac:dyDescent="0.3">
      <c r="A219">
        <v>2023</v>
      </c>
      <c r="B219" t="s">
        <v>155</v>
      </c>
      <c r="C219" t="s">
        <v>2664</v>
      </c>
      <c r="D219" t="s">
        <v>2665</v>
      </c>
      <c r="E219" t="s">
        <v>2666</v>
      </c>
      <c r="F219" s="2" t="s">
        <v>2667</v>
      </c>
      <c r="G219">
        <v>3</v>
      </c>
      <c r="H219">
        <v>4</v>
      </c>
      <c r="I219">
        <v>12</v>
      </c>
      <c r="J219" t="s">
        <v>50</v>
      </c>
      <c r="K219" t="s">
        <v>51</v>
      </c>
      <c r="L219" t="s">
        <v>2668</v>
      </c>
      <c r="M219" s="2" t="s">
        <v>2669</v>
      </c>
      <c r="N219" s="2" t="s">
        <v>2670</v>
      </c>
      <c r="O219" t="s">
        <v>55</v>
      </c>
      <c r="P219" t="s">
        <v>155</v>
      </c>
      <c r="Q219" t="s">
        <v>2671</v>
      </c>
      <c r="R219" t="s">
        <v>649</v>
      </c>
      <c r="S219" t="s">
        <v>649</v>
      </c>
      <c r="T219">
        <v>3</v>
      </c>
      <c r="U219">
        <v>2</v>
      </c>
      <c r="V219" t="s">
        <v>78</v>
      </c>
      <c r="W219" s="3">
        <v>45026</v>
      </c>
      <c r="X219" t="s">
        <v>640</v>
      </c>
      <c r="Y219" t="s">
        <v>1425</v>
      </c>
      <c r="Z219" t="s">
        <v>1425</v>
      </c>
      <c r="AA219" t="s">
        <v>125</v>
      </c>
      <c r="AD219" s="3">
        <v>45027</v>
      </c>
      <c r="AE219" t="s">
        <v>2672</v>
      </c>
      <c r="AF219" t="s">
        <v>65</v>
      </c>
      <c r="AG219">
        <v>233</v>
      </c>
      <c r="AI219">
        <v>6</v>
      </c>
      <c r="AJ219" t="s">
        <v>1838</v>
      </c>
      <c r="AK219" t="s">
        <v>2632</v>
      </c>
      <c r="AL219" s="3">
        <v>45014</v>
      </c>
    </row>
    <row r="220" spans="1:38" ht="259.2" x14ac:dyDescent="0.3">
      <c r="A220">
        <v>2023</v>
      </c>
      <c r="B220" t="s">
        <v>155</v>
      </c>
      <c r="C220" t="s">
        <v>2673</v>
      </c>
      <c r="D220" t="s">
        <v>183</v>
      </c>
      <c r="E220" s="2" t="s">
        <v>2674</v>
      </c>
      <c r="F220" s="2" t="s">
        <v>2675</v>
      </c>
      <c r="G220">
        <v>5</v>
      </c>
      <c r="H220">
        <v>2</v>
      </c>
      <c r="I220">
        <v>10</v>
      </c>
      <c r="J220" t="s">
        <v>61</v>
      </c>
      <c r="K220" t="s">
        <v>51</v>
      </c>
      <c r="L220" s="2" t="s">
        <v>2676</v>
      </c>
      <c r="M220" t="e">
        <f>- Melakukan review prosedur bisnis secara rutin oleh seluruh bidang
- pelaksanaan sharing session untuk sosialisasi ke internal TP</f>
        <v>#NAME?</v>
      </c>
      <c r="N220" s="2" t="s">
        <v>2677</v>
      </c>
      <c r="O220" t="s">
        <v>87</v>
      </c>
      <c r="P220" t="s">
        <v>155</v>
      </c>
      <c r="Q220" t="s">
        <v>190</v>
      </c>
      <c r="R220" t="s">
        <v>191</v>
      </c>
      <c r="S220" t="s">
        <v>155</v>
      </c>
      <c r="T220">
        <v>4</v>
      </c>
      <c r="U220">
        <v>1</v>
      </c>
      <c r="V220" t="s">
        <v>61</v>
      </c>
      <c r="X220" t="s">
        <v>640</v>
      </c>
      <c r="Y220" t="s">
        <v>1425</v>
      </c>
      <c r="AE220" t="s">
        <v>2678</v>
      </c>
      <c r="AF220" t="s">
        <v>65</v>
      </c>
      <c r="AG220">
        <v>234</v>
      </c>
      <c r="AI220">
        <v>4</v>
      </c>
      <c r="AJ220" t="s">
        <v>1838</v>
      </c>
      <c r="AK220" t="s">
        <v>2632</v>
      </c>
      <c r="AL220" s="3">
        <v>45014</v>
      </c>
    </row>
    <row r="221" spans="1:38" ht="158.4" x14ac:dyDescent="0.3">
      <c r="A221">
        <v>2023</v>
      </c>
      <c r="B221" t="s">
        <v>155</v>
      </c>
      <c r="C221" t="s">
        <v>1708</v>
      </c>
      <c r="D221" t="e">
        <f>- keterlambatan pembayaran oleh pelanggan - Cash in yang tertunda</f>
        <v>#NAME?</v>
      </c>
      <c r="E221" s="2" t="s">
        <v>2679</v>
      </c>
      <c r="F221" t="e">
        <f>- Proyeksi revenue Perusahaan Tidak mencapai Target
- Terhambatnya proses maintenance pelanggan yang berpengaruh pada TAT</f>
        <v>#NAME?</v>
      </c>
      <c r="G221">
        <v>5</v>
      </c>
      <c r="H221">
        <v>3</v>
      </c>
      <c r="I221">
        <v>15</v>
      </c>
      <c r="J221" t="s">
        <v>50</v>
      </c>
      <c r="K221" t="s">
        <v>51</v>
      </c>
      <c r="L221" s="2" t="s">
        <v>2669</v>
      </c>
      <c r="M221" s="2" t="s">
        <v>2669</v>
      </c>
      <c r="N221" s="2" t="s">
        <v>2680</v>
      </c>
      <c r="O221" t="s">
        <v>55</v>
      </c>
      <c r="P221" t="s">
        <v>155</v>
      </c>
      <c r="Q221" t="s">
        <v>2681</v>
      </c>
      <c r="R221" t="s">
        <v>58</v>
      </c>
      <c r="S221" t="s">
        <v>649</v>
      </c>
      <c r="T221">
        <v>3</v>
      </c>
      <c r="U221">
        <v>2</v>
      </c>
      <c r="V221" t="s">
        <v>61</v>
      </c>
      <c r="W221" s="3">
        <v>45026</v>
      </c>
      <c r="X221" t="s">
        <v>640</v>
      </c>
      <c r="Y221" t="s">
        <v>1425</v>
      </c>
      <c r="Z221" t="s">
        <v>1425</v>
      </c>
      <c r="AA221" t="s">
        <v>125</v>
      </c>
      <c r="AD221" s="3">
        <v>45027</v>
      </c>
      <c r="AE221" t="s">
        <v>2682</v>
      </c>
      <c r="AF221" t="s">
        <v>65</v>
      </c>
      <c r="AG221">
        <v>235</v>
      </c>
      <c r="AI221">
        <v>6</v>
      </c>
      <c r="AJ221" t="s">
        <v>127</v>
      </c>
      <c r="AK221" t="s">
        <v>2632</v>
      </c>
      <c r="AL221" s="3">
        <v>45014</v>
      </c>
    </row>
    <row r="222" spans="1:38" ht="230.4" x14ac:dyDescent="0.3">
      <c r="A222">
        <v>2023</v>
      </c>
      <c r="B222" t="s">
        <v>155</v>
      </c>
      <c r="C222" t="s">
        <v>529</v>
      </c>
      <c r="D222" t="s">
        <v>2683</v>
      </c>
      <c r="E222" s="2" t="s">
        <v>2684</v>
      </c>
      <c r="F222" s="2" t="s">
        <v>2685</v>
      </c>
      <c r="G222">
        <v>2</v>
      </c>
      <c r="H222">
        <v>3</v>
      </c>
      <c r="I222">
        <v>6</v>
      </c>
      <c r="J222" t="s">
        <v>78</v>
      </c>
      <c r="K222" t="s">
        <v>51</v>
      </c>
      <c r="L222" s="2" t="s">
        <v>2686</v>
      </c>
      <c r="M222" s="2" t="s">
        <v>2687</v>
      </c>
      <c r="N222" s="2" t="s">
        <v>2688</v>
      </c>
      <c r="O222" t="s">
        <v>73</v>
      </c>
      <c r="P222" t="s">
        <v>155</v>
      </c>
      <c r="Q222" t="s">
        <v>2689</v>
      </c>
      <c r="R222" t="s">
        <v>2690</v>
      </c>
      <c r="S222" t="s">
        <v>649</v>
      </c>
      <c r="T222">
        <v>4</v>
      </c>
      <c r="U222">
        <v>1</v>
      </c>
      <c r="V222" t="s">
        <v>61</v>
      </c>
      <c r="X222" t="s">
        <v>640</v>
      </c>
      <c r="Y222" t="s">
        <v>1425</v>
      </c>
      <c r="AE222" t="s">
        <v>2691</v>
      </c>
      <c r="AF222" t="s">
        <v>65</v>
      </c>
      <c r="AG222">
        <v>236</v>
      </c>
      <c r="AI222">
        <v>4</v>
      </c>
      <c r="AJ222" t="s">
        <v>1838</v>
      </c>
      <c r="AK222" t="s">
        <v>2632</v>
      </c>
      <c r="AL222" s="3">
        <v>45014</v>
      </c>
    </row>
    <row r="223" spans="1:38" ht="187.2" x14ac:dyDescent="0.3">
      <c r="A223">
        <v>2023</v>
      </c>
      <c r="B223" t="s">
        <v>155</v>
      </c>
      <c r="C223" t="s">
        <v>408</v>
      </c>
      <c r="D223" t="s">
        <v>208</v>
      </c>
      <c r="E223" s="2" t="s">
        <v>2692</v>
      </c>
      <c r="F223" s="2" t="s">
        <v>2693</v>
      </c>
      <c r="G223">
        <v>1</v>
      </c>
      <c r="H223">
        <v>2</v>
      </c>
      <c r="I223">
        <v>2</v>
      </c>
      <c r="J223" t="s">
        <v>61</v>
      </c>
      <c r="K223" t="s">
        <v>51</v>
      </c>
      <c r="L223" t="e">
        <f>- Melakukan koordinasi dengan DINAS TH untuk menjaga jumlah manpower DINAS TP
- Memonitor ketersediaan jadwal training dan menjadwalkan training personil DINAS TP</f>
        <v>#NAME?</v>
      </c>
      <c r="M223" t="e">
        <f>- Melakukan koordinasi dengan DINAS TH untuk menjaga jumlah manpower DINAS TP
- Memonitor ketersediaan jadwal training dan menjadwalkan training personil DINAS TP</f>
        <v>#NAME?</v>
      </c>
      <c r="N223" t="e">
        <f>- jumlah manpower DINAS TP tersedia sesuai dengan MPP
- Event training terlaksana dan diikuti oleh personil DINAS TP</f>
        <v>#NAME?</v>
      </c>
      <c r="O223" t="s">
        <v>55</v>
      </c>
      <c r="P223" t="s">
        <v>155</v>
      </c>
      <c r="Q223" t="s">
        <v>2545</v>
      </c>
      <c r="R223" t="s">
        <v>163</v>
      </c>
      <c r="S223" t="s">
        <v>649</v>
      </c>
      <c r="T223">
        <v>1</v>
      </c>
      <c r="U223">
        <v>2</v>
      </c>
      <c r="V223" t="s">
        <v>61</v>
      </c>
      <c r="X223" t="s">
        <v>640</v>
      </c>
      <c r="Y223" t="s">
        <v>1425</v>
      </c>
      <c r="AE223" t="s">
        <v>2694</v>
      </c>
      <c r="AF223" t="s">
        <v>65</v>
      </c>
      <c r="AG223">
        <v>237</v>
      </c>
      <c r="AI223">
        <v>2</v>
      </c>
      <c r="AJ223" t="s">
        <v>1838</v>
      </c>
      <c r="AK223" t="s">
        <v>2632</v>
      </c>
      <c r="AL223" s="3">
        <v>45014</v>
      </c>
    </row>
    <row r="224" spans="1:38" ht="158.4" x14ac:dyDescent="0.3">
      <c r="A224">
        <v>2023</v>
      </c>
      <c r="B224" t="s">
        <v>155</v>
      </c>
      <c r="C224" t="s">
        <v>2060</v>
      </c>
      <c r="D224" t="s">
        <v>215</v>
      </c>
      <c r="E224" s="2" t="s">
        <v>2695</v>
      </c>
      <c r="F224" s="2" t="s">
        <v>2696</v>
      </c>
      <c r="G224">
        <v>1</v>
      </c>
      <c r="H224">
        <v>2</v>
      </c>
      <c r="I224">
        <v>2</v>
      </c>
      <c r="J224" t="s">
        <v>61</v>
      </c>
      <c r="K224" t="s">
        <v>51</v>
      </c>
      <c r="L224" t="e">
        <f>- Melakukan koordinasi dengan DINAS TH untuk menjaga jumlah manpower DINAS TP
- Memonitor ketersediaan jadwal training dan menjadwalkan training personil DINAS TP</f>
        <v>#NAME?</v>
      </c>
      <c r="M224" t="e">
        <f>- Melakukan koordinasi dengan DINAS TH untuk menjaga jumlah manpower DINAS TP
- Memonitor ketersediaan jadwal training dan menjadwalkan training personil DINAS TP</f>
        <v>#NAME?</v>
      </c>
      <c r="N224" t="e">
        <f>- jumlah manpower DINAS TP tersedia sesuai dengan MPP
- Event training terlaksana dan diikuti oleh personil DINAS TP</f>
        <v>#NAME?</v>
      </c>
      <c r="O224" t="s">
        <v>55</v>
      </c>
      <c r="P224" t="s">
        <v>155</v>
      </c>
      <c r="Q224" t="s">
        <v>2545</v>
      </c>
      <c r="R224" t="s">
        <v>163</v>
      </c>
      <c r="S224" t="s">
        <v>649</v>
      </c>
      <c r="T224">
        <v>1</v>
      </c>
      <c r="U224">
        <v>2</v>
      </c>
      <c r="V224" t="s">
        <v>61</v>
      </c>
      <c r="X224" t="s">
        <v>640</v>
      </c>
      <c r="Y224" t="s">
        <v>1425</v>
      </c>
      <c r="AE224" t="s">
        <v>2697</v>
      </c>
      <c r="AF224" t="s">
        <v>65</v>
      </c>
      <c r="AG224">
        <v>239</v>
      </c>
      <c r="AI224">
        <v>2</v>
      </c>
      <c r="AJ224" t="s">
        <v>1838</v>
      </c>
      <c r="AK224" t="s">
        <v>2632</v>
      </c>
      <c r="AL224" s="3">
        <v>45014</v>
      </c>
    </row>
    <row r="225" spans="1:38" ht="201.6" x14ac:dyDescent="0.3">
      <c r="A225">
        <v>2023</v>
      </c>
      <c r="B225" t="s">
        <v>155</v>
      </c>
      <c r="C225" t="s">
        <v>2698</v>
      </c>
      <c r="D225" t="s">
        <v>2683</v>
      </c>
      <c r="E225" s="2" t="s">
        <v>2699</v>
      </c>
      <c r="F225" s="2" t="s">
        <v>2700</v>
      </c>
      <c r="G225">
        <v>2</v>
      </c>
      <c r="H225">
        <v>2</v>
      </c>
      <c r="I225">
        <v>4</v>
      </c>
      <c r="J225" t="s">
        <v>61</v>
      </c>
      <c r="K225" t="s">
        <v>51</v>
      </c>
      <c r="L225" s="2" t="s">
        <v>2701</v>
      </c>
      <c r="M225" s="2" t="s">
        <v>2687</v>
      </c>
      <c r="N225" s="2" t="s">
        <v>2702</v>
      </c>
      <c r="O225" t="s">
        <v>55</v>
      </c>
      <c r="P225" t="s">
        <v>155</v>
      </c>
      <c r="Q225" t="s">
        <v>2703</v>
      </c>
      <c r="R225" t="s">
        <v>649</v>
      </c>
      <c r="S225" t="s">
        <v>649</v>
      </c>
      <c r="T225">
        <v>1</v>
      </c>
      <c r="U225">
        <v>1</v>
      </c>
      <c r="V225" t="s">
        <v>61</v>
      </c>
      <c r="X225" t="s">
        <v>640</v>
      </c>
      <c r="Y225" t="s">
        <v>1425</v>
      </c>
      <c r="AE225" t="s">
        <v>2704</v>
      </c>
      <c r="AF225" t="s">
        <v>65</v>
      </c>
      <c r="AG225">
        <v>241</v>
      </c>
      <c r="AI225">
        <v>1</v>
      </c>
      <c r="AJ225" t="s">
        <v>127</v>
      </c>
      <c r="AK225" t="s">
        <v>2632</v>
      </c>
      <c r="AL225" s="3">
        <v>45014</v>
      </c>
    </row>
    <row r="226" spans="1:38" x14ac:dyDescent="0.3">
      <c r="A226">
        <v>2023</v>
      </c>
      <c r="B226" t="s">
        <v>359</v>
      </c>
      <c r="C226" t="s">
        <v>985</v>
      </c>
      <c r="D226" t="s">
        <v>2705</v>
      </c>
      <c r="E226" t="s">
        <v>2706</v>
      </c>
      <c r="F226" t="s">
        <v>2707</v>
      </c>
      <c r="G226">
        <v>3</v>
      </c>
      <c r="H226">
        <v>2</v>
      </c>
      <c r="I226">
        <v>6</v>
      </c>
      <c r="J226" t="s">
        <v>78</v>
      </c>
      <c r="K226" t="s">
        <v>51</v>
      </c>
      <c r="L226" t="s">
        <v>2708</v>
      </c>
      <c r="M226" t="s">
        <v>2709</v>
      </c>
      <c r="N226" t="s">
        <v>2710</v>
      </c>
      <c r="O226" t="s">
        <v>366</v>
      </c>
      <c r="P226" t="s">
        <v>367</v>
      </c>
      <c r="Q226" t="s">
        <v>2622</v>
      </c>
      <c r="R226" t="s">
        <v>2597</v>
      </c>
      <c r="S226" t="s">
        <v>370</v>
      </c>
      <c r="T226">
        <v>2</v>
      </c>
      <c r="U226">
        <v>2</v>
      </c>
      <c r="V226" t="s">
        <v>61</v>
      </c>
      <c r="W226" s="3">
        <v>45019</v>
      </c>
      <c r="X226" t="s">
        <v>372</v>
      </c>
      <c r="Y226" t="s">
        <v>371</v>
      </c>
      <c r="Z226" t="s">
        <v>371</v>
      </c>
      <c r="AA226" t="s">
        <v>125</v>
      </c>
      <c r="AD226" s="3">
        <v>45021</v>
      </c>
      <c r="AE226" t="s">
        <v>2711</v>
      </c>
      <c r="AF226" t="s">
        <v>65</v>
      </c>
      <c r="AG226">
        <v>242</v>
      </c>
      <c r="AI226">
        <v>4</v>
      </c>
      <c r="AJ226" t="s">
        <v>1838</v>
      </c>
      <c r="AK226" t="s">
        <v>373</v>
      </c>
    </row>
    <row r="227" spans="1:38" x14ac:dyDescent="0.3">
      <c r="A227">
        <v>2023</v>
      </c>
      <c r="B227" t="s">
        <v>359</v>
      </c>
      <c r="C227" t="s">
        <v>985</v>
      </c>
      <c r="D227" t="s">
        <v>2712</v>
      </c>
      <c r="E227" t="s">
        <v>2713</v>
      </c>
      <c r="F227" t="s">
        <v>2714</v>
      </c>
      <c r="G227">
        <v>3</v>
      </c>
      <c r="H227">
        <v>2</v>
      </c>
      <c r="I227">
        <v>6</v>
      </c>
      <c r="J227" t="s">
        <v>78</v>
      </c>
      <c r="K227" t="s">
        <v>51</v>
      </c>
      <c r="L227" t="s">
        <v>2715</v>
      </c>
      <c r="M227" t="s">
        <v>2716</v>
      </c>
      <c r="N227" t="s">
        <v>2717</v>
      </c>
      <c r="O227" t="s">
        <v>366</v>
      </c>
      <c r="P227" t="s">
        <v>367</v>
      </c>
      <c r="Q227" t="s">
        <v>2622</v>
      </c>
      <c r="R227" t="s">
        <v>2718</v>
      </c>
      <c r="S227" t="s">
        <v>370</v>
      </c>
      <c r="T227">
        <v>2</v>
      </c>
      <c r="U227">
        <v>2</v>
      </c>
      <c r="V227" t="s">
        <v>61</v>
      </c>
      <c r="W227" s="3">
        <v>45019</v>
      </c>
      <c r="X227" t="s">
        <v>372</v>
      </c>
      <c r="Y227" t="s">
        <v>371</v>
      </c>
      <c r="Z227" t="s">
        <v>371</v>
      </c>
      <c r="AA227" t="s">
        <v>125</v>
      </c>
      <c r="AD227" s="3">
        <v>45021</v>
      </c>
      <c r="AE227" t="s">
        <v>2719</v>
      </c>
      <c r="AF227" t="s">
        <v>65</v>
      </c>
      <c r="AG227">
        <v>243</v>
      </c>
      <c r="AI227">
        <v>4</v>
      </c>
      <c r="AJ227" t="s">
        <v>1838</v>
      </c>
      <c r="AK227" t="s">
        <v>373</v>
      </c>
    </row>
    <row r="228" spans="1:38" x14ac:dyDescent="0.3">
      <c r="A228">
        <v>2023</v>
      </c>
      <c r="B228" t="s">
        <v>359</v>
      </c>
      <c r="C228" t="s">
        <v>985</v>
      </c>
      <c r="D228" t="s">
        <v>2720</v>
      </c>
      <c r="E228" t="s">
        <v>2721</v>
      </c>
      <c r="F228" t="s">
        <v>2722</v>
      </c>
      <c r="G228">
        <v>3</v>
      </c>
      <c r="H228">
        <v>2</v>
      </c>
      <c r="I228">
        <v>6</v>
      </c>
      <c r="J228" t="s">
        <v>78</v>
      </c>
      <c r="K228" t="s">
        <v>51</v>
      </c>
      <c r="L228" t="s">
        <v>2723</v>
      </c>
      <c r="M228" t="s">
        <v>2724</v>
      </c>
      <c r="N228" t="s">
        <v>2725</v>
      </c>
      <c r="O228" t="s">
        <v>366</v>
      </c>
      <c r="P228" t="s">
        <v>367</v>
      </c>
      <c r="Q228" t="s">
        <v>2622</v>
      </c>
      <c r="R228" t="s">
        <v>2597</v>
      </c>
      <c r="S228" t="s">
        <v>370</v>
      </c>
      <c r="T228">
        <v>2</v>
      </c>
      <c r="U228">
        <v>1</v>
      </c>
      <c r="V228" t="s">
        <v>61</v>
      </c>
      <c r="W228" s="3">
        <v>45019</v>
      </c>
      <c r="X228" t="s">
        <v>372</v>
      </c>
      <c r="Y228" t="s">
        <v>371</v>
      </c>
      <c r="Z228" t="s">
        <v>371</v>
      </c>
      <c r="AA228" t="s">
        <v>125</v>
      </c>
      <c r="AD228" s="3">
        <v>45021</v>
      </c>
      <c r="AE228" t="s">
        <v>2726</v>
      </c>
      <c r="AF228" t="s">
        <v>65</v>
      </c>
      <c r="AG228">
        <v>244</v>
      </c>
      <c r="AI228">
        <v>2</v>
      </c>
      <c r="AJ228" t="s">
        <v>1838</v>
      </c>
      <c r="AK228" t="s">
        <v>373</v>
      </c>
    </row>
    <row r="229" spans="1:38" x14ac:dyDescent="0.3">
      <c r="A229">
        <v>2023</v>
      </c>
      <c r="B229" t="s">
        <v>359</v>
      </c>
      <c r="C229" t="s">
        <v>2727</v>
      </c>
      <c r="D229" t="s">
        <v>2728</v>
      </c>
      <c r="E229" t="s">
        <v>2729</v>
      </c>
      <c r="F229" t="s">
        <v>2730</v>
      </c>
      <c r="G229">
        <v>3</v>
      </c>
      <c r="H229">
        <v>2</v>
      </c>
      <c r="I229">
        <v>6</v>
      </c>
      <c r="J229" t="s">
        <v>78</v>
      </c>
      <c r="K229" t="s">
        <v>51</v>
      </c>
      <c r="L229" t="s">
        <v>2731</v>
      </c>
      <c r="M229" t="s">
        <v>2732</v>
      </c>
      <c r="N229" t="s">
        <v>2733</v>
      </c>
      <c r="O229" t="s">
        <v>366</v>
      </c>
      <c r="P229" t="s">
        <v>367</v>
      </c>
      <c r="Q229" t="s">
        <v>2734</v>
      </c>
      <c r="R229" t="s">
        <v>2735</v>
      </c>
      <c r="S229" t="s">
        <v>370</v>
      </c>
      <c r="T229">
        <v>2</v>
      </c>
      <c r="U229">
        <v>1</v>
      </c>
      <c r="V229" t="s">
        <v>61</v>
      </c>
      <c r="W229" s="3">
        <v>45019</v>
      </c>
      <c r="X229" t="s">
        <v>372</v>
      </c>
      <c r="Y229" t="s">
        <v>371</v>
      </c>
      <c r="Z229" t="s">
        <v>371</v>
      </c>
      <c r="AA229" t="s">
        <v>125</v>
      </c>
      <c r="AD229" s="3">
        <v>45021</v>
      </c>
      <c r="AE229" t="s">
        <v>2736</v>
      </c>
      <c r="AF229" t="s">
        <v>65</v>
      </c>
      <c r="AG229">
        <v>245</v>
      </c>
      <c r="AI229">
        <v>2</v>
      </c>
      <c r="AJ229" t="s">
        <v>1838</v>
      </c>
      <c r="AK229" t="s">
        <v>373</v>
      </c>
    </row>
    <row r="230" spans="1:38" x14ac:dyDescent="0.3">
      <c r="A230">
        <v>2023</v>
      </c>
      <c r="B230" t="s">
        <v>359</v>
      </c>
      <c r="C230" t="s">
        <v>2727</v>
      </c>
      <c r="D230" t="s">
        <v>2737</v>
      </c>
      <c r="E230" t="s">
        <v>2738</v>
      </c>
      <c r="F230" t="s">
        <v>2739</v>
      </c>
      <c r="G230">
        <v>3</v>
      </c>
      <c r="H230">
        <v>2</v>
      </c>
      <c r="I230">
        <v>6</v>
      </c>
      <c r="J230" t="s">
        <v>78</v>
      </c>
      <c r="K230" t="s">
        <v>51</v>
      </c>
      <c r="L230" t="s">
        <v>363</v>
      </c>
      <c r="M230" t="s">
        <v>2740</v>
      </c>
      <c r="N230" t="s">
        <v>2741</v>
      </c>
      <c r="O230" t="s">
        <v>366</v>
      </c>
      <c r="P230" t="s">
        <v>367</v>
      </c>
      <c r="Q230" t="s">
        <v>2734</v>
      </c>
      <c r="R230" t="s">
        <v>2742</v>
      </c>
      <c r="S230" t="s">
        <v>370</v>
      </c>
      <c r="T230">
        <v>2</v>
      </c>
      <c r="U230">
        <v>2</v>
      </c>
      <c r="V230" t="s">
        <v>61</v>
      </c>
      <c r="W230" s="3">
        <v>45019</v>
      </c>
      <c r="X230" t="s">
        <v>372</v>
      </c>
      <c r="Y230" t="s">
        <v>371</v>
      </c>
      <c r="Z230" t="s">
        <v>371</v>
      </c>
      <c r="AA230" t="s">
        <v>125</v>
      </c>
      <c r="AD230" s="3">
        <v>45021</v>
      </c>
      <c r="AE230" t="s">
        <v>2743</v>
      </c>
      <c r="AF230" t="s">
        <v>65</v>
      </c>
      <c r="AG230">
        <v>246</v>
      </c>
      <c r="AI230">
        <v>4</v>
      </c>
      <c r="AJ230" t="s">
        <v>1838</v>
      </c>
      <c r="AK230" t="s">
        <v>373</v>
      </c>
    </row>
    <row r="231" spans="1:38" x14ac:dyDescent="0.3">
      <c r="A231">
        <v>2023</v>
      </c>
      <c r="B231" t="s">
        <v>359</v>
      </c>
      <c r="C231" t="s">
        <v>2727</v>
      </c>
      <c r="D231" t="s">
        <v>2744</v>
      </c>
      <c r="E231" t="s">
        <v>2745</v>
      </c>
      <c r="F231" t="s">
        <v>2746</v>
      </c>
      <c r="G231">
        <v>3</v>
      </c>
      <c r="H231">
        <v>2</v>
      </c>
      <c r="I231">
        <v>6</v>
      </c>
      <c r="J231" t="s">
        <v>78</v>
      </c>
      <c r="K231" t="s">
        <v>51</v>
      </c>
      <c r="L231" t="s">
        <v>2747</v>
      </c>
      <c r="M231" t="s">
        <v>2748</v>
      </c>
      <c r="N231" t="s">
        <v>2749</v>
      </c>
      <c r="O231" t="s">
        <v>87</v>
      </c>
      <c r="P231" t="s">
        <v>367</v>
      </c>
      <c r="Q231" t="s">
        <v>2734</v>
      </c>
      <c r="R231" t="s">
        <v>2750</v>
      </c>
      <c r="S231" t="s">
        <v>370</v>
      </c>
      <c r="T231">
        <v>2</v>
      </c>
      <c r="U231">
        <v>1</v>
      </c>
      <c r="V231" t="s">
        <v>61</v>
      </c>
      <c r="W231" s="3">
        <v>45019</v>
      </c>
      <c r="X231" t="s">
        <v>372</v>
      </c>
      <c r="Y231" t="s">
        <v>371</v>
      </c>
      <c r="Z231" t="s">
        <v>371</v>
      </c>
      <c r="AA231" t="s">
        <v>125</v>
      </c>
      <c r="AD231" s="3">
        <v>45021</v>
      </c>
      <c r="AE231" t="s">
        <v>2751</v>
      </c>
      <c r="AF231" t="s">
        <v>65</v>
      </c>
      <c r="AG231">
        <v>247</v>
      </c>
      <c r="AI231">
        <v>2</v>
      </c>
      <c r="AJ231" t="s">
        <v>1838</v>
      </c>
      <c r="AK231" t="s">
        <v>373</v>
      </c>
    </row>
    <row r="232" spans="1:38" x14ac:dyDescent="0.3">
      <c r="A232">
        <v>2023</v>
      </c>
      <c r="B232" t="s">
        <v>359</v>
      </c>
      <c r="C232" t="s">
        <v>2727</v>
      </c>
      <c r="D232" t="s">
        <v>2752</v>
      </c>
      <c r="E232" t="s">
        <v>2753</v>
      </c>
      <c r="F232" t="s">
        <v>2754</v>
      </c>
      <c r="G232">
        <v>3</v>
      </c>
      <c r="H232">
        <v>2</v>
      </c>
      <c r="I232">
        <v>6</v>
      </c>
      <c r="J232" t="s">
        <v>78</v>
      </c>
      <c r="K232" t="s">
        <v>51</v>
      </c>
      <c r="L232" t="s">
        <v>2755</v>
      </c>
      <c r="M232" t="s">
        <v>2756</v>
      </c>
      <c r="N232" t="s">
        <v>2757</v>
      </c>
      <c r="O232" t="s">
        <v>2758</v>
      </c>
      <c r="P232" t="s">
        <v>367</v>
      </c>
      <c r="Q232" t="s">
        <v>2759</v>
      </c>
      <c r="R232" t="s">
        <v>2760</v>
      </c>
      <c r="S232" t="s">
        <v>370</v>
      </c>
      <c r="T232">
        <v>2</v>
      </c>
      <c r="U232">
        <v>1</v>
      </c>
      <c r="V232" t="s">
        <v>61</v>
      </c>
      <c r="W232" s="3">
        <v>45019</v>
      </c>
      <c r="X232" t="s">
        <v>372</v>
      </c>
      <c r="Y232" t="s">
        <v>371</v>
      </c>
      <c r="Z232" t="s">
        <v>371</v>
      </c>
      <c r="AA232" t="s">
        <v>125</v>
      </c>
      <c r="AD232" s="3">
        <v>45021</v>
      </c>
      <c r="AE232" t="s">
        <v>2761</v>
      </c>
      <c r="AF232" t="s">
        <v>65</v>
      </c>
      <c r="AG232">
        <v>248</v>
      </c>
      <c r="AI232">
        <v>2</v>
      </c>
      <c r="AJ232" t="s">
        <v>1838</v>
      </c>
      <c r="AK232" t="s">
        <v>373</v>
      </c>
    </row>
    <row r="233" spans="1:38" x14ac:dyDescent="0.3">
      <c r="A233">
        <v>2023</v>
      </c>
      <c r="B233" t="s">
        <v>359</v>
      </c>
      <c r="C233" t="s">
        <v>2727</v>
      </c>
      <c r="D233" t="s">
        <v>2762</v>
      </c>
      <c r="E233" t="s">
        <v>2763</v>
      </c>
      <c r="F233" t="s">
        <v>2764</v>
      </c>
      <c r="G233">
        <v>3</v>
      </c>
      <c r="H233">
        <v>2</v>
      </c>
      <c r="I233">
        <v>6</v>
      </c>
      <c r="J233" t="s">
        <v>78</v>
      </c>
      <c r="K233" t="s">
        <v>808</v>
      </c>
      <c r="L233" t="s">
        <v>363</v>
      </c>
      <c r="M233" t="s">
        <v>2765</v>
      </c>
      <c r="N233" t="s">
        <v>2766</v>
      </c>
      <c r="O233" t="s">
        <v>87</v>
      </c>
      <c r="P233" t="s">
        <v>367</v>
      </c>
      <c r="Q233" t="s">
        <v>2767</v>
      </c>
      <c r="R233" t="s">
        <v>451</v>
      </c>
      <c r="S233" t="s">
        <v>370</v>
      </c>
      <c r="T233">
        <v>2</v>
      </c>
      <c r="U233">
        <v>1</v>
      </c>
      <c r="V233" t="s">
        <v>61</v>
      </c>
      <c r="W233" s="3">
        <v>45019</v>
      </c>
      <c r="X233" t="s">
        <v>372</v>
      </c>
      <c r="Y233" t="s">
        <v>371</v>
      </c>
      <c r="Z233" t="s">
        <v>371</v>
      </c>
      <c r="AA233" t="s">
        <v>125</v>
      </c>
      <c r="AD233" s="3">
        <v>45021</v>
      </c>
      <c r="AE233" t="s">
        <v>2768</v>
      </c>
      <c r="AF233" t="s">
        <v>65</v>
      </c>
      <c r="AG233">
        <v>249</v>
      </c>
      <c r="AI233">
        <v>2</v>
      </c>
      <c r="AJ233" t="s">
        <v>1838</v>
      </c>
      <c r="AK233" t="s">
        <v>373</v>
      </c>
    </row>
    <row r="234" spans="1:38" x14ac:dyDescent="0.3">
      <c r="A234">
        <v>2023</v>
      </c>
      <c r="B234" t="s">
        <v>359</v>
      </c>
      <c r="C234" t="s">
        <v>2769</v>
      </c>
      <c r="D234" t="s">
        <v>1006</v>
      </c>
      <c r="E234" t="s">
        <v>2770</v>
      </c>
      <c r="F234" t="s">
        <v>2771</v>
      </c>
      <c r="G234">
        <v>3</v>
      </c>
      <c r="H234">
        <v>2</v>
      </c>
      <c r="I234">
        <v>6</v>
      </c>
      <c r="J234" t="s">
        <v>78</v>
      </c>
      <c r="K234" t="s">
        <v>51</v>
      </c>
      <c r="L234" t="s">
        <v>363</v>
      </c>
      <c r="M234" t="s">
        <v>2772</v>
      </c>
      <c r="N234" t="s">
        <v>2773</v>
      </c>
      <c r="O234" t="s">
        <v>440</v>
      </c>
      <c r="P234" t="s">
        <v>367</v>
      </c>
      <c r="Q234" t="s">
        <v>2567</v>
      </c>
      <c r="R234" t="s">
        <v>495</v>
      </c>
      <c r="S234" t="s">
        <v>370</v>
      </c>
      <c r="T234">
        <v>2</v>
      </c>
      <c r="U234">
        <v>1</v>
      </c>
      <c r="V234" t="s">
        <v>61</v>
      </c>
      <c r="W234" s="3">
        <v>45019</v>
      </c>
      <c r="X234" t="s">
        <v>372</v>
      </c>
      <c r="Y234" t="s">
        <v>371</v>
      </c>
      <c r="Z234" t="s">
        <v>371</v>
      </c>
      <c r="AA234" t="s">
        <v>125</v>
      </c>
      <c r="AD234" s="3">
        <v>45021</v>
      </c>
      <c r="AE234" t="s">
        <v>2774</v>
      </c>
      <c r="AF234" t="s">
        <v>65</v>
      </c>
      <c r="AG234">
        <v>250</v>
      </c>
      <c r="AI234">
        <v>2</v>
      </c>
      <c r="AJ234" t="s">
        <v>1838</v>
      </c>
      <c r="AK234" t="s">
        <v>373</v>
      </c>
    </row>
    <row r="235" spans="1:38" x14ac:dyDescent="0.3">
      <c r="A235">
        <v>2023</v>
      </c>
      <c r="B235" t="s">
        <v>359</v>
      </c>
      <c r="C235" t="s">
        <v>1014</v>
      </c>
      <c r="D235" t="s">
        <v>2775</v>
      </c>
      <c r="E235" t="s">
        <v>2776</v>
      </c>
      <c r="F235" t="s">
        <v>377</v>
      </c>
      <c r="G235">
        <v>3</v>
      </c>
      <c r="H235">
        <v>2</v>
      </c>
      <c r="I235">
        <v>6</v>
      </c>
      <c r="J235" t="s">
        <v>78</v>
      </c>
      <c r="K235" t="s">
        <v>51</v>
      </c>
      <c r="L235" t="s">
        <v>2777</v>
      </c>
      <c r="M235" t="s">
        <v>2778</v>
      </c>
      <c r="N235" t="s">
        <v>2779</v>
      </c>
      <c r="O235" t="s">
        <v>366</v>
      </c>
      <c r="P235" t="s">
        <v>367</v>
      </c>
      <c r="Q235" t="s">
        <v>2780</v>
      </c>
      <c r="R235" t="s">
        <v>2734</v>
      </c>
      <c r="S235" t="s">
        <v>370</v>
      </c>
      <c r="T235">
        <v>2</v>
      </c>
      <c r="U235">
        <v>1</v>
      </c>
      <c r="V235" t="s">
        <v>61</v>
      </c>
      <c r="W235" s="3">
        <v>45019</v>
      </c>
      <c r="X235" t="s">
        <v>372</v>
      </c>
      <c r="Y235" t="s">
        <v>371</v>
      </c>
      <c r="Z235" t="s">
        <v>371</v>
      </c>
      <c r="AA235" t="s">
        <v>125</v>
      </c>
      <c r="AD235" s="3">
        <v>45021</v>
      </c>
      <c r="AE235" t="s">
        <v>2781</v>
      </c>
      <c r="AF235" t="s">
        <v>65</v>
      </c>
      <c r="AG235">
        <v>251</v>
      </c>
      <c r="AI235">
        <v>2</v>
      </c>
      <c r="AJ235" t="s">
        <v>1838</v>
      </c>
      <c r="AK235" t="s">
        <v>373</v>
      </c>
    </row>
    <row r="236" spans="1:38" x14ac:dyDescent="0.3">
      <c r="A236">
        <v>2023</v>
      </c>
      <c r="B236" t="s">
        <v>359</v>
      </c>
      <c r="C236" t="s">
        <v>2782</v>
      </c>
      <c r="D236" t="s">
        <v>2783</v>
      </c>
      <c r="E236" t="s">
        <v>2784</v>
      </c>
      <c r="F236" t="s">
        <v>2785</v>
      </c>
      <c r="G236">
        <v>2</v>
      </c>
      <c r="H236">
        <v>3</v>
      </c>
      <c r="I236">
        <v>6</v>
      </c>
      <c r="J236" t="s">
        <v>78</v>
      </c>
      <c r="K236" t="s">
        <v>51</v>
      </c>
      <c r="L236" t="s">
        <v>2786</v>
      </c>
      <c r="M236" t="s">
        <v>2787</v>
      </c>
      <c r="N236" t="s">
        <v>2788</v>
      </c>
      <c r="O236" t="s">
        <v>366</v>
      </c>
      <c r="P236" t="s">
        <v>367</v>
      </c>
      <c r="Q236" t="s">
        <v>390</v>
      </c>
      <c r="R236" t="s">
        <v>2789</v>
      </c>
      <c r="S236" t="s">
        <v>370</v>
      </c>
      <c r="T236">
        <v>2</v>
      </c>
      <c r="U236">
        <v>1</v>
      </c>
      <c r="V236" t="s">
        <v>61</v>
      </c>
      <c r="W236" s="3">
        <v>45019</v>
      </c>
      <c r="X236" t="s">
        <v>372</v>
      </c>
      <c r="Y236" t="s">
        <v>371</v>
      </c>
      <c r="Z236" t="s">
        <v>371</v>
      </c>
      <c r="AA236" t="s">
        <v>125</v>
      </c>
      <c r="AD236" s="3">
        <v>45021</v>
      </c>
      <c r="AE236" t="s">
        <v>2790</v>
      </c>
      <c r="AF236" t="s">
        <v>65</v>
      </c>
      <c r="AG236">
        <v>252</v>
      </c>
      <c r="AI236">
        <v>2</v>
      </c>
      <c r="AJ236" t="s">
        <v>1838</v>
      </c>
      <c r="AK236" t="s">
        <v>373</v>
      </c>
    </row>
    <row r="237" spans="1:38" x14ac:dyDescent="0.3">
      <c r="A237">
        <v>2023</v>
      </c>
      <c r="B237" t="s">
        <v>359</v>
      </c>
      <c r="C237" t="s">
        <v>209</v>
      </c>
      <c r="D237" t="s">
        <v>2791</v>
      </c>
      <c r="E237" t="s">
        <v>2792</v>
      </c>
      <c r="F237" t="s">
        <v>2793</v>
      </c>
      <c r="G237">
        <v>3</v>
      </c>
      <c r="H237">
        <v>2</v>
      </c>
      <c r="I237">
        <v>6</v>
      </c>
      <c r="J237" t="s">
        <v>78</v>
      </c>
      <c r="K237" t="s">
        <v>808</v>
      </c>
      <c r="L237" t="s">
        <v>2794</v>
      </c>
      <c r="M237" t="s">
        <v>2795</v>
      </c>
      <c r="N237" t="s">
        <v>2796</v>
      </c>
      <c r="O237" t="s">
        <v>366</v>
      </c>
      <c r="P237" t="s">
        <v>367</v>
      </c>
      <c r="Q237" t="s">
        <v>2734</v>
      </c>
      <c r="R237" t="s">
        <v>2597</v>
      </c>
      <c r="S237" t="s">
        <v>370</v>
      </c>
      <c r="T237">
        <v>2</v>
      </c>
      <c r="U237">
        <v>1</v>
      </c>
      <c r="V237" t="s">
        <v>61</v>
      </c>
      <c r="W237" s="3">
        <v>45019</v>
      </c>
      <c r="X237" t="s">
        <v>372</v>
      </c>
      <c r="Y237" t="s">
        <v>371</v>
      </c>
      <c r="Z237" t="s">
        <v>371</v>
      </c>
      <c r="AA237" t="s">
        <v>125</v>
      </c>
      <c r="AD237" s="3">
        <v>45021</v>
      </c>
      <c r="AE237" t="s">
        <v>2797</v>
      </c>
      <c r="AF237" t="s">
        <v>65</v>
      </c>
      <c r="AG237">
        <v>253</v>
      </c>
      <c r="AI237">
        <v>2</v>
      </c>
      <c r="AJ237" t="s">
        <v>1838</v>
      </c>
      <c r="AK237" t="s">
        <v>373</v>
      </c>
    </row>
    <row r="238" spans="1:38" x14ac:dyDescent="0.3">
      <c r="A238">
        <v>2023</v>
      </c>
      <c r="B238" t="s">
        <v>359</v>
      </c>
      <c r="C238" t="s">
        <v>209</v>
      </c>
      <c r="D238" t="s">
        <v>2798</v>
      </c>
      <c r="E238" t="s">
        <v>2799</v>
      </c>
      <c r="F238" t="s">
        <v>2800</v>
      </c>
      <c r="G238">
        <v>3</v>
      </c>
      <c r="H238">
        <v>2</v>
      </c>
      <c r="I238">
        <v>6</v>
      </c>
      <c r="J238" t="s">
        <v>78</v>
      </c>
      <c r="K238" t="s">
        <v>51</v>
      </c>
      <c r="L238" t="s">
        <v>363</v>
      </c>
      <c r="M238" t="s">
        <v>2801</v>
      </c>
      <c r="N238" t="s">
        <v>2802</v>
      </c>
      <c r="O238" t="s">
        <v>366</v>
      </c>
      <c r="P238" t="s">
        <v>367</v>
      </c>
      <c r="Q238" t="s">
        <v>2545</v>
      </c>
      <c r="R238" t="s">
        <v>2718</v>
      </c>
      <c r="S238" t="s">
        <v>370</v>
      </c>
      <c r="T238">
        <v>2</v>
      </c>
      <c r="U238">
        <v>1</v>
      </c>
      <c r="V238" t="s">
        <v>61</v>
      </c>
      <c r="W238" s="3">
        <v>45019</v>
      </c>
      <c r="X238" t="s">
        <v>372</v>
      </c>
      <c r="Y238" t="s">
        <v>371</v>
      </c>
      <c r="Z238" t="s">
        <v>371</v>
      </c>
      <c r="AA238" t="s">
        <v>125</v>
      </c>
      <c r="AD238" s="3">
        <v>45021</v>
      </c>
      <c r="AE238" t="s">
        <v>2803</v>
      </c>
      <c r="AF238" t="s">
        <v>65</v>
      </c>
      <c r="AG238">
        <v>254</v>
      </c>
      <c r="AI238">
        <v>2</v>
      </c>
      <c r="AJ238" t="s">
        <v>1838</v>
      </c>
      <c r="AK238" t="s">
        <v>373</v>
      </c>
    </row>
    <row r="239" spans="1:38" x14ac:dyDescent="0.3">
      <c r="A239">
        <v>2023</v>
      </c>
      <c r="B239" t="s">
        <v>359</v>
      </c>
      <c r="C239" t="s">
        <v>2804</v>
      </c>
      <c r="D239" t="s">
        <v>2805</v>
      </c>
      <c r="E239" t="s">
        <v>2806</v>
      </c>
      <c r="F239" t="s">
        <v>2807</v>
      </c>
      <c r="G239">
        <v>3</v>
      </c>
      <c r="H239">
        <v>2</v>
      </c>
      <c r="I239">
        <v>6</v>
      </c>
      <c r="J239" t="s">
        <v>78</v>
      </c>
      <c r="K239" t="s">
        <v>51</v>
      </c>
      <c r="L239" t="s">
        <v>2808</v>
      </c>
      <c r="M239" t="s">
        <v>2809</v>
      </c>
      <c r="N239" t="s">
        <v>2810</v>
      </c>
      <c r="O239" t="s">
        <v>366</v>
      </c>
      <c r="P239" t="s">
        <v>367</v>
      </c>
      <c r="Q239" t="s">
        <v>2734</v>
      </c>
      <c r="R239" t="s">
        <v>2780</v>
      </c>
      <c r="S239" t="s">
        <v>370</v>
      </c>
      <c r="T239">
        <v>2</v>
      </c>
      <c r="U239">
        <v>1</v>
      </c>
      <c r="V239" t="s">
        <v>61</v>
      </c>
      <c r="W239" s="3">
        <v>45019</v>
      </c>
      <c r="X239" t="s">
        <v>372</v>
      </c>
      <c r="Y239" t="s">
        <v>371</v>
      </c>
      <c r="Z239" t="s">
        <v>371</v>
      </c>
      <c r="AA239" t="s">
        <v>125</v>
      </c>
      <c r="AD239" s="3">
        <v>45021</v>
      </c>
      <c r="AE239" t="s">
        <v>2811</v>
      </c>
      <c r="AF239" t="s">
        <v>65</v>
      </c>
      <c r="AG239">
        <v>255</v>
      </c>
      <c r="AI239">
        <v>2</v>
      </c>
      <c r="AJ239" t="s">
        <v>1838</v>
      </c>
      <c r="AK239" t="s">
        <v>373</v>
      </c>
    </row>
    <row r="240" spans="1:38" x14ac:dyDescent="0.3">
      <c r="A240">
        <v>2023</v>
      </c>
      <c r="B240" t="s">
        <v>359</v>
      </c>
      <c r="C240" t="s">
        <v>1047</v>
      </c>
      <c r="D240" t="s">
        <v>2812</v>
      </c>
      <c r="E240" t="s">
        <v>2813</v>
      </c>
      <c r="F240" t="s">
        <v>2814</v>
      </c>
      <c r="G240">
        <v>3</v>
      </c>
      <c r="H240">
        <v>2</v>
      </c>
      <c r="I240">
        <v>6</v>
      </c>
      <c r="J240" t="s">
        <v>78</v>
      </c>
      <c r="K240" t="s">
        <v>51</v>
      </c>
      <c r="L240" t="s">
        <v>2815</v>
      </c>
      <c r="M240" t="s">
        <v>2816</v>
      </c>
      <c r="N240" t="s">
        <v>2817</v>
      </c>
      <c r="O240" t="s">
        <v>2023</v>
      </c>
      <c r="P240" t="s">
        <v>367</v>
      </c>
      <c r="Q240" t="s">
        <v>2818</v>
      </c>
      <c r="R240" t="s">
        <v>2051</v>
      </c>
      <c r="S240" t="s">
        <v>370</v>
      </c>
      <c r="T240">
        <v>2</v>
      </c>
      <c r="U240">
        <v>1</v>
      </c>
      <c r="V240" t="s">
        <v>61</v>
      </c>
      <c r="W240" s="3">
        <v>45019</v>
      </c>
      <c r="X240" t="s">
        <v>372</v>
      </c>
      <c r="Y240" t="s">
        <v>371</v>
      </c>
      <c r="Z240" t="s">
        <v>371</v>
      </c>
      <c r="AA240" t="s">
        <v>125</v>
      </c>
      <c r="AD240" s="3">
        <v>45021</v>
      </c>
      <c r="AE240" t="s">
        <v>2819</v>
      </c>
      <c r="AF240" t="s">
        <v>65</v>
      </c>
      <c r="AG240">
        <v>256</v>
      </c>
      <c r="AI240">
        <v>2</v>
      </c>
      <c r="AJ240" t="s">
        <v>1838</v>
      </c>
      <c r="AK240" t="s">
        <v>373</v>
      </c>
    </row>
    <row r="241" spans="1:39" ht="409.6" x14ac:dyDescent="0.3">
      <c r="A241">
        <v>2023</v>
      </c>
      <c r="B241" t="s">
        <v>777</v>
      </c>
      <c r="C241" t="s">
        <v>422</v>
      </c>
      <c r="D241" t="s">
        <v>2820</v>
      </c>
      <c r="E241" s="2" t="s">
        <v>2821</v>
      </c>
      <c r="F241" s="2" t="s">
        <v>2822</v>
      </c>
      <c r="G241">
        <v>3</v>
      </c>
      <c r="H241">
        <v>3</v>
      </c>
      <c r="I241">
        <v>9</v>
      </c>
      <c r="J241" t="s">
        <v>50</v>
      </c>
      <c r="K241" t="s">
        <v>51</v>
      </c>
      <c r="L241" s="2" t="s">
        <v>2823</v>
      </c>
      <c r="M241" s="2" t="s">
        <v>1892</v>
      </c>
      <c r="N241" s="2" t="s">
        <v>1893</v>
      </c>
      <c r="O241" t="s">
        <v>55</v>
      </c>
      <c r="P241" t="s">
        <v>777</v>
      </c>
      <c r="Q241" t="s">
        <v>2824</v>
      </c>
      <c r="R241" t="s">
        <v>2825</v>
      </c>
      <c r="S241" t="s">
        <v>2826</v>
      </c>
      <c r="T241">
        <v>3</v>
      </c>
      <c r="U241">
        <v>2</v>
      </c>
      <c r="V241" t="s">
        <v>78</v>
      </c>
      <c r="W241" s="3">
        <v>45022</v>
      </c>
      <c r="X241" t="s">
        <v>640</v>
      </c>
      <c r="Y241" t="s">
        <v>784</v>
      </c>
      <c r="Z241" t="s">
        <v>784</v>
      </c>
      <c r="AA241" t="s">
        <v>125</v>
      </c>
      <c r="AD241" s="3">
        <v>45022</v>
      </c>
      <c r="AE241" t="s">
        <v>2827</v>
      </c>
      <c r="AF241" t="s">
        <v>65</v>
      </c>
      <c r="AG241">
        <v>257</v>
      </c>
      <c r="AI241">
        <v>6</v>
      </c>
      <c r="AJ241" t="s">
        <v>1838</v>
      </c>
      <c r="AK241" t="s">
        <v>1895</v>
      </c>
      <c r="AL241" s="3">
        <v>44935</v>
      </c>
      <c r="AM241" t="s">
        <v>784</v>
      </c>
    </row>
    <row r="242" spans="1:39" ht="409.6" x14ac:dyDescent="0.3">
      <c r="A242">
        <v>2023</v>
      </c>
      <c r="B242" t="s">
        <v>777</v>
      </c>
      <c r="C242" t="s">
        <v>422</v>
      </c>
      <c r="D242" t="s">
        <v>2828</v>
      </c>
      <c r="E242" s="2" t="s">
        <v>2829</v>
      </c>
      <c r="F242" s="2" t="s">
        <v>2830</v>
      </c>
      <c r="G242">
        <v>3</v>
      </c>
      <c r="H242">
        <v>3</v>
      </c>
      <c r="I242">
        <v>9</v>
      </c>
      <c r="J242" t="s">
        <v>50</v>
      </c>
      <c r="K242" t="s">
        <v>51</v>
      </c>
      <c r="L242" s="2" t="s">
        <v>2823</v>
      </c>
      <c r="M242" s="2" t="s">
        <v>1892</v>
      </c>
      <c r="N242" s="2" t="s">
        <v>1893</v>
      </c>
      <c r="O242" t="s">
        <v>55</v>
      </c>
      <c r="P242" t="s">
        <v>777</v>
      </c>
      <c r="Q242" t="s">
        <v>2824</v>
      </c>
      <c r="R242" t="s">
        <v>2831</v>
      </c>
      <c r="S242" t="s">
        <v>2832</v>
      </c>
      <c r="T242">
        <v>3</v>
      </c>
      <c r="U242">
        <v>2</v>
      </c>
      <c r="V242" t="s">
        <v>78</v>
      </c>
      <c r="W242" s="3">
        <v>45022</v>
      </c>
      <c r="X242" t="s">
        <v>640</v>
      </c>
      <c r="Y242" t="s">
        <v>784</v>
      </c>
      <c r="Z242" t="s">
        <v>784</v>
      </c>
      <c r="AA242" t="s">
        <v>125</v>
      </c>
      <c r="AD242" s="3">
        <v>45022</v>
      </c>
      <c r="AE242" t="s">
        <v>2833</v>
      </c>
      <c r="AF242" t="s">
        <v>65</v>
      </c>
      <c r="AG242">
        <v>258</v>
      </c>
      <c r="AI242">
        <v>6</v>
      </c>
      <c r="AJ242" t="s">
        <v>1838</v>
      </c>
      <c r="AK242" t="s">
        <v>1895</v>
      </c>
      <c r="AL242" s="3">
        <v>44935</v>
      </c>
      <c r="AM242" t="s">
        <v>784</v>
      </c>
    </row>
    <row r="243" spans="1:39" ht="345.6" x14ac:dyDescent="0.3">
      <c r="A243">
        <v>2023</v>
      </c>
      <c r="B243" t="s">
        <v>777</v>
      </c>
      <c r="C243" t="s">
        <v>476</v>
      </c>
      <c r="D243" t="s">
        <v>2834</v>
      </c>
      <c r="E243" s="2" t="s">
        <v>2835</v>
      </c>
      <c r="F243" s="2" t="s">
        <v>2836</v>
      </c>
      <c r="G243">
        <v>3</v>
      </c>
      <c r="H243">
        <v>3</v>
      </c>
      <c r="I243">
        <v>9</v>
      </c>
      <c r="J243" t="s">
        <v>50</v>
      </c>
      <c r="K243" t="s">
        <v>51</v>
      </c>
      <c r="L243" s="2" t="s">
        <v>2837</v>
      </c>
      <c r="M243" s="2" t="s">
        <v>2838</v>
      </c>
      <c r="N243" s="2" t="s">
        <v>2839</v>
      </c>
      <c r="O243" t="s">
        <v>55</v>
      </c>
      <c r="P243" t="s">
        <v>777</v>
      </c>
      <c r="Q243" t="s">
        <v>2840</v>
      </c>
      <c r="R243" t="s">
        <v>2824</v>
      </c>
      <c r="S243" t="s">
        <v>2841</v>
      </c>
      <c r="T243">
        <v>3</v>
      </c>
      <c r="U243">
        <v>2</v>
      </c>
      <c r="V243" t="s">
        <v>78</v>
      </c>
      <c r="W243" s="3">
        <v>45022</v>
      </c>
      <c r="X243" t="s">
        <v>640</v>
      </c>
      <c r="Y243" t="s">
        <v>784</v>
      </c>
      <c r="Z243" t="s">
        <v>784</v>
      </c>
      <c r="AA243" t="s">
        <v>125</v>
      </c>
      <c r="AD243" s="3">
        <v>45022</v>
      </c>
      <c r="AE243" t="s">
        <v>2842</v>
      </c>
      <c r="AF243" t="s">
        <v>65</v>
      </c>
      <c r="AG243">
        <v>259</v>
      </c>
      <c r="AI243">
        <v>6</v>
      </c>
      <c r="AJ243" t="s">
        <v>1838</v>
      </c>
      <c r="AK243" t="s">
        <v>1895</v>
      </c>
      <c r="AL243" s="3">
        <v>44935</v>
      </c>
      <c r="AM243" t="s">
        <v>784</v>
      </c>
    </row>
    <row r="244" spans="1:39" ht="409.6" x14ac:dyDescent="0.3">
      <c r="A244">
        <v>2023</v>
      </c>
      <c r="B244" t="s">
        <v>777</v>
      </c>
      <c r="C244" t="s">
        <v>1276</v>
      </c>
      <c r="D244" t="s">
        <v>1407</v>
      </c>
      <c r="E244" t="s">
        <v>2843</v>
      </c>
      <c r="F244" t="s">
        <v>2844</v>
      </c>
      <c r="G244">
        <v>5</v>
      </c>
      <c r="H244">
        <v>3</v>
      </c>
      <c r="I244">
        <v>15</v>
      </c>
      <c r="J244" t="s">
        <v>50</v>
      </c>
      <c r="K244" t="s">
        <v>51</v>
      </c>
      <c r="L244" s="2" t="s">
        <v>2845</v>
      </c>
      <c r="M244" s="2" t="s">
        <v>1408</v>
      </c>
      <c r="N244" s="2" t="s">
        <v>1409</v>
      </c>
      <c r="O244" t="s">
        <v>55</v>
      </c>
      <c r="P244" t="s">
        <v>777</v>
      </c>
      <c r="Q244" t="s">
        <v>2840</v>
      </c>
      <c r="R244" t="s">
        <v>2824</v>
      </c>
      <c r="S244" t="s">
        <v>241</v>
      </c>
      <c r="T244">
        <v>4</v>
      </c>
      <c r="U244">
        <v>2</v>
      </c>
      <c r="V244" t="s">
        <v>78</v>
      </c>
      <c r="W244" s="3">
        <v>45022</v>
      </c>
      <c r="X244" t="s">
        <v>640</v>
      </c>
      <c r="Y244" t="s">
        <v>784</v>
      </c>
      <c r="Z244" t="s">
        <v>784</v>
      </c>
      <c r="AA244" t="s">
        <v>125</v>
      </c>
      <c r="AD244" s="3">
        <v>45022</v>
      </c>
      <c r="AE244" t="s">
        <v>2846</v>
      </c>
      <c r="AF244" t="s">
        <v>65</v>
      </c>
      <c r="AG244">
        <v>260</v>
      </c>
      <c r="AI244">
        <v>8</v>
      </c>
      <c r="AJ244" t="s">
        <v>127</v>
      </c>
      <c r="AK244" t="s">
        <v>1895</v>
      </c>
      <c r="AL244" s="3">
        <v>44935</v>
      </c>
    </row>
    <row r="245" spans="1:39" ht="409.6" x14ac:dyDescent="0.3">
      <c r="A245">
        <v>2023</v>
      </c>
      <c r="B245" t="s">
        <v>777</v>
      </c>
      <c r="C245" t="s">
        <v>1276</v>
      </c>
      <c r="D245" t="s">
        <v>1412</v>
      </c>
      <c r="E245" t="s">
        <v>2847</v>
      </c>
      <c r="F245" t="s">
        <v>2848</v>
      </c>
      <c r="G245">
        <v>5</v>
      </c>
      <c r="H245">
        <v>3</v>
      </c>
      <c r="I245">
        <v>15</v>
      </c>
      <c r="J245" t="s">
        <v>50</v>
      </c>
      <c r="K245" t="s">
        <v>51</v>
      </c>
      <c r="L245" s="2" t="s">
        <v>2845</v>
      </c>
      <c r="M245" s="2" t="s">
        <v>1408</v>
      </c>
      <c r="N245" s="2" t="s">
        <v>1409</v>
      </c>
      <c r="O245" t="s">
        <v>55</v>
      </c>
      <c r="P245" t="s">
        <v>777</v>
      </c>
      <c r="Q245" t="s">
        <v>2840</v>
      </c>
      <c r="R245" t="s">
        <v>2824</v>
      </c>
      <c r="S245" t="s">
        <v>241</v>
      </c>
      <c r="T245">
        <v>4</v>
      </c>
      <c r="U245">
        <v>2</v>
      </c>
      <c r="V245" t="s">
        <v>78</v>
      </c>
      <c r="W245" s="3">
        <v>45022</v>
      </c>
      <c r="X245" t="s">
        <v>640</v>
      </c>
      <c r="Y245" t="s">
        <v>784</v>
      </c>
      <c r="Z245" t="s">
        <v>784</v>
      </c>
      <c r="AA245" t="s">
        <v>125</v>
      </c>
      <c r="AD245" s="3">
        <v>45022</v>
      </c>
      <c r="AE245" t="s">
        <v>2849</v>
      </c>
      <c r="AF245" t="s">
        <v>65</v>
      </c>
      <c r="AG245">
        <v>261</v>
      </c>
      <c r="AI245">
        <v>8</v>
      </c>
      <c r="AJ245" t="s">
        <v>127</v>
      </c>
      <c r="AK245" t="s">
        <v>1895</v>
      </c>
      <c r="AL245" s="3">
        <v>44935</v>
      </c>
      <c r="AM245" t="s">
        <v>784</v>
      </c>
    </row>
    <row r="246" spans="1:39" ht="409.6" x14ac:dyDescent="0.3">
      <c r="A246">
        <v>2023</v>
      </c>
      <c r="B246" t="s">
        <v>777</v>
      </c>
      <c r="C246" t="s">
        <v>454</v>
      </c>
      <c r="D246" t="s">
        <v>2850</v>
      </c>
      <c r="E246" t="s">
        <v>2851</v>
      </c>
      <c r="F246" s="2" t="s">
        <v>2852</v>
      </c>
      <c r="G246">
        <v>4</v>
      </c>
      <c r="H246">
        <v>3</v>
      </c>
      <c r="I246">
        <v>12</v>
      </c>
      <c r="J246" t="s">
        <v>50</v>
      </c>
      <c r="K246" t="s">
        <v>51</v>
      </c>
      <c r="L246" s="2" t="s">
        <v>2853</v>
      </c>
      <c r="M246" s="2" t="s">
        <v>2854</v>
      </c>
      <c r="N246" s="2" t="s">
        <v>2855</v>
      </c>
      <c r="O246" t="s">
        <v>2856</v>
      </c>
      <c r="P246" t="s">
        <v>777</v>
      </c>
      <c r="Q246" t="s">
        <v>2857</v>
      </c>
      <c r="R246" t="s">
        <v>2824</v>
      </c>
      <c r="S246" t="s">
        <v>735</v>
      </c>
      <c r="T246">
        <v>3</v>
      </c>
      <c r="U246">
        <v>2</v>
      </c>
      <c r="V246" t="s">
        <v>78</v>
      </c>
      <c r="W246" s="3">
        <v>45022</v>
      </c>
      <c r="X246" t="s">
        <v>640</v>
      </c>
      <c r="Y246" t="s">
        <v>784</v>
      </c>
      <c r="Z246" t="s">
        <v>784</v>
      </c>
      <c r="AA246" t="s">
        <v>125</v>
      </c>
      <c r="AD246" s="3">
        <v>45022</v>
      </c>
      <c r="AE246" t="s">
        <v>2858</v>
      </c>
      <c r="AF246" t="s">
        <v>65</v>
      </c>
      <c r="AG246">
        <v>262</v>
      </c>
      <c r="AI246">
        <v>6</v>
      </c>
      <c r="AJ246" t="s">
        <v>127</v>
      </c>
      <c r="AK246" t="s">
        <v>1895</v>
      </c>
      <c r="AL246" s="3">
        <v>44935</v>
      </c>
      <c r="AM246" t="s">
        <v>784</v>
      </c>
    </row>
    <row r="247" spans="1:39" ht="403.2" x14ac:dyDescent="0.3">
      <c r="A247">
        <v>2023</v>
      </c>
      <c r="B247" t="s">
        <v>777</v>
      </c>
      <c r="C247" t="s">
        <v>454</v>
      </c>
      <c r="D247" t="s">
        <v>2859</v>
      </c>
      <c r="E247" s="2" t="s">
        <v>2860</v>
      </c>
      <c r="F247" s="2" t="s">
        <v>2861</v>
      </c>
      <c r="G247">
        <v>2</v>
      </c>
      <c r="H247">
        <v>1</v>
      </c>
      <c r="I247">
        <v>2</v>
      </c>
      <c r="J247" t="s">
        <v>61</v>
      </c>
      <c r="K247" t="s">
        <v>51</v>
      </c>
      <c r="L247" t="s">
        <v>2862</v>
      </c>
      <c r="M247" s="2" t="s">
        <v>2863</v>
      </c>
      <c r="N247" t="s">
        <v>2864</v>
      </c>
      <c r="O247" t="s">
        <v>2407</v>
      </c>
      <c r="P247" t="s">
        <v>777</v>
      </c>
      <c r="Q247" t="s">
        <v>2865</v>
      </c>
      <c r="R247" t="s">
        <v>155</v>
      </c>
      <c r="S247" t="s">
        <v>735</v>
      </c>
      <c r="T247">
        <v>1</v>
      </c>
      <c r="U247">
        <v>1</v>
      </c>
      <c r="V247" t="s">
        <v>61</v>
      </c>
      <c r="W247" s="3">
        <v>45022</v>
      </c>
      <c r="X247" t="s">
        <v>640</v>
      </c>
      <c r="Y247" t="s">
        <v>784</v>
      </c>
      <c r="Z247" t="s">
        <v>784</v>
      </c>
      <c r="AA247" t="s">
        <v>125</v>
      </c>
      <c r="AD247" s="3">
        <v>45022</v>
      </c>
      <c r="AE247" t="s">
        <v>2866</v>
      </c>
      <c r="AF247" t="s">
        <v>65</v>
      </c>
      <c r="AG247">
        <v>263</v>
      </c>
      <c r="AI247">
        <v>1</v>
      </c>
      <c r="AJ247" t="s">
        <v>1838</v>
      </c>
      <c r="AK247" t="s">
        <v>1895</v>
      </c>
      <c r="AL247" s="3">
        <v>44935</v>
      </c>
      <c r="AM247" t="s">
        <v>784</v>
      </c>
    </row>
    <row r="248" spans="1:39" ht="302.39999999999998" x14ac:dyDescent="0.3">
      <c r="A248">
        <v>2023</v>
      </c>
      <c r="B248" t="s">
        <v>777</v>
      </c>
      <c r="C248" t="s">
        <v>454</v>
      </c>
      <c r="D248" t="s">
        <v>2867</v>
      </c>
      <c r="E248" s="2" t="s">
        <v>2868</v>
      </c>
      <c r="F248" s="2" t="s">
        <v>2869</v>
      </c>
      <c r="G248">
        <v>2</v>
      </c>
      <c r="H248">
        <v>1</v>
      </c>
      <c r="I248">
        <v>2</v>
      </c>
      <c r="J248" t="s">
        <v>61</v>
      </c>
      <c r="K248" t="s">
        <v>51</v>
      </c>
      <c r="L248" s="2" t="s">
        <v>2870</v>
      </c>
      <c r="M248" s="2" t="s">
        <v>2871</v>
      </c>
      <c r="N248" s="2" t="s">
        <v>2872</v>
      </c>
      <c r="O248" t="s">
        <v>2407</v>
      </c>
      <c r="P248" t="s">
        <v>777</v>
      </c>
      <c r="Q248" t="s">
        <v>2824</v>
      </c>
      <c r="R248" t="s">
        <v>630</v>
      </c>
      <c r="S248" t="s">
        <v>735</v>
      </c>
      <c r="T248">
        <v>1</v>
      </c>
      <c r="U248">
        <v>1</v>
      </c>
      <c r="V248" t="s">
        <v>61</v>
      </c>
      <c r="W248" s="3">
        <v>45022</v>
      </c>
      <c r="X248" t="s">
        <v>640</v>
      </c>
      <c r="Y248" t="s">
        <v>784</v>
      </c>
      <c r="Z248" t="s">
        <v>784</v>
      </c>
      <c r="AA248" t="s">
        <v>125</v>
      </c>
      <c r="AD248" s="3">
        <v>45022</v>
      </c>
      <c r="AE248" t="s">
        <v>2873</v>
      </c>
      <c r="AF248" t="s">
        <v>65</v>
      </c>
      <c r="AG248">
        <v>264</v>
      </c>
      <c r="AI248">
        <v>1</v>
      </c>
      <c r="AJ248" t="s">
        <v>1838</v>
      </c>
      <c r="AK248" t="s">
        <v>1895</v>
      </c>
      <c r="AL248" s="3">
        <v>44935</v>
      </c>
      <c r="AM248" t="s">
        <v>784</v>
      </c>
    </row>
    <row r="249" spans="1:39" ht="288" x14ac:dyDescent="0.3">
      <c r="A249">
        <v>2023</v>
      </c>
      <c r="B249" t="s">
        <v>777</v>
      </c>
      <c r="C249" t="s">
        <v>454</v>
      </c>
      <c r="D249" t="s">
        <v>2874</v>
      </c>
      <c r="E249" s="2" t="s">
        <v>2875</v>
      </c>
      <c r="F249" s="2" t="s">
        <v>2869</v>
      </c>
      <c r="G249">
        <v>2</v>
      </c>
      <c r="H249">
        <v>1</v>
      </c>
      <c r="I249">
        <v>2</v>
      </c>
      <c r="J249" t="s">
        <v>61</v>
      </c>
      <c r="K249" t="s">
        <v>51</v>
      </c>
      <c r="L249" s="2" t="s">
        <v>2870</v>
      </c>
      <c r="M249" s="2" t="s">
        <v>2876</v>
      </c>
      <c r="N249" s="2" t="s">
        <v>2877</v>
      </c>
      <c r="O249" t="s">
        <v>2878</v>
      </c>
      <c r="P249" t="s">
        <v>777</v>
      </c>
      <c r="Q249" t="s">
        <v>2824</v>
      </c>
      <c r="R249" t="s">
        <v>630</v>
      </c>
      <c r="S249" t="s">
        <v>735</v>
      </c>
      <c r="T249">
        <v>1</v>
      </c>
      <c r="U249">
        <v>1</v>
      </c>
      <c r="V249" t="s">
        <v>61</v>
      </c>
      <c r="W249" s="3">
        <v>45022</v>
      </c>
      <c r="X249" t="s">
        <v>640</v>
      </c>
      <c r="Y249" t="s">
        <v>784</v>
      </c>
      <c r="Z249" t="s">
        <v>784</v>
      </c>
      <c r="AA249" t="s">
        <v>125</v>
      </c>
      <c r="AD249" s="3">
        <v>45022</v>
      </c>
      <c r="AE249" t="s">
        <v>2879</v>
      </c>
      <c r="AF249" t="s">
        <v>65</v>
      </c>
      <c r="AG249">
        <v>265</v>
      </c>
      <c r="AI249">
        <v>1</v>
      </c>
      <c r="AJ249" t="s">
        <v>1838</v>
      </c>
      <c r="AK249" t="s">
        <v>1895</v>
      </c>
      <c r="AL249" s="3">
        <v>44935</v>
      </c>
      <c r="AM249" t="s">
        <v>784</v>
      </c>
    </row>
    <row r="250" spans="1:39" ht="409.6" x14ac:dyDescent="0.3">
      <c r="A250">
        <v>2023</v>
      </c>
      <c r="B250" t="s">
        <v>777</v>
      </c>
      <c r="C250" t="s">
        <v>856</v>
      </c>
      <c r="D250" t="s">
        <v>2880</v>
      </c>
      <c r="E250" s="2" t="s">
        <v>2881</v>
      </c>
      <c r="F250" s="2" t="s">
        <v>2882</v>
      </c>
      <c r="G250">
        <v>2</v>
      </c>
      <c r="H250">
        <v>1</v>
      </c>
      <c r="I250">
        <v>2</v>
      </c>
      <c r="J250" t="s">
        <v>61</v>
      </c>
      <c r="K250" t="s">
        <v>51</v>
      </c>
      <c r="L250" t="s">
        <v>499</v>
      </c>
      <c r="M250" s="2" t="s">
        <v>2883</v>
      </c>
      <c r="N250" s="2" t="s">
        <v>2884</v>
      </c>
      <c r="O250" t="s">
        <v>87</v>
      </c>
      <c r="P250" t="s">
        <v>777</v>
      </c>
      <c r="Q250" t="s">
        <v>2885</v>
      </c>
      <c r="R250" t="s">
        <v>2886</v>
      </c>
      <c r="S250" t="s">
        <v>76</v>
      </c>
      <c r="T250">
        <v>1</v>
      </c>
      <c r="U250">
        <v>1</v>
      </c>
      <c r="V250" t="s">
        <v>61</v>
      </c>
      <c r="W250" s="3">
        <v>45022</v>
      </c>
      <c r="X250" t="s">
        <v>640</v>
      </c>
      <c r="Y250" t="s">
        <v>784</v>
      </c>
      <c r="Z250" t="s">
        <v>784</v>
      </c>
      <c r="AA250" t="s">
        <v>125</v>
      </c>
      <c r="AD250" s="3">
        <v>45022</v>
      </c>
      <c r="AE250" t="s">
        <v>2887</v>
      </c>
      <c r="AF250" t="s">
        <v>65</v>
      </c>
      <c r="AG250">
        <v>266</v>
      </c>
      <c r="AI250">
        <v>1</v>
      </c>
      <c r="AJ250" t="s">
        <v>1838</v>
      </c>
      <c r="AK250" t="s">
        <v>1895</v>
      </c>
      <c r="AL250" s="3">
        <v>44935</v>
      </c>
      <c r="AM250" t="s">
        <v>784</v>
      </c>
    </row>
    <row r="251" spans="1:39" ht="302.39999999999998" x14ac:dyDescent="0.3">
      <c r="A251">
        <v>2023</v>
      </c>
      <c r="B251" t="s">
        <v>777</v>
      </c>
      <c r="C251" t="s">
        <v>523</v>
      </c>
      <c r="D251" t="s">
        <v>2888</v>
      </c>
      <c r="E251" s="2" t="s">
        <v>2889</v>
      </c>
      <c r="F251" s="2" t="s">
        <v>525</v>
      </c>
      <c r="G251">
        <v>1</v>
      </c>
      <c r="H251">
        <v>1</v>
      </c>
      <c r="I251">
        <v>1</v>
      </c>
      <c r="J251" t="s">
        <v>61</v>
      </c>
      <c r="K251" t="s">
        <v>51</v>
      </c>
      <c r="L251" s="2" t="s">
        <v>2890</v>
      </c>
      <c r="M251" s="2" t="s">
        <v>2891</v>
      </c>
      <c r="N251" s="2" t="s">
        <v>2892</v>
      </c>
      <c r="O251" t="s">
        <v>55</v>
      </c>
      <c r="P251" t="s">
        <v>777</v>
      </c>
      <c r="Q251" t="s">
        <v>2885</v>
      </c>
      <c r="R251" t="s">
        <v>451</v>
      </c>
      <c r="S251" t="s">
        <v>735</v>
      </c>
      <c r="T251">
        <v>1</v>
      </c>
      <c r="U251">
        <v>1</v>
      </c>
      <c r="V251" t="s">
        <v>61</v>
      </c>
      <c r="W251" s="3">
        <v>45022</v>
      </c>
      <c r="X251" t="s">
        <v>640</v>
      </c>
      <c r="Y251" t="s">
        <v>784</v>
      </c>
      <c r="Z251" t="s">
        <v>784</v>
      </c>
      <c r="AA251" t="s">
        <v>125</v>
      </c>
      <c r="AD251" s="3">
        <v>45022</v>
      </c>
      <c r="AE251" t="s">
        <v>2893</v>
      </c>
      <c r="AF251" t="s">
        <v>65</v>
      </c>
      <c r="AG251">
        <v>267</v>
      </c>
      <c r="AI251">
        <v>1</v>
      </c>
      <c r="AJ251" t="s">
        <v>1838</v>
      </c>
      <c r="AK251" t="s">
        <v>1895</v>
      </c>
      <c r="AL251" s="3">
        <v>44935</v>
      </c>
      <c r="AM251" t="s">
        <v>784</v>
      </c>
    </row>
    <row r="252" spans="1:39" ht="374.4" x14ac:dyDescent="0.3">
      <c r="A252">
        <v>2023</v>
      </c>
      <c r="B252" t="s">
        <v>777</v>
      </c>
      <c r="C252" t="s">
        <v>881</v>
      </c>
      <c r="D252" t="s">
        <v>2894</v>
      </c>
      <c r="E252" s="2" t="s">
        <v>2895</v>
      </c>
      <c r="F252" s="2" t="s">
        <v>2896</v>
      </c>
      <c r="G252">
        <v>1</v>
      </c>
      <c r="H252">
        <v>1</v>
      </c>
      <c r="I252">
        <v>1</v>
      </c>
      <c r="J252" t="s">
        <v>61</v>
      </c>
      <c r="K252" t="s">
        <v>51</v>
      </c>
      <c r="L252" t="s">
        <v>499</v>
      </c>
      <c r="M252" s="2" t="s">
        <v>2897</v>
      </c>
      <c r="N252" s="2" t="s">
        <v>2898</v>
      </c>
      <c r="O252" t="s">
        <v>2899</v>
      </c>
      <c r="P252" t="s">
        <v>777</v>
      </c>
      <c r="Q252" t="s">
        <v>2824</v>
      </c>
      <c r="R252" t="s">
        <v>2824</v>
      </c>
      <c r="S252" t="s">
        <v>155</v>
      </c>
      <c r="T252">
        <v>1</v>
      </c>
      <c r="U252">
        <v>1</v>
      </c>
      <c r="V252" t="s">
        <v>61</v>
      </c>
      <c r="W252" s="3">
        <v>45022</v>
      </c>
      <c r="X252" t="s">
        <v>640</v>
      </c>
      <c r="Y252" t="s">
        <v>784</v>
      </c>
      <c r="Z252" t="s">
        <v>784</v>
      </c>
      <c r="AA252" t="s">
        <v>125</v>
      </c>
      <c r="AD252" s="3">
        <v>45022</v>
      </c>
      <c r="AE252" t="s">
        <v>2900</v>
      </c>
      <c r="AF252" t="s">
        <v>65</v>
      </c>
      <c r="AG252">
        <v>268</v>
      </c>
      <c r="AI252">
        <v>1</v>
      </c>
      <c r="AJ252" t="s">
        <v>1838</v>
      </c>
      <c r="AK252" t="s">
        <v>1895</v>
      </c>
      <c r="AL252" s="3">
        <v>44935</v>
      </c>
      <c r="AM252" t="s">
        <v>784</v>
      </c>
    </row>
    <row r="253" spans="1:39" ht="374.4" x14ac:dyDescent="0.3">
      <c r="A253">
        <v>2023</v>
      </c>
      <c r="B253" t="s">
        <v>777</v>
      </c>
      <c r="C253" t="s">
        <v>2259</v>
      </c>
      <c r="D253" t="s">
        <v>2901</v>
      </c>
      <c r="E253" s="2" t="s">
        <v>2902</v>
      </c>
      <c r="F253" s="2" t="s">
        <v>2903</v>
      </c>
      <c r="G253">
        <v>1</v>
      </c>
      <c r="H253">
        <v>2</v>
      </c>
      <c r="I253">
        <v>2</v>
      </c>
      <c r="J253" t="s">
        <v>61</v>
      </c>
      <c r="K253" t="s">
        <v>51</v>
      </c>
      <c r="L253" t="s">
        <v>499</v>
      </c>
      <c r="M253" s="2" t="s">
        <v>2904</v>
      </c>
      <c r="N253" s="2" t="s">
        <v>2905</v>
      </c>
      <c r="O253" t="s">
        <v>2906</v>
      </c>
      <c r="P253" t="s">
        <v>777</v>
      </c>
      <c r="Q253" t="s">
        <v>2907</v>
      </c>
      <c r="R253" t="s">
        <v>230</v>
      </c>
      <c r="S253" t="s">
        <v>76</v>
      </c>
      <c r="T253">
        <v>1</v>
      </c>
      <c r="U253">
        <v>1</v>
      </c>
      <c r="V253" t="s">
        <v>61</v>
      </c>
      <c r="W253" s="3">
        <v>45022</v>
      </c>
      <c r="X253" t="s">
        <v>640</v>
      </c>
      <c r="Y253" t="s">
        <v>784</v>
      </c>
      <c r="Z253" t="s">
        <v>784</v>
      </c>
      <c r="AA253" t="s">
        <v>125</v>
      </c>
      <c r="AD253" s="3">
        <v>45022</v>
      </c>
      <c r="AE253" t="s">
        <v>2908</v>
      </c>
      <c r="AF253" t="s">
        <v>65</v>
      </c>
      <c r="AG253">
        <v>269</v>
      </c>
      <c r="AI253">
        <v>1</v>
      </c>
      <c r="AJ253" t="s">
        <v>1838</v>
      </c>
      <c r="AK253" t="s">
        <v>1895</v>
      </c>
      <c r="AL253" s="3">
        <v>44935</v>
      </c>
    </row>
    <row r="254" spans="1:39" ht="403.2" x14ac:dyDescent="0.3">
      <c r="A254">
        <v>2023</v>
      </c>
      <c r="B254" t="s">
        <v>777</v>
      </c>
      <c r="C254" t="s">
        <v>408</v>
      </c>
      <c r="D254" t="s">
        <v>2909</v>
      </c>
      <c r="E254" s="2" t="s">
        <v>2910</v>
      </c>
      <c r="F254" s="2" t="s">
        <v>2911</v>
      </c>
      <c r="G254">
        <v>1</v>
      </c>
      <c r="H254">
        <v>2</v>
      </c>
      <c r="I254">
        <v>2</v>
      </c>
      <c r="J254" t="s">
        <v>61</v>
      </c>
      <c r="K254" t="s">
        <v>51</v>
      </c>
      <c r="L254" s="2" t="s">
        <v>2912</v>
      </c>
      <c r="M254" s="2" t="s">
        <v>2912</v>
      </c>
      <c r="N254" s="2" t="s">
        <v>2913</v>
      </c>
      <c r="O254" t="s">
        <v>2914</v>
      </c>
      <c r="P254" t="s">
        <v>777</v>
      </c>
      <c r="Q254" t="s">
        <v>2824</v>
      </c>
      <c r="R254" t="s">
        <v>163</v>
      </c>
      <c r="S254" t="s">
        <v>75</v>
      </c>
      <c r="T254">
        <v>1</v>
      </c>
      <c r="U254">
        <v>1</v>
      </c>
      <c r="V254" t="s">
        <v>61</v>
      </c>
      <c r="W254" s="3">
        <v>45022</v>
      </c>
      <c r="X254" t="s">
        <v>640</v>
      </c>
      <c r="Y254" t="s">
        <v>784</v>
      </c>
      <c r="Z254" t="s">
        <v>784</v>
      </c>
      <c r="AA254" t="s">
        <v>125</v>
      </c>
      <c r="AD254" s="3">
        <v>45022</v>
      </c>
      <c r="AE254" t="s">
        <v>2915</v>
      </c>
      <c r="AF254" t="s">
        <v>65</v>
      </c>
      <c r="AG254">
        <v>270</v>
      </c>
      <c r="AI254">
        <v>1</v>
      </c>
      <c r="AJ254" t="s">
        <v>1838</v>
      </c>
      <c r="AK254" t="s">
        <v>1895</v>
      </c>
      <c r="AL254" s="3">
        <v>44935</v>
      </c>
      <c r="AM254" t="s">
        <v>784</v>
      </c>
    </row>
    <row r="255" spans="1:39" ht="302.39999999999998" x14ac:dyDescent="0.3">
      <c r="A255">
        <v>2023</v>
      </c>
      <c r="B255" t="s">
        <v>777</v>
      </c>
      <c r="C255" t="s">
        <v>408</v>
      </c>
      <c r="D255" t="s">
        <v>2916</v>
      </c>
      <c r="E255" s="2" t="s">
        <v>2917</v>
      </c>
      <c r="F255" s="2" t="s">
        <v>2918</v>
      </c>
      <c r="G255">
        <v>1</v>
      </c>
      <c r="H255">
        <v>2</v>
      </c>
      <c r="I255">
        <v>2</v>
      </c>
      <c r="J255" t="s">
        <v>61</v>
      </c>
      <c r="K255" t="s">
        <v>51</v>
      </c>
      <c r="L255" s="2" t="s">
        <v>2919</v>
      </c>
      <c r="M255" s="2" t="s">
        <v>2919</v>
      </c>
      <c r="N255" s="2" t="s">
        <v>2920</v>
      </c>
      <c r="O255" t="s">
        <v>2906</v>
      </c>
      <c r="P255" t="s">
        <v>777</v>
      </c>
      <c r="Q255" t="s">
        <v>2921</v>
      </c>
      <c r="R255" t="s">
        <v>163</v>
      </c>
      <c r="S255" t="s">
        <v>75</v>
      </c>
      <c r="T255">
        <v>1</v>
      </c>
      <c r="U255">
        <v>1</v>
      </c>
      <c r="V255" t="s">
        <v>61</v>
      </c>
      <c r="X255" t="s">
        <v>640</v>
      </c>
      <c r="Y255" t="s">
        <v>784</v>
      </c>
      <c r="AE255" t="s">
        <v>2922</v>
      </c>
      <c r="AF255" t="s">
        <v>65</v>
      </c>
      <c r="AG255">
        <v>271</v>
      </c>
      <c r="AI255">
        <v>1</v>
      </c>
      <c r="AJ255" t="s">
        <v>1838</v>
      </c>
      <c r="AK255" t="s">
        <v>1895</v>
      </c>
      <c r="AL255" s="3">
        <v>44935</v>
      </c>
      <c r="AM255" t="s">
        <v>784</v>
      </c>
    </row>
    <row r="256" spans="1:39" ht="331.2" x14ac:dyDescent="0.3">
      <c r="A256">
        <v>2023</v>
      </c>
      <c r="B256" t="s">
        <v>777</v>
      </c>
      <c r="C256" t="s">
        <v>2060</v>
      </c>
      <c r="D256" t="s">
        <v>2923</v>
      </c>
      <c r="E256" s="2" t="s">
        <v>2924</v>
      </c>
      <c r="F256" s="2" t="s">
        <v>2925</v>
      </c>
      <c r="G256">
        <v>1</v>
      </c>
      <c r="H256">
        <v>2</v>
      </c>
      <c r="I256">
        <v>2</v>
      </c>
      <c r="J256" t="s">
        <v>61</v>
      </c>
      <c r="K256" t="s">
        <v>51</v>
      </c>
      <c r="L256" t="s">
        <v>499</v>
      </c>
      <c r="M256" s="2" t="s">
        <v>2926</v>
      </c>
      <c r="N256" s="2" t="s">
        <v>2927</v>
      </c>
      <c r="O256" t="s">
        <v>2928</v>
      </c>
      <c r="P256" t="s">
        <v>777</v>
      </c>
      <c r="Q256" t="s">
        <v>2921</v>
      </c>
      <c r="R256" t="s">
        <v>163</v>
      </c>
      <c r="S256" t="s">
        <v>75</v>
      </c>
      <c r="T256">
        <v>1</v>
      </c>
      <c r="U256">
        <v>1</v>
      </c>
      <c r="V256" t="s">
        <v>61</v>
      </c>
      <c r="W256" s="3">
        <v>45022</v>
      </c>
      <c r="X256" t="s">
        <v>640</v>
      </c>
      <c r="Y256" t="s">
        <v>784</v>
      </c>
      <c r="Z256" t="s">
        <v>784</v>
      </c>
      <c r="AA256" t="s">
        <v>125</v>
      </c>
      <c r="AD256" s="3">
        <v>45022</v>
      </c>
      <c r="AE256" t="s">
        <v>2929</v>
      </c>
      <c r="AF256" t="s">
        <v>65</v>
      </c>
      <c r="AG256">
        <v>272</v>
      </c>
      <c r="AI256">
        <v>1</v>
      </c>
      <c r="AJ256" t="s">
        <v>1838</v>
      </c>
      <c r="AK256" t="s">
        <v>1895</v>
      </c>
      <c r="AL256" s="3">
        <v>44935</v>
      </c>
    </row>
    <row r="257" spans="1:39" ht="409.6" x14ac:dyDescent="0.3">
      <c r="A257">
        <v>2023</v>
      </c>
      <c r="B257" t="s">
        <v>777</v>
      </c>
      <c r="C257" t="s">
        <v>2930</v>
      </c>
      <c r="D257" t="s">
        <v>2931</v>
      </c>
      <c r="E257" s="2" t="s">
        <v>2932</v>
      </c>
      <c r="F257" s="2" t="s">
        <v>2933</v>
      </c>
      <c r="G257">
        <v>1</v>
      </c>
      <c r="H257">
        <v>2</v>
      </c>
      <c r="I257">
        <v>2</v>
      </c>
      <c r="J257" t="s">
        <v>61</v>
      </c>
      <c r="K257" t="s">
        <v>51</v>
      </c>
      <c r="L257" t="s">
        <v>499</v>
      </c>
      <c r="M257" s="2" t="s">
        <v>2934</v>
      </c>
      <c r="N257" s="2" t="s">
        <v>2935</v>
      </c>
      <c r="O257" t="s">
        <v>2936</v>
      </c>
      <c r="P257" t="s">
        <v>777</v>
      </c>
      <c r="Q257" t="s">
        <v>2921</v>
      </c>
      <c r="R257" t="s">
        <v>230</v>
      </c>
      <c r="S257" t="s">
        <v>241</v>
      </c>
      <c r="T257">
        <v>1</v>
      </c>
      <c r="U257">
        <v>1</v>
      </c>
      <c r="V257" t="s">
        <v>61</v>
      </c>
      <c r="W257" s="3">
        <v>45022</v>
      </c>
      <c r="X257" t="s">
        <v>640</v>
      </c>
      <c r="Y257" t="s">
        <v>784</v>
      </c>
      <c r="Z257" t="s">
        <v>784</v>
      </c>
      <c r="AA257" t="s">
        <v>125</v>
      </c>
      <c r="AD257" s="3">
        <v>45022</v>
      </c>
      <c r="AE257" t="s">
        <v>2937</v>
      </c>
      <c r="AF257" t="s">
        <v>65</v>
      </c>
      <c r="AG257">
        <v>273</v>
      </c>
      <c r="AI257">
        <v>1</v>
      </c>
      <c r="AJ257" t="s">
        <v>1838</v>
      </c>
      <c r="AL257" s="3">
        <v>44935</v>
      </c>
      <c r="AM257" t="s">
        <v>784</v>
      </c>
    </row>
    <row r="258" spans="1:39" ht="259.2" x14ac:dyDescent="0.3">
      <c r="A258">
        <v>2023</v>
      </c>
      <c r="B258" t="s">
        <v>726</v>
      </c>
      <c r="C258" t="s">
        <v>2578</v>
      </c>
      <c r="D258" t="s">
        <v>1412</v>
      </c>
      <c r="E258" s="2" t="s">
        <v>2938</v>
      </c>
      <c r="F258" t="s">
        <v>2939</v>
      </c>
      <c r="G258">
        <v>4</v>
      </c>
      <c r="H258">
        <v>2</v>
      </c>
      <c r="I258">
        <v>8</v>
      </c>
      <c r="J258" t="s">
        <v>78</v>
      </c>
      <c r="K258" t="s">
        <v>51</v>
      </c>
      <c r="L258" t="e">
        <f>- Peningkatan peran supervisor di tiap area kerja
- Peningkatan kompetensi junior personel sehingga memiliki kemampuan minimum supervisor
- Weekly surveillance</f>
        <v>#NAME?</v>
      </c>
      <c r="M258" t="s">
        <v>1818</v>
      </c>
      <c r="N258" t="s">
        <v>1819</v>
      </c>
      <c r="O258" t="s">
        <v>732</v>
      </c>
      <c r="P258" t="s">
        <v>733</v>
      </c>
      <c r="Q258" t="s">
        <v>734</v>
      </c>
      <c r="R258" t="s">
        <v>929</v>
      </c>
      <c r="S258" t="s">
        <v>735</v>
      </c>
      <c r="T258">
        <v>3</v>
      </c>
      <c r="U258">
        <v>2</v>
      </c>
      <c r="V258" t="s">
        <v>78</v>
      </c>
      <c r="X258" t="s">
        <v>640</v>
      </c>
      <c r="Y258" t="s">
        <v>736</v>
      </c>
      <c r="AE258" t="s">
        <v>2940</v>
      </c>
      <c r="AF258" t="s">
        <v>65</v>
      </c>
      <c r="AG258">
        <v>274</v>
      </c>
      <c r="AI258">
        <v>6</v>
      </c>
      <c r="AJ258" t="s">
        <v>1838</v>
      </c>
      <c r="AK258" t="s">
        <v>1885</v>
      </c>
      <c r="AL258" s="3">
        <v>45033</v>
      </c>
    </row>
    <row r="259" spans="1:39" x14ac:dyDescent="0.3">
      <c r="A259">
        <v>2023</v>
      </c>
      <c r="B259" t="s">
        <v>726</v>
      </c>
      <c r="C259" t="s">
        <v>2578</v>
      </c>
      <c r="D259" t="s">
        <v>2941</v>
      </c>
      <c r="E259" t="s">
        <v>2942</v>
      </c>
      <c r="F259" t="s">
        <v>2943</v>
      </c>
      <c r="G259">
        <v>3</v>
      </c>
      <c r="H259">
        <v>2</v>
      </c>
      <c r="I259">
        <v>6</v>
      </c>
      <c r="J259" t="s">
        <v>78</v>
      </c>
      <c r="K259" t="s">
        <v>51</v>
      </c>
      <c r="L259" t="e">
        <f>- Monitoring dengan Material department untuk forecasting Pembelian Material
- Antisipasi Plan untuk project-project pengganti ketika ada yang cancel
- Pengajuan Material CSP</f>
        <v>#NAME?</v>
      </c>
      <c r="M259" t="e">
        <f>- Material-Material yang membutuhkan MOQ akan ditawarkan ke customer untuk sisanya</f>
        <v>#NAME?</v>
      </c>
      <c r="N259" t="s">
        <v>2944</v>
      </c>
      <c r="O259" t="s">
        <v>2945</v>
      </c>
      <c r="P259" t="s">
        <v>733</v>
      </c>
      <c r="Q259" t="s">
        <v>734</v>
      </c>
      <c r="R259" t="s">
        <v>929</v>
      </c>
      <c r="S259" t="s">
        <v>735</v>
      </c>
      <c r="T259">
        <v>3</v>
      </c>
      <c r="U259">
        <v>2</v>
      </c>
      <c r="V259" t="s">
        <v>78</v>
      </c>
      <c r="X259" t="s">
        <v>640</v>
      </c>
      <c r="Y259" t="s">
        <v>736</v>
      </c>
      <c r="AE259" t="s">
        <v>2946</v>
      </c>
      <c r="AF259" t="s">
        <v>65</v>
      </c>
      <c r="AG259">
        <v>275</v>
      </c>
      <c r="AI259">
        <v>6</v>
      </c>
      <c r="AJ259" t="s">
        <v>1838</v>
      </c>
      <c r="AK259" t="s">
        <v>1885</v>
      </c>
      <c r="AL259" s="3">
        <v>45033</v>
      </c>
    </row>
    <row r="260" spans="1:39" ht="216" x14ac:dyDescent="0.3">
      <c r="A260">
        <v>2023</v>
      </c>
      <c r="B260" t="s">
        <v>726</v>
      </c>
      <c r="C260" t="s">
        <v>2947</v>
      </c>
      <c r="D260" t="s">
        <v>2948</v>
      </c>
      <c r="E260" s="2" t="s">
        <v>2949</v>
      </c>
      <c r="F260" s="2" t="s">
        <v>2950</v>
      </c>
      <c r="G260">
        <v>3</v>
      </c>
      <c r="H260">
        <v>2</v>
      </c>
      <c r="I260">
        <v>6</v>
      </c>
      <c r="J260" t="s">
        <v>78</v>
      </c>
      <c r="K260" t="s">
        <v>51</v>
      </c>
      <c r="L260" t="e">
        <f>- Melakukan Post project review after maintenance
- Menerima dan menindak lanjuti komplain customer dengan baik</f>
        <v>#NAME?</v>
      </c>
      <c r="M260" t="s">
        <v>2951</v>
      </c>
      <c r="N260" t="s">
        <v>1823</v>
      </c>
      <c r="O260" t="s">
        <v>381</v>
      </c>
      <c r="P260" t="s">
        <v>733</v>
      </c>
      <c r="Q260" t="s">
        <v>734</v>
      </c>
      <c r="R260" t="s">
        <v>2952</v>
      </c>
      <c r="S260" t="s">
        <v>733</v>
      </c>
      <c r="T260">
        <v>3</v>
      </c>
      <c r="U260">
        <v>2</v>
      </c>
      <c r="V260" t="s">
        <v>61</v>
      </c>
      <c r="X260" t="s">
        <v>640</v>
      </c>
      <c r="Y260" t="s">
        <v>736</v>
      </c>
      <c r="AE260" t="s">
        <v>2953</v>
      </c>
      <c r="AF260" t="s">
        <v>65</v>
      </c>
      <c r="AG260">
        <v>276</v>
      </c>
      <c r="AI260">
        <v>6</v>
      </c>
      <c r="AJ260" t="s">
        <v>1838</v>
      </c>
      <c r="AK260" t="s">
        <v>1885</v>
      </c>
      <c r="AL260" s="3">
        <v>45033</v>
      </c>
    </row>
    <row r="261" spans="1:39" ht="172.8" x14ac:dyDescent="0.3">
      <c r="A261">
        <v>2023</v>
      </c>
      <c r="B261" t="s">
        <v>726</v>
      </c>
      <c r="C261" t="s">
        <v>2947</v>
      </c>
      <c r="D261" t="s">
        <v>1821</v>
      </c>
      <c r="E261" s="2" t="s">
        <v>2954</v>
      </c>
      <c r="F261" t="s">
        <v>2955</v>
      </c>
      <c r="G261">
        <v>3</v>
      </c>
      <c r="H261">
        <v>3</v>
      </c>
      <c r="I261">
        <v>9</v>
      </c>
      <c r="J261" t="s">
        <v>50</v>
      </c>
      <c r="K261" t="s">
        <v>51</v>
      </c>
      <c r="L261" t="e">
        <f>- TAT Level
- Melakukan Evaluasi dan corrective action terhadap penyebab TAT Delay</f>
        <v>#NAME?</v>
      </c>
      <c r="M261" t="s">
        <v>1822</v>
      </c>
      <c r="N261" t="s">
        <v>1823</v>
      </c>
      <c r="O261" t="s">
        <v>381</v>
      </c>
      <c r="P261" t="s">
        <v>733</v>
      </c>
      <c r="Q261" t="s">
        <v>734</v>
      </c>
      <c r="R261" t="s">
        <v>155</v>
      </c>
      <c r="S261" t="s">
        <v>733</v>
      </c>
      <c r="T261">
        <v>3</v>
      </c>
      <c r="U261">
        <v>2</v>
      </c>
      <c r="V261" t="s">
        <v>78</v>
      </c>
      <c r="X261" t="s">
        <v>640</v>
      </c>
      <c r="Y261" t="s">
        <v>736</v>
      </c>
      <c r="AE261" t="s">
        <v>2956</v>
      </c>
      <c r="AF261" t="s">
        <v>65</v>
      </c>
      <c r="AG261">
        <v>277</v>
      </c>
      <c r="AI261">
        <v>6</v>
      </c>
      <c r="AJ261" t="s">
        <v>1838</v>
      </c>
      <c r="AK261" t="s">
        <v>1885</v>
      </c>
      <c r="AL261" s="3">
        <v>45033</v>
      </c>
    </row>
    <row r="262" spans="1:39" ht="216" x14ac:dyDescent="0.3">
      <c r="A262">
        <v>2023</v>
      </c>
      <c r="B262" t="s">
        <v>726</v>
      </c>
      <c r="C262" t="s">
        <v>2947</v>
      </c>
      <c r="D262" t="s">
        <v>2957</v>
      </c>
      <c r="E262" s="2" t="s">
        <v>2958</v>
      </c>
      <c r="F262" s="2" t="s">
        <v>2959</v>
      </c>
      <c r="G262">
        <v>3</v>
      </c>
      <c r="H262">
        <v>2</v>
      </c>
      <c r="I262">
        <v>6</v>
      </c>
      <c r="J262" t="s">
        <v>78</v>
      </c>
      <c r="K262" t="s">
        <v>51</v>
      </c>
      <c r="L262" t="s">
        <v>2960</v>
      </c>
      <c r="M262" t="e">
        <f>- Melakukan continous training kepada semua personil</f>
        <v>#NAME?</v>
      </c>
      <c r="N262" s="2" t="s">
        <v>2961</v>
      </c>
      <c r="O262" t="s">
        <v>2962</v>
      </c>
      <c r="P262" t="s">
        <v>734</v>
      </c>
      <c r="Q262" t="s">
        <v>734</v>
      </c>
      <c r="R262" t="s">
        <v>2963</v>
      </c>
      <c r="S262" t="s">
        <v>733</v>
      </c>
      <c r="T262">
        <v>2</v>
      </c>
      <c r="U262">
        <v>2</v>
      </c>
      <c r="V262" t="s">
        <v>61</v>
      </c>
      <c r="X262" t="s">
        <v>640</v>
      </c>
      <c r="Y262" t="s">
        <v>736</v>
      </c>
      <c r="AE262" t="s">
        <v>2964</v>
      </c>
      <c r="AF262" t="s">
        <v>65</v>
      </c>
      <c r="AG262">
        <v>278</v>
      </c>
      <c r="AI262">
        <v>4</v>
      </c>
      <c r="AJ262" t="s">
        <v>1838</v>
      </c>
      <c r="AK262" t="s">
        <v>1885</v>
      </c>
      <c r="AL262" s="3">
        <v>45033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93"/>
  <sheetViews>
    <sheetView workbookViewId="0">
      <selection activeCell="B5" sqref="B5"/>
    </sheetView>
  </sheetViews>
  <sheetFormatPr defaultRowHeight="14.4" x14ac:dyDescent="0.3"/>
  <cols>
    <col min="1" max="1" width="13.6640625" bestFit="1" customWidth="1"/>
    <col min="2" max="2" width="15.88671875" bestFit="1" customWidth="1"/>
    <col min="3" max="3" width="68" bestFit="1" customWidth="1"/>
    <col min="4" max="4" width="10.33203125" bestFit="1" customWidth="1"/>
    <col min="5" max="5" width="20.88671875" bestFit="1" customWidth="1"/>
    <col min="6" max="7" width="36.44140625" bestFit="1" customWidth="1"/>
    <col min="8" max="8" width="21" bestFit="1" customWidth="1"/>
    <col min="9" max="10" width="36.44140625" bestFit="1" customWidth="1"/>
    <col min="11" max="11" width="20.44140625" bestFit="1" customWidth="1"/>
    <col min="12" max="13" width="36.44140625" bestFit="1" customWidth="1"/>
    <col min="14" max="14" width="20.6640625" bestFit="1" customWidth="1"/>
    <col min="15" max="16" width="36.44140625" bestFit="1" customWidth="1"/>
    <col min="17" max="17" width="20.6640625" bestFit="1" customWidth="1"/>
    <col min="18" max="19" width="81.109375" bestFit="1" customWidth="1"/>
    <col min="20" max="20" width="24.109375" bestFit="1" customWidth="1"/>
    <col min="21" max="21" width="81.109375" bestFit="1" customWidth="1"/>
    <col min="22" max="22" width="28" bestFit="1" customWidth="1"/>
    <col min="23" max="23" width="31.109375" bestFit="1" customWidth="1"/>
    <col min="24" max="24" width="11" bestFit="1" customWidth="1"/>
    <col min="25" max="25" width="40" bestFit="1" customWidth="1"/>
    <col min="26" max="27" width="81.109375" bestFit="1" customWidth="1"/>
    <col min="28" max="28" width="40.5546875" bestFit="1" customWidth="1"/>
    <col min="29" max="30" width="81.109375" bestFit="1" customWidth="1"/>
    <col min="31" max="31" width="37" bestFit="1" customWidth="1"/>
    <col min="32" max="33" width="81.109375" bestFit="1" customWidth="1"/>
    <col min="34" max="34" width="40.44140625" bestFit="1" customWidth="1"/>
    <col min="35" max="35" width="81.109375" bestFit="1" customWidth="1"/>
    <col min="36" max="36" width="26" bestFit="1" customWidth="1"/>
    <col min="37" max="38" width="81.109375" bestFit="1" customWidth="1"/>
    <col min="39" max="39" width="40.33203125" bestFit="1" customWidth="1"/>
    <col min="40" max="41" width="81.109375" bestFit="1" customWidth="1"/>
    <col min="42" max="42" width="39.5546875" bestFit="1" customWidth="1"/>
    <col min="43" max="44" width="81.109375" bestFit="1" customWidth="1"/>
    <col min="45" max="45" width="40.6640625" bestFit="1" customWidth="1"/>
    <col min="46" max="47" width="81.109375" bestFit="1" customWidth="1"/>
    <col min="48" max="48" width="40.5546875" bestFit="1" customWidth="1"/>
    <col min="49" max="50" width="81.109375" bestFit="1" customWidth="1"/>
    <col min="51" max="51" width="40.33203125" bestFit="1" customWidth="1"/>
    <col min="52" max="53" width="81.109375" bestFit="1" customWidth="1"/>
    <col min="54" max="54" width="40.88671875" bestFit="1" customWidth="1"/>
    <col min="55" max="56" width="81.109375" bestFit="1" customWidth="1"/>
    <col min="57" max="57" width="40.5546875" bestFit="1" customWidth="1"/>
    <col min="58" max="59" width="81.109375" bestFit="1" customWidth="1"/>
    <col min="60" max="60" width="20.109375" bestFit="1" customWidth="1"/>
    <col min="61" max="61" width="12.109375" bestFit="1" customWidth="1"/>
    <col min="62" max="62" width="68.44140625" bestFit="1" customWidth="1"/>
  </cols>
  <sheetData>
    <row r="1" spans="1:62" x14ac:dyDescent="0.3">
      <c r="A1" t="s">
        <v>1056</v>
      </c>
      <c r="B1" t="s">
        <v>32</v>
      </c>
      <c r="C1" t="s">
        <v>5</v>
      </c>
      <c r="D1" t="s">
        <v>1057</v>
      </c>
      <c r="E1" t="s">
        <v>1058</v>
      </c>
      <c r="F1" t="s">
        <v>1059</v>
      </c>
      <c r="G1" t="s">
        <v>1060</v>
      </c>
      <c r="H1" t="s">
        <v>1061</v>
      </c>
      <c r="I1" t="s">
        <v>1062</v>
      </c>
      <c r="J1" t="s">
        <v>1063</v>
      </c>
      <c r="K1" t="s">
        <v>1064</v>
      </c>
      <c r="L1" t="s">
        <v>1065</v>
      </c>
      <c r="M1" t="s">
        <v>1066</v>
      </c>
      <c r="N1" t="s">
        <v>1067</v>
      </c>
      <c r="O1" t="s">
        <v>1068</v>
      </c>
      <c r="P1" t="s">
        <v>1069</v>
      </c>
      <c r="Q1" t="s">
        <v>1070</v>
      </c>
      <c r="R1" t="s">
        <v>1</v>
      </c>
      <c r="S1" t="s">
        <v>13</v>
      </c>
      <c r="T1" t="s">
        <v>1071</v>
      </c>
      <c r="U1" t="s">
        <v>14</v>
      </c>
      <c r="V1" t="s">
        <v>15</v>
      </c>
      <c r="W1" t="s">
        <v>1072</v>
      </c>
      <c r="X1" t="s">
        <v>1073</v>
      </c>
      <c r="Y1" t="s">
        <v>1074</v>
      </c>
      <c r="Z1" t="s">
        <v>1075</v>
      </c>
      <c r="AA1" t="s">
        <v>1076</v>
      </c>
      <c r="AB1" t="s">
        <v>1077</v>
      </c>
      <c r="AC1" t="s">
        <v>1078</v>
      </c>
      <c r="AD1" t="s">
        <v>1079</v>
      </c>
      <c r="AE1" t="s">
        <v>1080</v>
      </c>
      <c r="AF1" t="s">
        <v>1081</v>
      </c>
      <c r="AG1" t="s">
        <v>1082</v>
      </c>
      <c r="AH1" t="s">
        <v>1083</v>
      </c>
      <c r="AI1" t="s">
        <v>1084</v>
      </c>
      <c r="AJ1" t="s">
        <v>1085</v>
      </c>
      <c r="AK1" t="s">
        <v>1086</v>
      </c>
      <c r="AL1" t="s">
        <v>1087</v>
      </c>
      <c r="AM1" t="s">
        <v>1088</v>
      </c>
      <c r="AN1" t="s">
        <v>1089</v>
      </c>
      <c r="AO1" t="s">
        <v>1090</v>
      </c>
      <c r="AP1" t="s">
        <v>1091</v>
      </c>
      <c r="AQ1" t="s">
        <v>1092</v>
      </c>
      <c r="AR1" t="s">
        <v>1093</v>
      </c>
      <c r="AS1" t="s">
        <v>1094</v>
      </c>
      <c r="AT1" t="s">
        <v>1095</v>
      </c>
      <c r="AU1" t="s">
        <v>1096</v>
      </c>
      <c r="AV1" t="s">
        <v>1097</v>
      </c>
      <c r="AW1" t="s">
        <v>1098</v>
      </c>
      <c r="AX1" t="s">
        <v>1099</v>
      </c>
      <c r="AY1" t="s">
        <v>1100</v>
      </c>
      <c r="AZ1" t="s">
        <v>1101</v>
      </c>
      <c r="BA1" t="s">
        <v>1102</v>
      </c>
      <c r="BB1" t="s">
        <v>1103</v>
      </c>
      <c r="BC1" t="s">
        <v>1104</v>
      </c>
      <c r="BD1" t="s">
        <v>1105</v>
      </c>
      <c r="BE1" t="s">
        <v>1106</v>
      </c>
      <c r="BF1" t="s">
        <v>1107</v>
      </c>
      <c r="BG1" t="s">
        <v>1108</v>
      </c>
      <c r="BH1" t="s">
        <v>1109</v>
      </c>
      <c r="BI1" t="s">
        <v>3</v>
      </c>
      <c r="BJ1" t="s">
        <v>2</v>
      </c>
    </row>
    <row r="2" spans="1:62" ht="115.2" x14ac:dyDescent="0.3">
      <c r="A2" s="1" t="s">
        <v>58</v>
      </c>
      <c r="B2" s="1" t="s">
        <v>1110</v>
      </c>
      <c r="C2" s="1" t="s">
        <v>1111</v>
      </c>
      <c r="D2" s="1" t="s">
        <v>1112</v>
      </c>
      <c r="E2" s="1" t="s">
        <v>1112</v>
      </c>
      <c r="F2" s="1" t="s">
        <v>1112</v>
      </c>
      <c r="G2" s="1" t="s">
        <v>1112</v>
      </c>
      <c r="H2" s="1" t="s">
        <v>1112</v>
      </c>
      <c r="I2" s="1" t="s">
        <v>1112</v>
      </c>
      <c r="J2" s="1" t="s">
        <v>1112</v>
      </c>
      <c r="K2" s="1" t="s">
        <v>1112</v>
      </c>
      <c r="L2" s="1" t="s">
        <v>1112</v>
      </c>
      <c r="M2" s="1" t="s">
        <v>1112</v>
      </c>
      <c r="N2" s="1" t="s">
        <v>1112</v>
      </c>
      <c r="O2" s="1" t="s">
        <v>1112</v>
      </c>
      <c r="P2" s="1" t="s">
        <v>1112</v>
      </c>
      <c r="Q2" s="1"/>
      <c r="R2" s="1" t="s">
        <v>1113</v>
      </c>
      <c r="S2" s="2" t="s">
        <v>1114</v>
      </c>
      <c r="T2" s="1" t="s">
        <v>125</v>
      </c>
      <c r="U2" s="2" t="s">
        <v>237</v>
      </c>
      <c r="V2" s="1" t="s">
        <v>1115</v>
      </c>
      <c r="W2" s="1" t="s">
        <v>128</v>
      </c>
      <c r="X2" s="1" t="s">
        <v>1116</v>
      </c>
      <c r="Y2" s="5">
        <v>1</v>
      </c>
      <c r="Z2" s="2" t="s">
        <v>1117</v>
      </c>
      <c r="AA2" s="2"/>
      <c r="AB2" s="6">
        <v>1</v>
      </c>
      <c r="AC2" s="2" t="s">
        <v>1118</v>
      </c>
      <c r="AD2" s="2"/>
      <c r="AE2" s="5">
        <v>1</v>
      </c>
      <c r="AF2" s="2" t="s">
        <v>1119</v>
      </c>
      <c r="AG2" s="2"/>
      <c r="AH2" s="6">
        <v>1</v>
      </c>
      <c r="AI2" s="2" t="s">
        <v>1120</v>
      </c>
      <c r="AJ2" s="6">
        <v>1</v>
      </c>
      <c r="AK2" s="2" t="s">
        <v>1121</v>
      </c>
      <c r="AL2" s="2"/>
      <c r="AM2" s="6">
        <v>1</v>
      </c>
      <c r="AN2" s="2" t="s">
        <v>1122</v>
      </c>
      <c r="AO2" s="2"/>
      <c r="AP2" s="6">
        <v>1</v>
      </c>
      <c r="AQ2" s="2" t="s">
        <v>1123</v>
      </c>
      <c r="AR2" s="2"/>
      <c r="AS2" s="6">
        <v>1</v>
      </c>
      <c r="AT2" s="2" t="s">
        <v>1124</v>
      </c>
      <c r="AU2" s="2"/>
      <c r="AV2" s="6">
        <v>1</v>
      </c>
      <c r="AW2" s="2" t="s">
        <v>1125</v>
      </c>
      <c r="AX2" s="2"/>
      <c r="AY2" s="6">
        <v>1</v>
      </c>
      <c r="AZ2" s="2" t="s">
        <v>1126</v>
      </c>
      <c r="BA2" s="2"/>
      <c r="BB2" s="6">
        <v>1</v>
      </c>
      <c r="BC2" s="2"/>
      <c r="BD2" s="2" t="s">
        <v>1127</v>
      </c>
      <c r="BE2" s="6"/>
      <c r="BF2" s="2"/>
      <c r="BG2" s="2"/>
      <c r="BH2" s="1"/>
      <c r="BI2" s="1" t="s">
        <v>43</v>
      </c>
      <c r="BJ2" s="1" t="s">
        <v>1128</v>
      </c>
    </row>
    <row r="3" spans="1:62" ht="72" x14ac:dyDescent="0.3">
      <c r="A3" s="1" t="s">
        <v>1129</v>
      </c>
      <c r="B3" s="1" t="s">
        <v>1130</v>
      </c>
      <c r="C3" s="1" t="s">
        <v>1131</v>
      </c>
      <c r="D3" s="1"/>
      <c r="E3" s="1" t="s">
        <v>1132</v>
      </c>
      <c r="F3" s="1"/>
      <c r="G3" s="1"/>
      <c r="H3" s="1"/>
      <c r="I3" s="1"/>
      <c r="J3" s="1"/>
      <c r="K3" s="1"/>
      <c r="L3" s="1"/>
      <c r="M3" s="1"/>
      <c r="N3" s="1"/>
      <c r="O3" s="1"/>
      <c r="P3" s="1"/>
      <c r="Q3" s="1"/>
      <c r="R3" s="1" t="s">
        <v>1133</v>
      </c>
      <c r="S3" s="2" t="s">
        <v>1134</v>
      </c>
      <c r="T3" s="1" t="s">
        <v>1135</v>
      </c>
      <c r="U3" s="2" t="s">
        <v>1136</v>
      </c>
      <c r="V3" s="1" t="s">
        <v>1115</v>
      </c>
      <c r="W3" s="1" t="s">
        <v>1137</v>
      </c>
      <c r="X3" s="1" t="s">
        <v>1116</v>
      </c>
      <c r="Y3" s="5">
        <v>994.42</v>
      </c>
      <c r="Z3" s="2" t="s">
        <v>1138</v>
      </c>
      <c r="AA3" s="2"/>
      <c r="AB3" s="6">
        <v>993.44</v>
      </c>
      <c r="AC3" s="2" t="s">
        <v>1138</v>
      </c>
      <c r="AD3" s="2"/>
      <c r="AE3" s="5">
        <v>901.68</v>
      </c>
      <c r="AF3" s="2" t="s">
        <v>1138</v>
      </c>
      <c r="AG3" s="2"/>
      <c r="AH3" s="6">
        <v>987.87</v>
      </c>
      <c r="AI3" s="2" t="s">
        <v>1138</v>
      </c>
      <c r="AJ3" s="6">
        <v>899.73</v>
      </c>
      <c r="AK3" s="2" t="s">
        <v>1138</v>
      </c>
      <c r="AL3" s="2"/>
      <c r="AM3" s="6">
        <v>785.01</v>
      </c>
      <c r="AN3" s="2" t="s">
        <v>1138</v>
      </c>
      <c r="AO3" s="2"/>
      <c r="AP3" s="6">
        <v>943.26</v>
      </c>
      <c r="AQ3" s="2" t="s">
        <v>1138</v>
      </c>
      <c r="AR3" s="2"/>
      <c r="AS3" s="6">
        <v>977.2</v>
      </c>
      <c r="AT3" s="2" t="s">
        <v>1138</v>
      </c>
      <c r="AU3" s="2"/>
      <c r="AV3" s="6">
        <v>918.57</v>
      </c>
      <c r="AW3" s="2" t="s">
        <v>1138</v>
      </c>
      <c r="AX3" s="2"/>
      <c r="AY3" s="6"/>
      <c r="AZ3" s="2"/>
      <c r="BA3" s="2"/>
      <c r="BB3" s="6"/>
      <c r="BC3" s="2"/>
      <c r="BD3" s="2"/>
      <c r="BE3" s="6"/>
      <c r="BF3" s="2"/>
      <c r="BG3" s="2"/>
      <c r="BH3" s="1"/>
      <c r="BI3" s="1" t="s">
        <v>43</v>
      </c>
      <c r="BJ3" s="1" t="s">
        <v>1128</v>
      </c>
    </row>
    <row r="4" spans="1:62" ht="57.6" x14ac:dyDescent="0.3">
      <c r="A4" s="1" t="s">
        <v>1129</v>
      </c>
      <c r="B4" s="1" t="s">
        <v>1139</v>
      </c>
      <c r="C4" s="1" t="s">
        <v>1140</v>
      </c>
      <c r="D4" s="1" t="s">
        <v>1112</v>
      </c>
      <c r="E4" s="1" t="s">
        <v>1141</v>
      </c>
      <c r="F4" s="1"/>
      <c r="G4" s="1"/>
      <c r="H4" s="1"/>
      <c r="I4" s="1"/>
      <c r="J4" s="1"/>
      <c r="K4" s="1"/>
      <c r="L4" s="1"/>
      <c r="M4" s="1"/>
      <c r="N4" s="1"/>
      <c r="O4" s="1"/>
      <c r="P4" s="1"/>
      <c r="Q4" s="1"/>
      <c r="R4" s="1" t="s">
        <v>1142</v>
      </c>
      <c r="S4" s="2" t="s">
        <v>1143</v>
      </c>
      <c r="T4" s="1" t="s">
        <v>1135</v>
      </c>
      <c r="U4" s="2" t="s">
        <v>1144</v>
      </c>
      <c r="V4" s="1" t="s">
        <v>1115</v>
      </c>
      <c r="W4" s="1" t="s">
        <v>1137</v>
      </c>
      <c r="X4" s="1" t="s">
        <v>1116</v>
      </c>
      <c r="Y4" s="5">
        <v>0.98</v>
      </c>
      <c r="Z4" s="2" t="s">
        <v>1145</v>
      </c>
      <c r="AA4" s="2"/>
      <c r="AB4" s="6">
        <v>1</v>
      </c>
      <c r="AC4" s="2" t="s">
        <v>1146</v>
      </c>
      <c r="AD4" s="2"/>
      <c r="AE4" s="5"/>
      <c r="AF4" s="2" t="s">
        <v>1146</v>
      </c>
      <c r="AG4" s="2"/>
      <c r="AH4" s="6">
        <v>1</v>
      </c>
      <c r="AI4" s="2" t="s">
        <v>1146</v>
      </c>
      <c r="AJ4" s="6">
        <v>1</v>
      </c>
      <c r="AK4" s="2" t="s">
        <v>1146</v>
      </c>
      <c r="AL4" s="2"/>
      <c r="AM4" s="6">
        <v>1</v>
      </c>
      <c r="AN4" s="2" t="s">
        <v>1146</v>
      </c>
      <c r="AO4" s="2"/>
      <c r="AP4" s="6">
        <v>1</v>
      </c>
      <c r="AQ4" s="2" t="s">
        <v>1146</v>
      </c>
      <c r="AR4" s="2"/>
      <c r="AS4" s="6">
        <v>1</v>
      </c>
      <c r="AT4" s="2" t="s">
        <v>1146</v>
      </c>
      <c r="AU4" s="2"/>
      <c r="AV4" s="6">
        <v>1</v>
      </c>
      <c r="AW4" s="2" t="s">
        <v>1146</v>
      </c>
      <c r="AX4" s="2"/>
      <c r="AY4" s="6"/>
      <c r="AZ4" s="2"/>
      <c r="BA4" s="2"/>
      <c r="BB4" s="6"/>
      <c r="BC4" s="2"/>
      <c r="BD4" s="2"/>
      <c r="BE4" s="6"/>
      <c r="BF4" s="2"/>
      <c r="BG4" s="2"/>
      <c r="BH4" s="1"/>
      <c r="BI4" s="1" t="s">
        <v>43</v>
      </c>
      <c r="BJ4" s="1" t="s">
        <v>1128</v>
      </c>
    </row>
    <row r="5" spans="1:62" ht="28.8" x14ac:dyDescent="0.3">
      <c r="A5" s="1" t="s">
        <v>1129</v>
      </c>
      <c r="B5" s="1" t="s">
        <v>1147</v>
      </c>
      <c r="C5" s="1" t="s">
        <v>1148</v>
      </c>
      <c r="D5" s="1" t="s">
        <v>1112</v>
      </c>
      <c r="E5" s="1" t="s">
        <v>1112</v>
      </c>
      <c r="F5" s="1"/>
      <c r="G5" s="1"/>
      <c r="H5" s="1"/>
      <c r="I5" s="1"/>
      <c r="J5" s="1"/>
      <c r="K5" s="1"/>
      <c r="L5" s="1"/>
      <c r="M5" s="1"/>
      <c r="N5" s="1"/>
      <c r="O5" s="1"/>
      <c r="P5" s="1"/>
      <c r="Q5" s="1"/>
      <c r="R5" s="1" t="s">
        <v>1149</v>
      </c>
      <c r="S5" s="2" t="s">
        <v>1150</v>
      </c>
      <c r="T5" s="1" t="s">
        <v>1135</v>
      </c>
      <c r="U5" s="2" t="s">
        <v>1151</v>
      </c>
      <c r="V5" s="1" t="s">
        <v>1115</v>
      </c>
      <c r="W5" s="1" t="s">
        <v>1137</v>
      </c>
      <c r="X5" s="1" t="s">
        <v>1116</v>
      </c>
      <c r="Y5" s="5">
        <v>1</v>
      </c>
      <c r="Z5" s="2"/>
      <c r="AA5" s="2"/>
      <c r="AB5" s="6">
        <v>1</v>
      </c>
      <c r="AC5" s="2"/>
      <c r="AD5" s="2"/>
      <c r="AE5" s="5">
        <v>1</v>
      </c>
      <c r="AF5" s="2"/>
      <c r="AG5" s="2"/>
      <c r="AH5" s="6">
        <v>1</v>
      </c>
      <c r="AI5" s="2"/>
      <c r="AJ5" s="6">
        <v>1</v>
      </c>
      <c r="AK5" s="2"/>
      <c r="AL5" s="2"/>
      <c r="AM5" s="6">
        <v>1</v>
      </c>
      <c r="AN5" s="2"/>
      <c r="AO5" s="2"/>
      <c r="AP5" s="6">
        <v>1</v>
      </c>
      <c r="AQ5" s="2"/>
      <c r="AR5" s="2"/>
      <c r="AS5" s="6">
        <v>1</v>
      </c>
      <c r="AT5" s="2"/>
      <c r="AU5" s="2"/>
      <c r="AV5" s="6">
        <v>1</v>
      </c>
      <c r="AW5" s="2"/>
      <c r="AX5" s="2"/>
      <c r="AY5" s="6"/>
      <c r="AZ5" s="2"/>
      <c r="BA5" s="2"/>
      <c r="BB5" s="6"/>
      <c r="BC5" s="2"/>
      <c r="BD5" s="2"/>
      <c r="BE5" s="6"/>
      <c r="BF5" s="2"/>
      <c r="BG5" s="2"/>
      <c r="BH5" s="1"/>
      <c r="BI5" s="1" t="s">
        <v>43</v>
      </c>
      <c r="BJ5" s="1" t="s">
        <v>1128</v>
      </c>
    </row>
    <row r="6" spans="1:62" ht="28.8" x14ac:dyDescent="0.3">
      <c r="A6" s="1" t="s">
        <v>1129</v>
      </c>
      <c r="B6" s="1" t="s">
        <v>1152</v>
      </c>
      <c r="C6" s="1" t="s">
        <v>1153</v>
      </c>
      <c r="D6" s="1"/>
      <c r="E6" s="1"/>
      <c r="F6" s="1"/>
      <c r="G6" s="1"/>
      <c r="H6" s="1"/>
      <c r="I6" s="1"/>
      <c r="J6" s="1"/>
      <c r="K6" s="1"/>
      <c r="L6" s="1"/>
      <c r="M6" s="1"/>
      <c r="N6" s="1"/>
      <c r="O6" s="1"/>
      <c r="P6" s="1"/>
      <c r="Q6" s="1"/>
      <c r="R6" s="1" t="s">
        <v>1154</v>
      </c>
      <c r="S6" s="2" t="s">
        <v>1155</v>
      </c>
      <c r="T6" s="1" t="s">
        <v>1135</v>
      </c>
      <c r="U6" s="2" t="s">
        <v>1156</v>
      </c>
      <c r="V6" s="1" t="s">
        <v>1115</v>
      </c>
      <c r="W6" s="1" t="s">
        <v>1137</v>
      </c>
      <c r="X6" s="1" t="s">
        <v>1157</v>
      </c>
      <c r="Y6" s="5"/>
      <c r="Z6" s="2"/>
      <c r="AA6" s="2"/>
      <c r="AB6" s="6"/>
      <c r="AC6" s="2"/>
      <c r="AD6" s="2"/>
      <c r="AE6" s="5"/>
      <c r="AF6" s="2"/>
      <c r="AG6" s="2"/>
      <c r="AH6" s="6"/>
      <c r="AI6" s="2"/>
      <c r="AJ6" s="6"/>
      <c r="AK6" s="2"/>
      <c r="AL6" s="2"/>
      <c r="AM6" s="6"/>
      <c r="AN6" s="2"/>
      <c r="AO6" s="2"/>
      <c r="AP6" s="6"/>
      <c r="AQ6" s="2"/>
      <c r="AR6" s="2"/>
      <c r="AS6" s="6"/>
      <c r="AT6" s="2"/>
      <c r="AU6" s="2"/>
      <c r="AV6" s="6"/>
      <c r="AW6" s="2"/>
      <c r="AX6" s="2"/>
      <c r="AY6" s="6"/>
      <c r="AZ6" s="2"/>
      <c r="BA6" s="2"/>
      <c r="BB6" s="6"/>
      <c r="BC6" s="2"/>
      <c r="BD6" s="2"/>
      <c r="BE6" s="6"/>
      <c r="BF6" s="2"/>
      <c r="BG6" s="2"/>
      <c r="BH6" s="1"/>
      <c r="BI6" s="1" t="s">
        <v>43</v>
      </c>
      <c r="BJ6" s="1" t="s">
        <v>1128</v>
      </c>
    </row>
    <row r="7" spans="1:62" ht="57.6" x14ac:dyDescent="0.3">
      <c r="A7" s="1" t="s">
        <v>1129</v>
      </c>
      <c r="B7" s="1" t="s">
        <v>1158</v>
      </c>
      <c r="C7" s="1" t="s">
        <v>1159</v>
      </c>
      <c r="D7" s="1"/>
      <c r="E7" s="1"/>
      <c r="F7" s="1"/>
      <c r="G7" s="1"/>
      <c r="H7" s="1"/>
      <c r="I7" s="1"/>
      <c r="J7" s="1"/>
      <c r="K7" s="1"/>
      <c r="L7" s="1"/>
      <c r="M7" s="1"/>
      <c r="N7" s="1"/>
      <c r="O7" s="1"/>
      <c r="P7" s="1"/>
      <c r="Q7" s="1"/>
      <c r="R7" s="1" t="s">
        <v>1160</v>
      </c>
      <c r="S7" s="2" t="s">
        <v>1161</v>
      </c>
      <c r="T7" s="1" t="s">
        <v>1135</v>
      </c>
      <c r="U7" s="2" t="s">
        <v>1162</v>
      </c>
      <c r="V7" s="1" t="s">
        <v>1115</v>
      </c>
      <c r="W7" s="1" t="s">
        <v>1137</v>
      </c>
      <c r="X7" s="1" t="s">
        <v>1157</v>
      </c>
      <c r="Y7" s="5"/>
      <c r="Z7" s="2"/>
      <c r="AA7" s="2"/>
      <c r="AB7" s="6"/>
      <c r="AC7" s="2"/>
      <c r="AD7" s="2"/>
      <c r="AE7" s="5"/>
      <c r="AF7" s="2"/>
      <c r="AG7" s="2"/>
      <c r="AH7" s="6"/>
      <c r="AI7" s="2"/>
      <c r="AJ7" s="6"/>
      <c r="AK7" s="2"/>
      <c r="AL7" s="2"/>
      <c r="AM7" s="6"/>
      <c r="AN7" s="2"/>
      <c r="AO7" s="2"/>
      <c r="AP7" s="6"/>
      <c r="AQ7" s="2"/>
      <c r="AR7" s="2"/>
      <c r="AS7" s="6"/>
      <c r="AT7" s="2"/>
      <c r="AU7" s="2"/>
      <c r="AV7" s="6"/>
      <c r="AW7" s="2"/>
      <c r="AX7" s="2"/>
      <c r="AY7" s="6"/>
      <c r="AZ7" s="2"/>
      <c r="BA7" s="2"/>
      <c r="BB7" s="6"/>
      <c r="BC7" s="2"/>
      <c r="BD7" s="2"/>
      <c r="BE7" s="6"/>
      <c r="BF7" s="2"/>
      <c r="BG7" s="2"/>
      <c r="BH7" s="1"/>
      <c r="BI7" s="1" t="s">
        <v>43</v>
      </c>
      <c r="BJ7" s="1" t="s">
        <v>1128</v>
      </c>
    </row>
    <row r="8" spans="1:62" ht="86.4" x14ac:dyDescent="0.3">
      <c r="A8" s="1" t="s">
        <v>451</v>
      </c>
      <c r="B8" s="1" t="s">
        <v>1163</v>
      </c>
      <c r="C8" s="1" t="s">
        <v>1164</v>
      </c>
      <c r="D8" s="1"/>
      <c r="E8" s="1"/>
      <c r="F8" s="1"/>
      <c r="G8" s="1"/>
      <c r="H8" s="1"/>
      <c r="I8" s="1"/>
      <c r="J8" s="1"/>
      <c r="K8" s="1"/>
      <c r="L8" s="1"/>
      <c r="M8" s="1"/>
      <c r="N8" s="1"/>
      <c r="O8" s="1"/>
      <c r="P8" s="1"/>
      <c r="Q8" s="1"/>
      <c r="R8" s="1" t="s">
        <v>1165</v>
      </c>
      <c r="S8" s="2" t="s">
        <v>1166</v>
      </c>
      <c r="T8" s="1" t="s">
        <v>1167</v>
      </c>
      <c r="U8" s="2" t="s">
        <v>1168</v>
      </c>
      <c r="V8" s="1" t="s">
        <v>1115</v>
      </c>
      <c r="W8" s="1" t="s">
        <v>1169</v>
      </c>
      <c r="X8" s="1" t="s">
        <v>1157</v>
      </c>
      <c r="Y8" s="5"/>
      <c r="Z8" s="2"/>
      <c r="AA8" s="2"/>
      <c r="AB8" s="6"/>
      <c r="AC8" s="2"/>
      <c r="AD8" s="2"/>
      <c r="AE8" s="5"/>
      <c r="AF8" s="2"/>
      <c r="AG8" s="2"/>
      <c r="AH8" s="6"/>
      <c r="AI8" s="2"/>
      <c r="AJ8" s="6"/>
      <c r="AK8" s="2"/>
      <c r="AL8" s="2"/>
      <c r="AM8" s="6"/>
      <c r="AN8" s="2"/>
      <c r="AO8" s="2"/>
      <c r="AP8" s="6"/>
      <c r="AQ8" s="2"/>
      <c r="AR8" s="2"/>
      <c r="AS8" s="6"/>
      <c r="AT8" s="2"/>
      <c r="AU8" s="2"/>
      <c r="AV8" s="6"/>
      <c r="AW8" s="2"/>
      <c r="AX8" s="2"/>
      <c r="AY8" s="6"/>
      <c r="AZ8" s="2"/>
      <c r="BA8" s="2"/>
      <c r="BB8" s="6"/>
      <c r="BC8" s="2"/>
      <c r="BD8" s="2"/>
      <c r="BE8" s="6"/>
      <c r="BF8" s="2"/>
      <c r="BG8" s="2"/>
      <c r="BH8" s="1"/>
      <c r="BI8" s="1" t="s">
        <v>43</v>
      </c>
      <c r="BJ8" s="1" t="s">
        <v>1128</v>
      </c>
    </row>
    <row r="9" spans="1:62" ht="72" x14ac:dyDescent="0.3">
      <c r="A9" s="1" t="s">
        <v>451</v>
      </c>
      <c r="B9" s="1" t="s">
        <v>1170</v>
      </c>
      <c r="C9" s="1" t="s">
        <v>1171</v>
      </c>
      <c r="D9" s="1"/>
      <c r="E9" s="1"/>
      <c r="F9" s="1"/>
      <c r="G9" s="1"/>
      <c r="H9" s="1"/>
      <c r="I9" s="1"/>
      <c r="J9" s="1"/>
      <c r="K9" s="1"/>
      <c r="L9" s="1"/>
      <c r="M9" s="1"/>
      <c r="N9" s="1"/>
      <c r="O9" s="1"/>
      <c r="P9" s="1"/>
      <c r="Q9" s="1"/>
      <c r="R9" s="1" t="s">
        <v>1172</v>
      </c>
      <c r="S9" s="2" t="s">
        <v>1173</v>
      </c>
      <c r="T9" s="1" t="s">
        <v>1167</v>
      </c>
      <c r="U9" s="2" t="s">
        <v>1174</v>
      </c>
      <c r="V9" s="1" t="s">
        <v>1115</v>
      </c>
      <c r="W9" s="1" t="s">
        <v>1169</v>
      </c>
      <c r="X9" s="1" t="s">
        <v>1157</v>
      </c>
      <c r="Y9" s="5"/>
      <c r="Z9" s="2"/>
      <c r="AA9" s="2"/>
      <c r="AB9" s="6"/>
      <c r="AC9" s="2"/>
      <c r="AD9" s="2"/>
      <c r="AE9" s="5"/>
      <c r="AF9" s="2"/>
      <c r="AG9" s="2"/>
      <c r="AH9" s="6"/>
      <c r="AI9" s="2"/>
      <c r="AJ9" s="6"/>
      <c r="AK9" s="2"/>
      <c r="AL9" s="2"/>
      <c r="AM9" s="6"/>
      <c r="AN9" s="2"/>
      <c r="AO9" s="2"/>
      <c r="AP9" s="6"/>
      <c r="AQ9" s="2"/>
      <c r="AR9" s="2"/>
      <c r="AS9" s="6"/>
      <c r="AT9" s="2"/>
      <c r="AU9" s="2"/>
      <c r="AV9" s="6"/>
      <c r="AW9" s="2"/>
      <c r="AX9" s="2"/>
      <c r="AY9" s="6"/>
      <c r="AZ9" s="2"/>
      <c r="BA9" s="2"/>
      <c r="BB9" s="6"/>
      <c r="BC9" s="2"/>
      <c r="BD9" s="2"/>
      <c r="BE9" s="6"/>
      <c r="BF9" s="2"/>
      <c r="BG9" s="2"/>
      <c r="BH9" s="1"/>
      <c r="BI9" s="1" t="s">
        <v>43</v>
      </c>
      <c r="BJ9" s="1" t="s">
        <v>1128</v>
      </c>
    </row>
    <row r="10" spans="1:62" ht="43.2" x14ac:dyDescent="0.3">
      <c r="A10" s="1" t="s">
        <v>451</v>
      </c>
      <c r="B10" s="1" t="s">
        <v>1175</v>
      </c>
      <c r="C10" s="1" t="s">
        <v>1176</v>
      </c>
      <c r="D10" s="1"/>
      <c r="E10" s="1"/>
      <c r="F10" s="1"/>
      <c r="G10" s="1"/>
      <c r="H10" s="1"/>
      <c r="I10" s="1"/>
      <c r="J10" s="1"/>
      <c r="K10" s="1"/>
      <c r="L10" s="1"/>
      <c r="M10" s="1"/>
      <c r="N10" s="1"/>
      <c r="O10" s="1"/>
      <c r="P10" s="1"/>
      <c r="Q10" s="1"/>
      <c r="R10" s="1" t="s">
        <v>1177</v>
      </c>
      <c r="S10" s="2" t="s">
        <v>1178</v>
      </c>
      <c r="T10" s="1" t="s">
        <v>1167</v>
      </c>
      <c r="U10" s="2" t="s">
        <v>1179</v>
      </c>
      <c r="V10" s="1" t="s">
        <v>1115</v>
      </c>
      <c r="W10" s="1" t="s">
        <v>1169</v>
      </c>
      <c r="X10" s="1" t="s">
        <v>1157</v>
      </c>
      <c r="Y10" s="5"/>
      <c r="Z10" s="2"/>
      <c r="AA10" s="2"/>
      <c r="AB10" s="6"/>
      <c r="AC10" s="2"/>
      <c r="AD10" s="2"/>
      <c r="AE10" s="5"/>
      <c r="AF10" s="2"/>
      <c r="AG10" s="2"/>
      <c r="AH10" s="6"/>
      <c r="AI10" s="2"/>
      <c r="AJ10" s="6"/>
      <c r="AK10" s="2"/>
      <c r="AL10" s="2"/>
      <c r="AM10" s="6"/>
      <c r="AN10" s="2"/>
      <c r="AO10" s="2"/>
      <c r="AP10" s="6"/>
      <c r="AQ10" s="2"/>
      <c r="AR10" s="2"/>
      <c r="AS10" s="6"/>
      <c r="AT10" s="2"/>
      <c r="AU10" s="2"/>
      <c r="AV10" s="6"/>
      <c r="AW10" s="2"/>
      <c r="AX10" s="2"/>
      <c r="AY10" s="6"/>
      <c r="AZ10" s="2"/>
      <c r="BA10" s="2"/>
      <c r="BB10" s="6"/>
      <c r="BC10" s="2"/>
      <c r="BD10" s="2"/>
      <c r="BE10" s="6"/>
      <c r="BF10" s="2"/>
      <c r="BG10" s="2"/>
      <c r="BH10" s="1"/>
      <c r="BI10" s="1" t="s">
        <v>43</v>
      </c>
      <c r="BJ10" s="1" t="s">
        <v>1128</v>
      </c>
    </row>
    <row r="11" spans="1:62" ht="72" x14ac:dyDescent="0.3">
      <c r="A11" s="1" t="s">
        <v>451</v>
      </c>
      <c r="B11" s="1" t="s">
        <v>1180</v>
      </c>
      <c r="C11" s="1" t="s">
        <v>1181</v>
      </c>
      <c r="D11" s="1"/>
      <c r="E11" s="1"/>
      <c r="F11" s="1"/>
      <c r="G11" s="1"/>
      <c r="H11" s="1"/>
      <c r="I11" s="1"/>
      <c r="J11" s="1"/>
      <c r="K11" s="1"/>
      <c r="L11" s="1"/>
      <c r="M11" s="1"/>
      <c r="N11" s="1"/>
      <c r="O11" s="1"/>
      <c r="P11" s="1"/>
      <c r="Q11" s="1"/>
      <c r="R11" s="1" t="s">
        <v>1182</v>
      </c>
      <c r="S11" s="2" t="s">
        <v>1183</v>
      </c>
      <c r="T11" s="1" t="s">
        <v>1167</v>
      </c>
      <c r="U11" s="2" t="s">
        <v>1184</v>
      </c>
      <c r="V11" s="1" t="s">
        <v>1115</v>
      </c>
      <c r="W11" s="1" t="s">
        <v>1169</v>
      </c>
      <c r="X11" s="1" t="s">
        <v>1157</v>
      </c>
      <c r="Y11" s="5"/>
      <c r="Z11" s="2"/>
      <c r="AA11" s="2"/>
      <c r="AB11" s="6"/>
      <c r="AC11" s="2"/>
      <c r="AD11" s="2"/>
      <c r="AE11" s="5"/>
      <c r="AF11" s="2"/>
      <c r="AG11" s="2"/>
      <c r="AH11" s="6"/>
      <c r="AI11" s="2"/>
      <c r="AJ11" s="6"/>
      <c r="AK11" s="2"/>
      <c r="AL11" s="2"/>
      <c r="AM11" s="6"/>
      <c r="AN11" s="2"/>
      <c r="AO11" s="2"/>
      <c r="AP11" s="6"/>
      <c r="AQ11" s="2"/>
      <c r="AR11" s="2"/>
      <c r="AS11" s="6"/>
      <c r="AT11" s="2"/>
      <c r="AU11" s="2"/>
      <c r="AV11" s="6"/>
      <c r="AW11" s="2"/>
      <c r="AX11" s="2"/>
      <c r="AY11" s="6"/>
      <c r="AZ11" s="2"/>
      <c r="BA11" s="2"/>
      <c r="BB11" s="6"/>
      <c r="BC11" s="2"/>
      <c r="BD11" s="2"/>
      <c r="BE11" s="6"/>
      <c r="BF11" s="2"/>
      <c r="BG11" s="2"/>
      <c r="BH11" s="1"/>
      <c r="BI11" s="1" t="s">
        <v>43</v>
      </c>
      <c r="BJ11" s="1" t="s">
        <v>1128</v>
      </c>
    </row>
    <row r="12" spans="1:62" ht="28.8" x14ac:dyDescent="0.3">
      <c r="A12" s="1" t="s">
        <v>451</v>
      </c>
      <c r="B12" s="1"/>
      <c r="C12" s="1" t="s">
        <v>277</v>
      </c>
      <c r="D12" s="1"/>
      <c r="E12" s="1"/>
      <c r="F12" s="1"/>
      <c r="G12" s="1"/>
      <c r="H12" s="1"/>
      <c r="I12" s="1"/>
      <c r="J12" s="1"/>
      <c r="K12" s="1"/>
      <c r="L12" s="1"/>
      <c r="M12" s="1"/>
      <c r="N12" s="1"/>
      <c r="O12" s="1"/>
      <c r="P12" s="1"/>
      <c r="Q12" s="1"/>
      <c r="R12" s="1" t="s">
        <v>1185</v>
      </c>
      <c r="S12" s="2" t="s">
        <v>1186</v>
      </c>
      <c r="T12" s="1" t="s">
        <v>1167</v>
      </c>
      <c r="U12" s="2" t="s">
        <v>1187</v>
      </c>
      <c r="V12" s="1" t="s">
        <v>1115</v>
      </c>
      <c r="W12" s="1" t="s">
        <v>1169</v>
      </c>
      <c r="X12" s="1" t="s">
        <v>1157</v>
      </c>
      <c r="Y12" s="5"/>
      <c r="Z12" s="2"/>
      <c r="AA12" s="2"/>
      <c r="AB12" s="6"/>
      <c r="AC12" s="2"/>
      <c r="AD12" s="2"/>
      <c r="AE12" s="5"/>
      <c r="AF12" s="2"/>
      <c r="AG12" s="2"/>
      <c r="AH12" s="6"/>
      <c r="AI12" s="2"/>
      <c r="AJ12" s="6"/>
      <c r="AK12" s="2"/>
      <c r="AL12" s="2"/>
      <c r="AM12" s="6"/>
      <c r="AN12" s="2"/>
      <c r="AO12" s="2"/>
      <c r="AP12" s="6"/>
      <c r="AQ12" s="2"/>
      <c r="AR12" s="2"/>
      <c r="AS12" s="6"/>
      <c r="AT12" s="2"/>
      <c r="AU12" s="2"/>
      <c r="AV12" s="6"/>
      <c r="AW12" s="2"/>
      <c r="AX12" s="2"/>
      <c r="AY12" s="6"/>
      <c r="AZ12" s="2"/>
      <c r="BA12" s="2"/>
      <c r="BB12" s="6"/>
      <c r="BC12" s="2"/>
      <c r="BD12" s="2"/>
      <c r="BE12" s="6"/>
      <c r="BF12" s="2"/>
      <c r="BG12" s="2"/>
      <c r="BH12" s="1"/>
      <c r="BI12" s="1" t="s">
        <v>43</v>
      </c>
      <c r="BJ12" s="1" t="s">
        <v>1128</v>
      </c>
    </row>
    <row r="13" spans="1:62" ht="57.6" x14ac:dyDescent="0.3">
      <c r="A13" s="1" t="s">
        <v>1188</v>
      </c>
      <c r="B13" s="1" t="s">
        <v>1189</v>
      </c>
      <c r="C13" s="1" t="s">
        <v>114</v>
      </c>
      <c r="D13" s="1" t="s">
        <v>1190</v>
      </c>
      <c r="E13" s="1" t="s">
        <v>1191</v>
      </c>
      <c r="F13" s="1"/>
      <c r="G13" s="1"/>
      <c r="H13" s="1"/>
      <c r="I13" s="1"/>
      <c r="J13" s="1"/>
      <c r="K13" s="1"/>
      <c r="L13" s="1"/>
      <c r="M13" s="1"/>
      <c r="N13" s="1" t="s">
        <v>1192</v>
      </c>
      <c r="O13" s="1" t="s">
        <v>1192</v>
      </c>
      <c r="P13" s="1" t="s">
        <v>1193</v>
      </c>
      <c r="Q13" s="1"/>
      <c r="R13" s="1" t="s">
        <v>1194</v>
      </c>
      <c r="S13" s="2" t="s">
        <v>1195</v>
      </c>
      <c r="T13" s="1" t="s">
        <v>1196</v>
      </c>
      <c r="U13" s="2" t="s">
        <v>1197</v>
      </c>
      <c r="V13" s="1" t="s">
        <v>1115</v>
      </c>
      <c r="W13" s="1" t="s">
        <v>1198</v>
      </c>
      <c r="X13" s="1" t="s">
        <v>1116</v>
      </c>
      <c r="Y13" s="5"/>
      <c r="Z13" s="2"/>
      <c r="AA13" s="2"/>
      <c r="AB13" s="6"/>
      <c r="AC13" s="2"/>
      <c r="AD13" s="2"/>
      <c r="AE13" s="5"/>
      <c r="AF13" s="2"/>
      <c r="AG13" s="2"/>
      <c r="AH13" s="6"/>
      <c r="AI13" s="2"/>
      <c r="AJ13" s="6"/>
      <c r="AK13" s="2"/>
      <c r="AL13" s="2"/>
      <c r="AM13" s="6"/>
      <c r="AN13" s="2"/>
      <c r="AO13" s="2"/>
      <c r="AP13" s="6"/>
      <c r="AQ13" s="2"/>
      <c r="AR13" s="2"/>
      <c r="AS13" s="6"/>
      <c r="AT13" s="2"/>
      <c r="AU13" s="2"/>
      <c r="AV13" s="6">
        <v>0.81</v>
      </c>
      <c r="AW13" s="2" t="s">
        <v>1199</v>
      </c>
      <c r="AX13" s="2" t="s">
        <v>1200</v>
      </c>
      <c r="AY13" s="6">
        <v>0.81</v>
      </c>
      <c r="AZ13" s="2" t="s">
        <v>1199</v>
      </c>
      <c r="BA13" s="2" t="s">
        <v>1200</v>
      </c>
      <c r="BB13" s="6">
        <v>0.82</v>
      </c>
      <c r="BC13" s="2" t="s">
        <v>1201</v>
      </c>
      <c r="BD13" s="2" t="s">
        <v>1199</v>
      </c>
      <c r="BE13" s="6"/>
      <c r="BF13" s="2"/>
      <c r="BG13" s="2"/>
      <c r="BH13" s="1" t="s">
        <v>1202</v>
      </c>
      <c r="BI13" s="1" t="s">
        <v>43</v>
      </c>
      <c r="BJ13" s="1" t="s">
        <v>1128</v>
      </c>
    </row>
    <row r="14" spans="1:62" ht="72" x14ac:dyDescent="0.3">
      <c r="A14" s="1" t="s">
        <v>1188</v>
      </c>
      <c r="B14" s="1" t="s">
        <v>1203</v>
      </c>
      <c r="C14" s="1" t="s">
        <v>476</v>
      </c>
      <c r="D14" s="1" t="s">
        <v>1204</v>
      </c>
      <c r="E14" s="1" t="s">
        <v>1205</v>
      </c>
      <c r="F14" s="1"/>
      <c r="G14" s="1"/>
      <c r="H14" s="1"/>
      <c r="I14" s="1"/>
      <c r="J14" s="1"/>
      <c r="K14" s="1"/>
      <c r="L14" s="1"/>
      <c r="M14" s="1"/>
      <c r="N14" s="1" t="s">
        <v>1206</v>
      </c>
      <c r="O14" s="1"/>
      <c r="P14" s="1"/>
      <c r="Q14" s="1"/>
      <c r="R14" s="1" t="s">
        <v>1207</v>
      </c>
      <c r="S14" s="2" t="s">
        <v>1208</v>
      </c>
      <c r="T14" s="1" t="s">
        <v>1196</v>
      </c>
      <c r="U14" s="2" t="s">
        <v>1209</v>
      </c>
      <c r="V14" s="1" t="s">
        <v>1115</v>
      </c>
      <c r="W14" s="1" t="s">
        <v>1198</v>
      </c>
      <c r="X14" s="1" t="s">
        <v>1116</v>
      </c>
      <c r="Y14" s="5"/>
      <c r="Z14" s="2"/>
      <c r="AA14" s="2"/>
      <c r="AB14" s="6"/>
      <c r="AC14" s="2"/>
      <c r="AD14" s="2"/>
      <c r="AE14" s="5"/>
      <c r="AF14" s="2"/>
      <c r="AG14" s="2"/>
      <c r="AH14" s="6"/>
      <c r="AI14" s="2"/>
      <c r="AJ14" s="6"/>
      <c r="AK14" s="2"/>
      <c r="AL14" s="2"/>
      <c r="AM14" s="6"/>
      <c r="AN14" s="2"/>
      <c r="AO14" s="2"/>
      <c r="AP14" s="6"/>
      <c r="AQ14" s="2"/>
      <c r="AR14" s="2"/>
      <c r="AS14" s="6"/>
      <c r="AT14" s="2"/>
      <c r="AU14" s="2"/>
      <c r="AV14" s="6">
        <v>0.8</v>
      </c>
      <c r="AW14" s="2" t="s">
        <v>1210</v>
      </c>
      <c r="AX14" s="2" t="s">
        <v>1211</v>
      </c>
      <c r="AY14" s="6"/>
      <c r="AZ14" s="2"/>
      <c r="BA14" s="2"/>
      <c r="BB14" s="6"/>
      <c r="BC14" s="2"/>
      <c r="BD14" s="2"/>
      <c r="BE14" s="6"/>
      <c r="BF14" s="2"/>
      <c r="BG14" s="2"/>
      <c r="BH14" s="1" t="s">
        <v>1212</v>
      </c>
      <c r="BI14" s="1" t="s">
        <v>43</v>
      </c>
      <c r="BJ14" s="1" t="s">
        <v>1128</v>
      </c>
    </row>
    <row r="15" spans="1:62" ht="57.6" x14ac:dyDescent="0.3">
      <c r="A15" s="1" t="s">
        <v>1188</v>
      </c>
      <c r="B15" s="1" t="s">
        <v>1213</v>
      </c>
      <c r="C15" s="1" t="s">
        <v>476</v>
      </c>
      <c r="D15" s="1" t="s">
        <v>1214</v>
      </c>
      <c r="E15" s="1" t="s">
        <v>1215</v>
      </c>
      <c r="F15" s="1"/>
      <c r="G15" s="1"/>
      <c r="H15" s="1"/>
      <c r="I15" s="1"/>
      <c r="J15" s="1"/>
      <c r="K15" s="1"/>
      <c r="L15" s="1"/>
      <c r="M15" s="1"/>
      <c r="N15" s="1" t="s">
        <v>1216</v>
      </c>
      <c r="O15" s="1"/>
      <c r="P15" s="1"/>
      <c r="Q15" s="1"/>
      <c r="R15" s="1" t="s">
        <v>1217</v>
      </c>
      <c r="S15" s="2" t="s">
        <v>1218</v>
      </c>
      <c r="T15" s="1" t="s">
        <v>1196</v>
      </c>
      <c r="U15" s="2" t="s">
        <v>1219</v>
      </c>
      <c r="V15" s="1" t="s">
        <v>1115</v>
      </c>
      <c r="W15" s="1" t="s">
        <v>1198</v>
      </c>
      <c r="X15" s="1" t="s">
        <v>1116</v>
      </c>
      <c r="Y15" s="5"/>
      <c r="Z15" s="2"/>
      <c r="AA15" s="2"/>
      <c r="AB15" s="6"/>
      <c r="AC15" s="2"/>
      <c r="AD15" s="2"/>
      <c r="AE15" s="5"/>
      <c r="AF15" s="2"/>
      <c r="AG15" s="2"/>
      <c r="AH15" s="6"/>
      <c r="AI15" s="2"/>
      <c r="AJ15" s="6"/>
      <c r="AK15" s="2"/>
      <c r="AL15" s="2"/>
      <c r="AM15" s="6"/>
      <c r="AN15" s="2"/>
      <c r="AO15" s="2"/>
      <c r="AP15" s="6"/>
      <c r="AQ15" s="2"/>
      <c r="AR15" s="2"/>
      <c r="AS15" s="6"/>
      <c r="AT15" s="2"/>
      <c r="AU15" s="2"/>
      <c r="AV15" s="6">
        <v>0.35</v>
      </c>
      <c r="AW15" s="2" t="s">
        <v>1220</v>
      </c>
      <c r="AX15" s="2" t="s">
        <v>1221</v>
      </c>
      <c r="AY15" s="6"/>
      <c r="AZ15" s="2"/>
      <c r="BA15" s="2"/>
      <c r="BB15" s="6"/>
      <c r="BC15" s="2"/>
      <c r="BD15" s="2"/>
      <c r="BE15" s="6"/>
      <c r="BF15" s="2"/>
      <c r="BG15" s="2"/>
      <c r="BH15" s="1" t="s">
        <v>1212</v>
      </c>
      <c r="BI15" s="1" t="s">
        <v>43</v>
      </c>
      <c r="BJ15" s="1" t="s">
        <v>1128</v>
      </c>
    </row>
    <row r="16" spans="1:62" ht="115.2" x14ac:dyDescent="0.3">
      <c r="A16" s="1" t="s">
        <v>1188</v>
      </c>
      <c r="B16" s="1" t="s">
        <v>1222</v>
      </c>
      <c r="C16" s="1" t="s">
        <v>1223</v>
      </c>
      <c r="D16" s="1" t="s">
        <v>1112</v>
      </c>
      <c r="E16" s="1" t="s">
        <v>1112</v>
      </c>
      <c r="F16" s="1"/>
      <c r="G16" s="1"/>
      <c r="H16" s="1"/>
      <c r="I16" s="1"/>
      <c r="J16" s="1"/>
      <c r="K16" s="1"/>
      <c r="L16" s="1"/>
      <c r="M16" s="1"/>
      <c r="N16" s="1" t="s">
        <v>1112</v>
      </c>
      <c r="O16" s="1" t="s">
        <v>1112</v>
      </c>
      <c r="P16" s="1" t="s">
        <v>1112</v>
      </c>
      <c r="Q16" s="1" t="s">
        <v>1112</v>
      </c>
      <c r="R16" s="1" t="s">
        <v>1224</v>
      </c>
      <c r="S16" s="2" t="s">
        <v>1225</v>
      </c>
      <c r="T16" s="1" t="s">
        <v>1196</v>
      </c>
      <c r="U16" s="2" t="s">
        <v>1226</v>
      </c>
      <c r="V16" s="1" t="s">
        <v>1115</v>
      </c>
      <c r="W16" s="1" t="s">
        <v>1198</v>
      </c>
      <c r="X16" s="1" t="s">
        <v>1227</v>
      </c>
      <c r="Y16" s="5"/>
      <c r="Z16" s="2"/>
      <c r="AA16" s="2"/>
      <c r="AB16" s="6"/>
      <c r="AC16" s="2"/>
      <c r="AD16" s="2"/>
      <c r="AE16" s="5"/>
      <c r="AF16" s="2"/>
      <c r="AG16" s="2"/>
      <c r="AH16" s="6"/>
      <c r="AI16" s="2"/>
      <c r="AJ16" s="6"/>
      <c r="AK16" s="2"/>
      <c r="AL16" s="2"/>
      <c r="AM16" s="6"/>
      <c r="AN16" s="2"/>
      <c r="AO16" s="2"/>
      <c r="AP16" s="6"/>
      <c r="AQ16" s="2"/>
      <c r="AR16" s="2"/>
      <c r="AS16" s="6"/>
      <c r="AT16" s="2"/>
      <c r="AU16" s="2"/>
      <c r="AV16" s="6">
        <v>1</v>
      </c>
      <c r="AW16" s="2" t="s">
        <v>1228</v>
      </c>
      <c r="AX16" s="2" t="s">
        <v>1229</v>
      </c>
      <c r="AY16" s="6">
        <v>1</v>
      </c>
      <c r="AZ16" s="2" t="s">
        <v>1230</v>
      </c>
      <c r="BA16" s="2"/>
      <c r="BB16" s="6">
        <v>1</v>
      </c>
      <c r="BC16" s="2"/>
      <c r="BD16" s="2" t="s">
        <v>1230</v>
      </c>
      <c r="BE16" s="6">
        <v>1</v>
      </c>
      <c r="BF16" s="2" t="s">
        <v>1230</v>
      </c>
      <c r="BG16" s="2"/>
      <c r="BH16" s="1" t="s">
        <v>1231</v>
      </c>
      <c r="BI16" s="1" t="s">
        <v>43</v>
      </c>
      <c r="BJ16" s="1" t="s">
        <v>1128</v>
      </c>
    </row>
    <row r="17" spans="1:62" ht="57.6" x14ac:dyDescent="0.3">
      <c r="A17" s="1" t="s">
        <v>1188</v>
      </c>
      <c r="B17" s="1" t="s">
        <v>1232</v>
      </c>
      <c r="C17" s="1" t="s">
        <v>1233</v>
      </c>
      <c r="D17" s="1" t="s">
        <v>1112</v>
      </c>
      <c r="E17" s="1" t="s">
        <v>1112</v>
      </c>
      <c r="F17" s="1"/>
      <c r="G17" s="1"/>
      <c r="H17" s="1"/>
      <c r="I17" s="1"/>
      <c r="J17" s="1"/>
      <c r="K17" s="1"/>
      <c r="L17" s="1"/>
      <c r="M17" s="1"/>
      <c r="N17" s="1" t="s">
        <v>1234</v>
      </c>
      <c r="O17" s="1" t="s">
        <v>1112</v>
      </c>
      <c r="P17" s="1" t="s">
        <v>1112</v>
      </c>
      <c r="Q17" s="1" t="s">
        <v>1112</v>
      </c>
      <c r="R17" s="1" t="s">
        <v>1235</v>
      </c>
      <c r="S17" s="2" t="s">
        <v>1236</v>
      </c>
      <c r="T17" s="1" t="s">
        <v>1196</v>
      </c>
      <c r="U17" s="2" t="s">
        <v>1237</v>
      </c>
      <c r="V17" s="1" t="s">
        <v>1115</v>
      </c>
      <c r="W17" s="1" t="s">
        <v>1198</v>
      </c>
      <c r="X17" s="1" t="s">
        <v>1227</v>
      </c>
      <c r="Y17" s="5"/>
      <c r="Z17" s="2"/>
      <c r="AA17" s="2"/>
      <c r="AB17" s="6"/>
      <c r="AC17" s="2"/>
      <c r="AD17" s="2"/>
      <c r="AE17" s="5"/>
      <c r="AF17" s="2"/>
      <c r="AG17" s="2"/>
      <c r="AH17" s="6"/>
      <c r="AI17" s="2"/>
      <c r="AJ17" s="6"/>
      <c r="AK17" s="2"/>
      <c r="AL17" s="2"/>
      <c r="AM17" s="6"/>
      <c r="AN17" s="2"/>
      <c r="AO17" s="2"/>
      <c r="AP17" s="6"/>
      <c r="AQ17" s="2"/>
      <c r="AR17" s="2"/>
      <c r="AS17" s="6"/>
      <c r="AT17" s="2"/>
      <c r="AU17" s="2"/>
      <c r="AV17" s="6">
        <v>0.99</v>
      </c>
      <c r="AW17" s="2" t="s">
        <v>1238</v>
      </c>
      <c r="AX17" s="2" t="s">
        <v>1239</v>
      </c>
      <c r="AY17" s="6">
        <v>1</v>
      </c>
      <c r="AZ17" s="2" t="s">
        <v>1238</v>
      </c>
      <c r="BA17" s="2" t="s">
        <v>1240</v>
      </c>
      <c r="BB17" s="6">
        <v>1</v>
      </c>
      <c r="BC17" s="2" t="s">
        <v>1240</v>
      </c>
      <c r="BD17" s="2" t="s">
        <v>1238</v>
      </c>
      <c r="BE17" s="6">
        <v>1</v>
      </c>
      <c r="BF17" s="2" t="s">
        <v>1241</v>
      </c>
      <c r="BG17" s="2" t="s">
        <v>1240</v>
      </c>
      <c r="BH17" s="1" t="s">
        <v>1231</v>
      </c>
      <c r="BI17" s="1" t="s">
        <v>43</v>
      </c>
      <c r="BJ17" s="1" t="s">
        <v>1128</v>
      </c>
    </row>
    <row r="18" spans="1:62" ht="144" x14ac:dyDescent="0.3">
      <c r="A18" s="1" t="s">
        <v>407</v>
      </c>
      <c r="B18" s="1" t="s">
        <v>1242</v>
      </c>
      <c r="C18" s="1" t="s">
        <v>434</v>
      </c>
      <c r="D18" s="1" t="s">
        <v>1112</v>
      </c>
      <c r="E18" s="1" t="s">
        <v>1243</v>
      </c>
      <c r="F18" s="1" t="s">
        <v>1243</v>
      </c>
      <c r="G18" s="1" t="s">
        <v>1243</v>
      </c>
      <c r="H18" s="1" t="s">
        <v>1243</v>
      </c>
      <c r="I18" s="1" t="s">
        <v>1243</v>
      </c>
      <c r="J18" s="1" t="s">
        <v>1243</v>
      </c>
      <c r="K18" s="1" t="s">
        <v>1243</v>
      </c>
      <c r="L18" s="1" t="s">
        <v>1243</v>
      </c>
      <c r="M18" s="1" t="s">
        <v>1243</v>
      </c>
      <c r="N18" s="1" t="s">
        <v>1243</v>
      </c>
      <c r="O18" s="1" t="s">
        <v>1243</v>
      </c>
      <c r="P18" s="1" t="s">
        <v>1243</v>
      </c>
      <c r="Q18" s="1" t="s">
        <v>1243</v>
      </c>
      <c r="R18" s="1" t="s">
        <v>433</v>
      </c>
      <c r="S18" s="2" t="s">
        <v>1244</v>
      </c>
      <c r="T18" s="1" t="s">
        <v>418</v>
      </c>
      <c r="U18" s="2" t="s">
        <v>1245</v>
      </c>
      <c r="V18" s="1" t="s">
        <v>1115</v>
      </c>
      <c r="W18" s="1" t="s">
        <v>419</v>
      </c>
      <c r="X18" s="1" t="s">
        <v>1227</v>
      </c>
      <c r="Y18" s="5">
        <v>0.92</v>
      </c>
      <c r="Z18" s="2" t="s">
        <v>1246</v>
      </c>
      <c r="AA18" s="2"/>
      <c r="AB18" s="6">
        <v>0.94</v>
      </c>
      <c r="AC18" s="2" t="s">
        <v>1247</v>
      </c>
      <c r="AD18" s="2"/>
      <c r="AE18" s="5">
        <v>0.91</v>
      </c>
      <c r="AF18" s="2" t="s">
        <v>1247</v>
      </c>
      <c r="AG18" s="2"/>
      <c r="AH18" s="6">
        <v>0.94</v>
      </c>
      <c r="AI18" s="2" t="s">
        <v>1247</v>
      </c>
      <c r="AJ18" s="6">
        <v>0.91</v>
      </c>
      <c r="AK18" s="2" t="s">
        <v>1247</v>
      </c>
      <c r="AL18" s="2"/>
      <c r="AM18" s="6">
        <v>0.9</v>
      </c>
      <c r="AN18" s="2" t="s">
        <v>1247</v>
      </c>
      <c r="AO18" s="2"/>
      <c r="AP18" s="6">
        <v>0.92</v>
      </c>
      <c r="AQ18" s="2" t="s">
        <v>1247</v>
      </c>
      <c r="AR18" s="2"/>
      <c r="AS18" s="6">
        <v>0.89</v>
      </c>
      <c r="AT18" s="2" t="s">
        <v>1247</v>
      </c>
      <c r="AU18" s="2"/>
      <c r="AV18" s="6">
        <v>0.95</v>
      </c>
      <c r="AW18" s="2" t="s">
        <v>1248</v>
      </c>
      <c r="AX18" s="2"/>
      <c r="AY18" s="6">
        <v>0.95</v>
      </c>
      <c r="AZ18" s="2" t="s">
        <v>1248</v>
      </c>
      <c r="BA18" s="2"/>
      <c r="BB18" s="6">
        <v>0.95</v>
      </c>
      <c r="BC18" s="2" t="s">
        <v>1248</v>
      </c>
      <c r="BD18" s="2"/>
      <c r="BE18" s="6">
        <v>0.95</v>
      </c>
      <c r="BF18" s="2" t="s">
        <v>1248</v>
      </c>
      <c r="BG18" s="2"/>
      <c r="BH18" s="1" t="s">
        <v>1231</v>
      </c>
      <c r="BI18" s="1" t="s">
        <v>43</v>
      </c>
      <c r="BJ18" s="1" t="s">
        <v>1128</v>
      </c>
    </row>
    <row r="19" spans="1:62" ht="86.4" x14ac:dyDescent="0.3">
      <c r="A19" s="1" t="s">
        <v>407</v>
      </c>
      <c r="B19" s="1" t="s">
        <v>1249</v>
      </c>
      <c r="C19" s="1" t="s">
        <v>1250</v>
      </c>
      <c r="D19" s="1"/>
      <c r="E19" s="1"/>
      <c r="F19" s="1"/>
      <c r="G19" s="1"/>
      <c r="H19" s="1"/>
      <c r="I19" s="1"/>
      <c r="J19" s="1"/>
      <c r="K19" s="1"/>
      <c r="L19" s="1"/>
      <c r="M19" s="1"/>
      <c r="N19" s="1"/>
      <c r="O19" s="1"/>
      <c r="P19" s="1"/>
      <c r="Q19" s="1"/>
      <c r="R19" s="1" t="s">
        <v>1251</v>
      </c>
      <c r="S19" s="2" t="s">
        <v>1252</v>
      </c>
      <c r="T19" s="1" t="s">
        <v>418</v>
      </c>
      <c r="U19" s="2" t="s">
        <v>1253</v>
      </c>
      <c r="V19" s="1" t="s">
        <v>1115</v>
      </c>
      <c r="W19" s="1" t="s">
        <v>419</v>
      </c>
      <c r="X19" s="1" t="s">
        <v>1254</v>
      </c>
      <c r="Y19" s="5"/>
      <c r="Z19" s="2"/>
      <c r="AA19" s="2"/>
      <c r="AB19" s="6"/>
      <c r="AC19" s="2"/>
      <c r="AD19" s="2"/>
      <c r="AE19" s="5"/>
      <c r="AF19" s="2"/>
      <c r="AG19" s="2"/>
      <c r="AH19" s="6"/>
      <c r="AI19" s="2"/>
      <c r="AJ19" s="6"/>
      <c r="AK19" s="2"/>
      <c r="AL19" s="2"/>
      <c r="AM19" s="6"/>
      <c r="AN19" s="2"/>
      <c r="AO19" s="2"/>
      <c r="AP19" s="6"/>
      <c r="AQ19" s="2"/>
      <c r="AR19" s="2"/>
      <c r="AS19" s="6"/>
      <c r="AT19" s="2"/>
      <c r="AU19" s="2"/>
      <c r="AV19" s="6"/>
      <c r="AW19" s="2"/>
      <c r="AX19" s="2"/>
      <c r="AY19" s="6"/>
      <c r="AZ19" s="2"/>
      <c r="BA19" s="2"/>
      <c r="BB19" s="6"/>
      <c r="BC19" s="2"/>
      <c r="BD19" s="2"/>
      <c r="BE19" s="6"/>
      <c r="BF19" s="2"/>
      <c r="BG19" s="2"/>
      <c r="BH19" s="1"/>
      <c r="BI19" s="1" t="s">
        <v>43</v>
      </c>
      <c r="BJ19" s="1" t="s">
        <v>1128</v>
      </c>
    </row>
    <row r="20" spans="1:62" ht="144" x14ac:dyDescent="0.3">
      <c r="A20" s="1" t="s">
        <v>407</v>
      </c>
      <c r="B20" s="1" t="s">
        <v>1255</v>
      </c>
      <c r="C20" s="1" t="s">
        <v>454</v>
      </c>
      <c r="D20" s="1" t="s">
        <v>1112</v>
      </c>
      <c r="E20" s="1" t="s">
        <v>1256</v>
      </c>
      <c r="F20" s="1" t="s">
        <v>1257</v>
      </c>
      <c r="G20" s="1" t="s">
        <v>1258</v>
      </c>
      <c r="H20" s="1" t="s">
        <v>1259</v>
      </c>
      <c r="I20" s="1" t="s">
        <v>1260</v>
      </c>
      <c r="J20" s="1" t="s">
        <v>1261</v>
      </c>
      <c r="K20" s="1" t="s">
        <v>1262</v>
      </c>
      <c r="L20" s="1" t="s">
        <v>1263</v>
      </c>
      <c r="M20" s="1" t="s">
        <v>1264</v>
      </c>
      <c r="N20" s="1" t="s">
        <v>1265</v>
      </c>
      <c r="O20" s="1" t="s">
        <v>1266</v>
      </c>
      <c r="P20" s="1" t="s">
        <v>1267</v>
      </c>
      <c r="Q20" s="1" t="s">
        <v>1268</v>
      </c>
      <c r="R20" s="1" t="s">
        <v>1269</v>
      </c>
      <c r="S20" s="2" t="s">
        <v>1270</v>
      </c>
      <c r="T20" s="1" t="s">
        <v>418</v>
      </c>
      <c r="U20" s="2" t="s">
        <v>1271</v>
      </c>
      <c r="V20" s="1" t="s">
        <v>1115</v>
      </c>
      <c r="W20" s="1" t="s">
        <v>419</v>
      </c>
      <c r="X20" s="1" t="s">
        <v>1227</v>
      </c>
      <c r="Y20" s="5">
        <v>0.93</v>
      </c>
      <c r="Z20" s="2" t="s">
        <v>1272</v>
      </c>
      <c r="AA20" s="2"/>
      <c r="AB20" s="6">
        <v>1</v>
      </c>
      <c r="AC20" s="2" t="s">
        <v>1273</v>
      </c>
      <c r="AD20" s="2"/>
      <c r="AE20" s="5">
        <v>0.9</v>
      </c>
      <c r="AF20" s="2" t="s">
        <v>1273</v>
      </c>
      <c r="AG20" s="2"/>
      <c r="AH20" s="6">
        <v>0.65</v>
      </c>
      <c r="AI20" s="2" t="s">
        <v>1274</v>
      </c>
      <c r="AJ20" s="6">
        <v>0.8</v>
      </c>
      <c r="AK20" s="2" t="s">
        <v>1274</v>
      </c>
      <c r="AL20" s="2"/>
      <c r="AM20" s="6">
        <v>0.92</v>
      </c>
      <c r="AN20" s="2" t="s">
        <v>1273</v>
      </c>
      <c r="AO20" s="2"/>
      <c r="AP20" s="6">
        <v>0.94</v>
      </c>
      <c r="AQ20" s="2" t="s">
        <v>1273</v>
      </c>
      <c r="AR20" s="2"/>
      <c r="AS20" s="6">
        <v>0.8</v>
      </c>
      <c r="AT20" s="2" t="s">
        <v>1274</v>
      </c>
      <c r="AU20" s="2"/>
      <c r="AV20" s="6">
        <v>0.92</v>
      </c>
      <c r="AW20" s="2" t="s">
        <v>1273</v>
      </c>
      <c r="AX20" s="2"/>
      <c r="AY20" s="6">
        <v>0.82</v>
      </c>
      <c r="AZ20" s="2" t="s">
        <v>1273</v>
      </c>
      <c r="BA20" s="2"/>
      <c r="BB20" s="6">
        <v>0.75</v>
      </c>
      <c r="BC20" s="2" t="s">
        <v>1273</v>
      </c>
      <c r="BD20" s="2"/>
      <c r="BE20" s="6">
        <v>0.8</v>
      </c>
      <c r="BF20" s="2" t="s">
        <v>1272</v>
      </c>
      <c r="BG20" s="2"/>
      <c r="BH20" s="1" t="s">
        <v>1231</v>
      </c>
      <c r="BI20" s="1" t="s">
        <v>43</v>
      </c>
      <c r="BJ20" s="1" t="s">
        <v>1128</v>
      </c>
    </row>
    <row r="21" spans="1:62" ht="43.2" x14ac:dyDescent="0.3">
      <c r="A21" s="1" t="s">
        <v>407</v>
      </c>
      <c r="B21" s="1" t="s">
        <v>1275</v>
      </c>
      <c r="C21" s="1" t="s">
        <v>1276</v>
      </c>
      <c r="D21" s="1" t="s">
        <v>1112</v>
      </c>
      <c r="E21" s="1" t="s">
        <v>1112</v>
      </c>
      <c r="F21" s="1" t="s">
        <v>1112</v>
      </c>
      <c r="G21" s="1" t="s">
        <v>1112</v>
      </c>
      <c r="H21" s="1" t="s">
        <v>1112</v>
      </c>
      <c r="I21" s="1" t="s">
        <v>1112</v>
      </c>
      <c r="J21" s="1" t="s">
        <v>1112</v>
      </c>
      <c r="K21" s="1" t="s">
        <v>1112</v>
      </c>
      <c r="L21" s="1" t="s">
        <v>1112</v>
      </c>
      <c r="M21" s="1" t="s">
        <v>1112</v>
      </c>
      <c r="N21" s="1" t="s">
        <v>1206</v>
      </c>
      <c r="O21" s="1" t="s">
        <v>1112</v>
      </c>
      <c r="P21" s="1" t="s">
        <v>1112</v>
      </c>
      <c r="Q21" s="1" t="s">
        <v>1112</v>
      </c>
      <c r="R21" s="1" t="s">
        <v>1277</v>
      </c>
      <c r="S21" s="2" t="s">
        <v>1278</v>
      </c>
      <c r="T21" s="1" t="s">
        <v>418</v>
      </c>
      <c r="U21" s="2" t="s">
        <v>449</v>
      </c>
      <c r="V21" s="1" t="s">
        <v>1115</v>
      </c>
      <c r="W21" s="1" t="s">
        <v>419</v>
      </c>
      <c r="X21" s="1" t="s">
        <v>1227</v>
      </c>
      <c r="Y21" s="5">
        <v>1</v>
      </c>
      <c r="Z21" s="2" t="s">
        <v>1279</v>
      </c>
      <c r="AA21" s="2"/>
      <c r="AB21" s="6">
        <v>1</v>
      </c>
      <c r="AC21" s="2" t="s">
        <v>1279</v>
      </c>
      <c r="AD21" s="2"/>
      <c r="AE21" s="5">
        <v>1</v>
      </c>
      <c r="AF21" s="2" t="s">
        <v>1279</v>
      </c>
      <c r="AG21" s="2"/>
      <c r="AH21" s="6">
        <v>1</v>
      </c>
      <c r="AI21" s="2" t="s">
        <v>1279</v>
      </c>
      <c r="AJ21" s="6">
        <v>1</v>
      </c>
      <c r="AK21" s="2" t="s">
        <v>1279</v>
      </c>
      <c r="AL21" s="2"/>
      <c r="AM21" s="6">
        <v>1</v>
      </c>
      <c r="AN21" s="2" t="s">
        <v>1279</v>
      </c>
      <c r="AO21" s="2"/>
      <c r="AP21" s="6">
        <v>1</v>
      </c>
      <c r="AQ21" s="2" t="s">
        <v>1279</v>
      </c>
      <c r="AR21" s="2"/>
      <c r="AS21" s="6">
        <v>1</v>
      </c>
      <c r="AT21" s="2" t="s">
        <v>1279</v>
      </c>
      <c r="AU21" s="2"/>
      <c r="AV21" s="6">
        <v>1</v>
      </c>
      <c r="AW21" s="2" t="s">
        <v>1279</v>
      </c>
      <c r="AX21" s="2"/>
      <c r="AY21" s="6">
        <v>1</v>
      </c>
      <c r="AZ21" s="2" t="s">
        <v>1279</v>
      </c>
      <c r="BA21" s="2"/>
      <c r="BB21" s="6">
        <v>1</v>
      </c>
      <c r="BC21" s="2" t="s">
        <v>1279</v>
      </c>
      <c r="BD21" s="2"/>
      <c r="BE21" s="6">
        <v>1</v>
      </c>
      <c r="BF21" s="2" t="s">
        <v>1279</v>
      </c>
      <c r="BG21" s="2"/>
      <c r="BH21" s="1" t="s">
        <v>1231</v>
      </c>
      <c r="BI21" s="1" t="s">
        <v>43</v>
      </c>
      <c r="BJ21" s="1" t="s">
        <v>1128</v>
      </c>
    </row>
    <row r="22" spans="1:62" ht="57.6" x14ac:dyDescent="0.3">
      <c r="A22" s="1" t="s">
        <v>407</v>
      </c>
      <c r="B22" s="1" t="s">
        <v>1280</v>
      </c>
      <c r="C22" s="1" t="s">
        <v>462</v>
      </c>
      <c r="D22" s="1" t="s">
        <v>1112</v>
      </c>
      <c r="E22" s="1" t="s">
        <v>1112</v>
      </c>
      <c r="F22" s="1" t="s">
        <v>1112</v>
      </c>
      <c r="G22" s="1" t="s">
        <v>1112</v>
      </c>
      <c r="H22" s="1" t="s">
        <v>1112</v>
      </c>
      <c r="I22" s="1" t="s">
        <v>1112</v>
      </c>
      <c r="J22" s="1" t="s">
        <v>1112</v>
      </c>
      <c r="K22" s="1" t="s">
        <v>1112</v>
      </c>
      <c r="L22" s="1" t="s">
        <v>1112</v>
      </c>
      <c r="M22" s="1" t="s">
        <v>1112</v>
      </c>
      <c r="N22" s="1" t="s">
        <v>1112</v>
      </c>
      <c r="O22" s="1" t="s">
        <v>1112</v>
      </c>
      <c r="P22" s="1" t="s">
        <v>1112</v>
      </c>
      <c r="Q22" s="1" t="s">
        <v>1112</v>
      </c>
      <c r="R22" s="1" t="s">
        <v>461</v>
      </c>
      <c r="S22" s="2" t="s">
        <v>1281</v>
      </c>
      <c r="T22" s="1" t="s">
        <v>418</v>
      </c>
      <c r="U22" s="2" t="s">
        <v>1282</v>
      </c>
      <c r="V22" s="1" t="s">
        <v>1115</v>
      </c>
      <c r="W22" s="1" t="s">
        <v>419</v>
      </c>
      <c r="X22" s="1" t="s">
        <v>1227</v>
      </c>
      <c r="Y22" s="5">
        <v>1</v>
      </c>
      <c r="Z22" s="2" t="s">
        <v>1283</v>
      </c>
      <c r="AA22" s="2"/>
      <c r="AB22" s="6">
        <v>1</v>
      </c>
      <c r="AC22" s="2" t="s">
        <v>1283</v>
      </c>
      <c r="AD22" s="2"/>
      <c r="AE22" s="5">
        <v>1</v>
      </c>
      <c r="AF22" s="2" t="s">
        <v>1283</v>
      </c>
      <c r="AG22" s="2"/>
      <c r="AH22" s="6">
        <v>1</v>
      </c>
      <c r="AI22" s="2" t="s">
        <v>1283</v>
      </c>
      <c r="AJ22" s="6">
        <v>1</v>
      </c>
      <c r="AK22" s="2" t="s">
        <v>1283</v>
      </c>
      <c r="AL22" s="2"/>
      <c r="AM22" s="6">
        <v>1</v>
      </c>
      <c r="AN22" s="2" t="s">
        <v>1283</v>
      </c>
      <c r="AO22" s="2"/>
      <c r="AP22" s="6">
        <v>1</v>
      </c>
      <c r="AQ22" s="2" t="s">
        <v>1283</v>
      </c>
      <c r="AR22" s="2"/>
      <c r="AS22" s="6">
        <v>1</v>
      </c>
      <c r="AT22" s="2" t="s">
        <v>1283</v>
      </c>
      <c r="AU22" s="2"/>
      <c r="AV22" s="6">
        <v>1</v>
      </c>
      <c r="AW22" s="2" t="s">
        <v>1283</v>
      </c>
      <c r="AX22" s="2"/>
      <c r="AY22" s="6">
        <v>1</v>
      </c>
      <c r="AZ22" s="2" t="s">
        <v>1283</v>
      </c>
      <c r="BA22" s="2"/>
      <c r="BB22" s="6">
        <v>1</v>
      </c>
      <c r="BC22" s="2" t="s">
        <v>1283</v>
      </c>
      <c r="BD22" s="2"/>
      <c r="BE22" s="6">
        <v>1</v>
      </c>
      <c r="BF22" s="2" t="s">
        <v>1283</v>
      </c>
      <c r="BG22" s="2"/>
      <c r="BH22" s="1" t="s">
        <v>1231</v>
      </c>
      <c r="BI22" s="1" t="s">
        <v>43</v>
      </c>
      <c r="BJ22" s="1" t="s">
        <v>1128</v>
      </c>
    </row>
    <row r="23" spans="1:62" ht="43.2" x14ac:dyDescent="0.3">
      <c r="A23" s="1" t="s">
        <v>938</v>
      </c>
      <c r="B23" s="1" t="s">
        <v>1284</v>
      </c>
      <c r="C23" s="1" t="s">
        <v>1285</v>
      </c>
      <c r="D23" s="1"/>
      <c r="E23" s="1"/>
      <c r="F23" s="1" t="s">
        <v>1112</v>
      </c>
      <c r="G23" s="1" t="s">
        <v>1112</v>
      </c>
      <c r="H23" s="1" t="s">
        <v>1112</v>
      </c>
      <c r="I23" s="1" t="s">
        <v>1112</v>
      </c>
      <c r="J23" s="1" t="s">
        <v>1112</v>
      </c>
      <c r="K23" s="1" t="s">
        <v>1112</v>
      </c>
      <c r="L23" s="1" t="s">
        <v>1112</v>
      </c>
      <c r="M23" s="1" t="s">
        <v>1112</v>
      </c>
      <c r="N23" s="1" t="s">
        <v>1112</v>
      </c>
      <c r="O23" s="1" t="s">
        <v>1112</v>
      </c>
      <c r="P23" s="1" t="s">
        <v>1112</v>
      </c>
      <c r="Q23" s="1"/>
      <c r="R23" s="1" t="s">
        <v>1286</v>
      </c>
      <c r="S23" s="2" t="s">
        <v>943</v>
      </c>
      <c r="T23" s="1" t="s">
        <v>950</v>
      </c>
      <c r="U23" s="2" t="s">
        <v>944</v>
      </c>
      <c r="V23" s="1" t="s">
        <v>1115</v>
      </c>
      <c r="W23" s="1" t="s">
        <v>951</v>
      </c>
      <c r="X23" s="1" t="s">
        <v>1116</v>
      </c>
      <c r="Y23" s="5">
        <v>1</v>
      </c>
      <c r="Z23" s="2" t="s">
        <v>1287</v>
      </c>
      <c r="AA23" s="2"/>
      <c r="AB23" s="6">
        <v>1</v>
      </c>
      <c r="AC23" s="2" t="s">
        <v>1288</v>
      </c>
      <c r="AD23" s="2"/>
      <c r="AE23" s="5">
        <v>1</v>
      </c>
      <c r="AF23" s="2" t="s">
        <v>1288</v>
      </c>
      <c r="AG23" s="2"/>
      <c r="AH23" s="6">
        <v>1</v>
      </c>
      <c r="AI23" s="2" t="s">
        <v>1288</v>
      </c>
      <c r="AJ23" s="6">
        <v>1</v>
      </c>
      <c r="AK23" s="2" t="s">
        <v>1288</v>
      </c>
      <c r="AL23" s="2"/>
      <c r="AM23" s="6">
        <v>1</v>
      </c>
      <c r="AN23" s="2" t="s">
        <v>1288</v>
      </c>
      <c r="AO23" s="2"/>
      <c r="AP23" s="6">
        <v>1</v>
      </c>
      <c r="AQ23" s="2" t="s">
        <v>1288</v>
      </c>
      <c r="AR23" s="2"/>
      <c r="AS23" s="6">
        <v>1</v>
      </c>
      <c r="AT23" s="2" t="s">
        <v>1288</v>
      </c>
      <c r="AU23" s="2"/>
      <c r="AV23" s="6">
        <v>1</v>
      </c>
      <c r="AW23" s="2" t="s">
        <v>1288</v>
      </c>
      <c r="AX23" s="2"/>
      <c r="AY23" s="6">
        <v>1</v>
      </c>
      <c r="AZ23" s="2" t="s">
        <v>1288</v>
      </c>
      <c r="BA23" s="2"/>
      <c r="BB23" s="6">
        <v>1</v>
      </c>
      <c r="BC23" s="2"/>
      <c r="BD23" s="2" t="s">
        <v>1288</v>
      </c>
      <c r="BE23" s="6"/>
      <c r="BF23" s="2"/>
      <c r="BG23" s="2"/>
      <c r="BH23" s="1"/>
      <c r="BI23" s="1" t="s">
        <v>43</v>
      </c>
      <c r="BJ23" s="1" t="s">
        <v>1128</v>
      </c>
    </row>
    <row r="24" spans="1:62" ht="43.2" x14ac:dyDescent="0.3">
      <c r="A24" s="1" t="s">
        <v>938</v>
      </c>
      <c r="B24" s="1" t="s">
        <v>1289</v>
      </c>
      <c r="C24" s="1" t="s">
        <v>953</v>
      </c>
      <c r="D24" s="1" t="s">
        <v>1290</v>
      </c>
      <c r="E24" s="1"/>
      <c r="F24" s="1" t="s">
        <v>1112</v>
      </c>
      <c r="G24" s="1" t="s">
        <v>1112</v>
      </c>
      <c r="H24" s="1" t="s">
        <v>1112</v>
      </c>
      <c r="I24" s="1" t="s">
        <v>1112</v>
      </c>
      <c r="J24" s="1" t="s">
        <v>1112</v>
      </c>
      <c r="K24" s="1" t="s">
        <v>1112</v>
      </c>
      <c r="L24" s="1" t="s">
        <v>1112</v>
      </c>
      <c r="M24" s="1" t="s">
        <v>1112</v>
      </c>
      <c r="N24" s="1" t="s">
        <v>1112</v>
      </c>
      <c r="O24" s="1" t="s">
        <v>1112</v>
      </c>
      <c r="P24" s="1" t="s">
        <v>1112</v>
      </c>
      <c r="Q24" s="1"/>
      <c r="R24" s="1" t="s">
        <v>1291</v>
      </c>
      <c r="S24" s="2" t="s">
        <v>1292</v>
      </c>
      <c r="T24" s="1" t="s">
        <v>950</v>
      </c>
      <c r="U24" s="2" t="s">
        <v>958</v>
      </c>
      <c r="V24" s="1" t="s">
        <v>1115</v>
      </c>
      <c r="W24" s="1" t="s">
        <v>951</v>
      </c>
      <c r="X24" s="1" t="s">
        <v>1116</v>
      </c>
      <c r="Y24" s="5">
        <v>1</v>
      </c>
      <c r="Z24" s="2" t="s">
        <v>1293</v>
      </c>
      <c r="AA24" s="2"/>
      <c r="AB24" s="6">
        <v>1</v>
      </c>
      <c r="AC24" s="2" t="s">
        <v>1293</v>
      </c>
      <c r="AD24" s="2"/>
      <c r="AE24" s="5">
        <v>1</v>
      </c>
      <c r="AF24" s="2" t="s">
        <v>1293</v>
      </c>
      <c r="AG24" s="2"/>
      <c r="AH24" s="6">
        <v>1</v>
      </c>
      <c r="AI24" s="2" t="s">
        <v>1293</v>
      </c>
      <c r="AJ24" s="6">
        <v>1</v>
      </c>
      <c r="AK24" s="2" t="s">
        <v>1293</v>
      </c>
      <c r="AL24" s="2"/>
      <c r="AM24" s="6">
        <v>1</v>
      </c>
      <c r="AN24" s="2" t="s">
        <v>1293</v>
      </c>
      <c r="AO24" s="2"/>
      <c r="AP24" s="6">
        <v>1</v>
      </c>
      <c r="AQ24" s="2" t="s">
        <v>1293</v>
      </c>
      <c r="AR24" s="2"/>
      <c r="AS24" s="6">
        <v>1</v>
      </c>
      <c r="AT24" s="2" t="s">
        <v>1293</v>
      </c>
      <c r="AU24" s="2"/>
      <c r="AV24" s="6">
        <v>1</v>
      </c>
      <c r="AW24" s="2" t="s">
        <v>1293</v>
      </c>
      <c r="AX24" s="2"/>
      <c r="AY24" s="6">
        <v>1</v>
      </c>
      <c r="AZ24" s="2" t="s">
        <v>1293</v>
      </c>
      <c r="BA24" s="2"/>
      <c r="BB24" s="6">
        <v>1</v>
      </c>
      <c r="BC24" s="2"/>
      <c r="BD24" s="2" t="s">
        <v>1293</v>
      </c>
      <c r="BE24" s="6"/>
      <c r="BF24" s="2"/>
      <c r="BG24" s="2"/>
      <c r="BH24" s="1"/>
      <c r="BI24" s="1" t="s">
        <v>43</v>
      </c>
      <c r="BJ24" s="1" t="s">
        <v>1128</v>
      </c>
    </row>
    <row r="25" spans="1:62" ht="43.2" x14ac:dyDescent="0.3">
      <c r="A25" s="1" t="s">
        <v>938</v>
      </c>
      <c r="B25" s="1" t="s">
        <v>1294</v>
      </c>
      <c r="C25" s="1" t="s">
        <v>148</v>
      </c>
      <c r="D25" s="1" t="s">
        <v>1290</v>
      </c>
      <c r="E25" s="1"/>
      <c r="F25" s="1" t="s">
        <v>1112</v>
      </c>
      <c r="G25" s="1" t="s">
        <v>1112</v>
      </c>
      <c r="H25" s="1" t="s">
        <v>1112</v>
      </c>
      <c r="I25" s="1" t="s">
        <v>1112</v>
      </c>
      <c r="J25" s="1" t="s">
        <v>1112</v>
      </c>
      <c r="K25" s="1" t="s">
        <v>1112</v>
      </c>
      <c r="L25" s="1" t="s">
        <v>1112</v>
      </c>
      <c r="M25" s="1" t="s">
        <v>1112</v>
      </c>
      <c r="N25" s="1" t="s">
        <v>1112</v>
      </c>
      <c r="O25" s="1" t="s">
        <v>1112</v>
      </c>
      <c r="P25" s="1" t="s">
        <v>1112</v>
      </c>
      <c r="Q25" s="1"/>
      <c r="R25" s="1" t="s">
        <v>1295</v>
      </c>
      <c r="S25" s="2" t="s">
        <v>1296</v>
      </c>
      <c r="T25" s="1" t="s">
        <v>950</v>
      </c>
      <c r="U25" s="2" t="s">
        <v>1297</v>
      </c>
      <c r="V25" s="1" t="s">
        <v>1115</v>
      </c>
      <c r="W25" s="1" t="s">
        <v>951</v>
      </c>
      <c r="X25" s="1" t="s">
        <v>1116</v>
      </c>
      <c r="Y25" s="5">
        <v>1</v>
      </c>
      <c r="Z25" s="2" t="s">
        <v>1298</v>
      </c>
      <c r="AA25" s="2"/>
      <c r="AB25" s="6">
        <v>1</v>
      </c>
      <c r="AC25" s="2" t="s">
        <v>1298</v>
      </c>
      <c r="AD25" s="2"/>
      <c r="AE25" s="5">
        <v>1</v>
      </c>
      <c r="AF25" s="2" t="s">
        <v>1298</v>
      </c>
      <c r="AG25" s="2"/>
      <c r="AH25" s="6">
        <v>1</v>
      </c>
      <c r="AI25" s="2" t="s">
        <v>1298</v>
      </c>
      <c r="AJ25" s="6">
        <v>1</v>
      </c>
      <c r="AK25" s="2" t="s">
        <v>1298</v>
      </c>
      <c r="AL25" s="2"/>
      <c r="AM25" s="6">
        <v>1</v>
      </c>
      <c r="AN25" s="2" t="s">
        <v>1298</v>
      </c>
      <c r="AO25" s="2"/>
      <c r="AP25" s="6">
        <v>1</v>
      </c>
      <c r="AQ25" s="2" t="s">
        <v>1298</v>
      </c>
      <c r="AR25" s="2"/>
      <c r="AS25" s="6">
        <v>1</v>
      </c>
      <c r="AT25" s="2" t="s">
        <v>1298</v>
      </c>
      <c r="AU25" s="2"/>
      <c r="AV25" s="6">
        <v>1</v>
      </c>
      <c r="AW25" s="2" t="s">
        <v>1298</v>
      </c>
      <c r="AX25" s="2"/>
      <c r="AY25" s="6">
        <v>1</v>
      </c>
      <c r="AZ25" s="2" t="s">
        <v>1298</v>
      </c>
      <c r="BA25" s="2"/>
      <c r="BB25" s="6">
        <v>1</v>
      </c>
      <c r="BC25" s="2"/>
      <c r="BD25" s="2" t="s">
        <v>1298</v>
      </c>
      <c r="BE25" s="6"/>
      <c r="BF25" s="2"/>
      <c r="BG25" s="2"/>
      <c r="BH25" s="1"/>
      <c r="BI25" s="1" t="s">
        <v>43</v>
      </c>
      <c r="BJ25" s="1" t="s">
        <v>1128</v>
      </c>
    </row>
    <row r="26" spans="1:62" ht="43.2" x14ac:dyDescent="0.3">
      <c r="A26" s="1" t="s">
        <v>938</v>
      </c>
      <c r="B26" s="1" t="s">
        <v>1299</v>
      </c>
      <c r="C26" s="1" t="s">
        <v>976</v>
      </c>
      <c r="D26" s="1" t="s">
        <v>1300</v>
      </c>
      <c r="E26" s="1"/>
      <c r="F26" s="1" t="s">
        <v>1112</v>
      </c>
      <c r="G26" s="1" t="s">
        <v>1112</v>
      </c>
      <c r="H26" s="1" t="s">
        <v>1112</v>
      </c>
      <c r="I26" s="1" t="s">
        <v>1112</v>
      </c>
      <c r="J26" s="1" t="s">
        <v>1112</v>
      </c>
      <c r="K26" s="1" t="s">
        <v>1112</v>
      </c>
      <c r="L26" s="1" t="s">
        <v>1112</v>
      </c>
      <c r="M26" s="1" t="s">
        <v>1112</v>
      </c>
      <c r="N26" s="1" t="s">
        <v>1112</v>
      </c>
      <c r="O26" s="1" t="s">
        <v>1112</v>
      </c>
      <c r="P26" s="1" t="s">
        <v>1112</v>
      </c>
      <c r="Q26" s="1"/>
      <c r="R26" s="1" t="s">
        <v>1301</v>
      </c>
      <c r="S26" s="2" t="s">
        <v>1302</v>
      </c>
      <c r="T26" s="1" t="s">
        <v>950</v>
      </c>
      <c r="U26" s="2" t="s">
        <v>1303</v>
      </c>
      <c r="V26" s="1" t="s">
        <v>1115</v>
      </c>
      <c r="W26" s="1" t="s">
        <v>951</v>
      </c>
      <c r="X26" s="1" t="s">
        <v>1116</v>
      </c>
      <c r="Y26" s="5">
        <v>1</v>
      </c>
      <c r="Z26" s="2" t="s">
        <v>1304</v>
      </c>
      <c r="AA26" s="2"/>
      <c r="AB26" s="6">
        <v>1</v>
      </c>
      <c r="AC26" s="2" t="s">
        <v>1304</v>
      </c>
      <c r="AD26" s="2"/>
      <c r="AE26" s="5">
        <v>1</v>
      </c>
      <c r="AF26" s="2" t="s">
        <v>1304</v>
      </c>
      <c r="AG26" s="2"/>
      <c r="AH26" s="6">
        <v>1</v>
      </c>
      <c r="AI26" s="2" t="s">
        <v>1304</v>
      </c>
      <c r="AJ26" s="6">
        <v>1</v>
      </c>
      <c r="AK26" s="2" t="s">
        <v>1304</v>
      </c>
      <c r="AL26" s="2"/>
      <c r="AM26" s="6">
        <v>1</v>
      </c>
      <c r="AN26" s="2" t="s">
        <v>1304</v>
      </c>
      <c r="AO26" s="2"/>
      <c r="AP26" s="6">
        <v>1</v>
      </c>
      <c r="AQ26" s="2" t="s">
        <v>1304</v>
      </c>
      <c r="AR26" s="2"/>
      <c r="AS26" s="6">
        <v>1</v>
      </c>
      <c r="AT26" s="2" t="s">
        <v>1304</v>
      </c>
      <c r="AU26" s="2"/>
      <c r="AV26" s="6">
        <v>1</v>
      </c>
      <c r="AW26" s="2" t="s">
        <v>1304</v>
      </c>
      <c r="AX26" s="2"/>
      <c r="AY26" s="6">
        <v>1</v>
      </c>
      <c r="AZ26" s="2" t="s">
        <v>1304</v>
      </c>
      <c r="BA26" s="2"/>
      <c r="BB26" s="6">
        <v>1</v>
      </c>
      <c r="BC26" s="2"/>
      <c r="BD26" s="2" t="s">
        <v>1304</v>
      </c>
      <c r="BE26" s="6"/>
      <c r="BF26" s="2"/>
      <c r="BG26" s="2"/>
      <c r="BH26" s="1"/>
      <c r="BI26" s="1" t="s">
        <v>43</v>
      </c>
      <c r="BJ26" s="1" t="s">
        <v>1128</v>
      </c>
    </row>
    <row r="27" spans="1:62" ht="57.6" x14ac:dyDescent="0.3">
      <c r="A27" s="1" t="s">
        <v>938</v>
      </c>
      <c r="B27" s="1" t="s">
        <v>1305</v>
      </c>
      <c r="C27" s="1" t="s">
        <v>976</v>
      </c>
      <c r="D27" s="1" t="s">
        <v>1290</v>
      </c>
      <c r="E27" s="1"/>
      <c r="F27" s="1" t="s">
        <v>1112</v>
      </c>
      <c r="G27" s="1" t="s">
        <v>1112</v>
      </c>
      <c r="H27" s="1" t="s">
        <v>1112</v>
      </c>
      <c r="I27" s="1" t="s">
        <v>1112</v>
      </c>
      <c r="J27" s="1" t="s">
        <v>1112</v>
      </c>
      <c r="K27" s="1" t="s">
        <v>1112</v>
      </c>
      <c r="L27" s="1" t="s">
        <v>1112</v>
      </c>
      <c r="M27" s="1" t="s">
        <v>1112</v>
      </c>
      <c r="N27" s="1" t="s">
        <v>1112</v>
      </c>
      <c r="O27" s="1" t="s">
        <v>1112</v>
      </c>
      <c r="P27" s="1" t="s">
        <v>1112</v>
      </c>
      <c r="Q27" s="1"/>
      <c r="R27" s="1" t="s">
        <v>1306</v>
      </c>
      <c r="S27" s="2" t="s">
        <v>1307</v>
      </c>
      <c r="T27" s="1" t="s">
        <v>950</v>
      </c>
      <c r="U27" s="2" t="s">
        <v>1308</v>
      </c>
      <c r="V27" s="1" t="s">
        <v>1115</v>
      </c>
      <c r="W27" s="1" t="s">
        <v>951</v>
      </c>
      <c r="X27" s="1" t="s">
        <v>1116</v>
      </c>
      <c r="Y27" s="5">
        <v>1</v>
      </c>
      <c r="Z27" s="2" t="s">
        <v>1309</v>
      </c>
      <c r="AA27" s="2"/>
      <c r="AB27" s="6">
        <v>1</v>
      </c>
      <c r="AC27" s="2" t="s">
        <v>1309</v>
      </c>
      <c r="AD27" s="2"/>
      <c r="AE27" s="5">
        <v>1</v>
      </c>
      <c r="AF27" s="2" t="s">
        <v>1309</v>
      </c>
      <c r="AG27" s="2"/>
      <c r="AH27" s="6">
        <v>1</v>
      </c>
      <c r="AI27" s="2" t="s">
        <v>1309</v>
      </c>
      <c r="AJ27" s="6">
        <v>1</v>
      </c>
      <c r="AK27" s="2" t="s">
        <v>1309</v>
      </c>
      <c r="AL27" s="2"/>
      <c r="AM27" s="6">
        <v>1</v>
      </c>
      <c r="AN27" s="2" t="s">
        <v>1309</v>
      </c>
      <c r="AO27" s="2"/>
      <c r="AP27" s="6">
        <v>1</v>
      </c>
      <c r="AQ27" s="2" t="s">
        <v>1309</v>
      </c>
      <c r="AR27" s="2"/>
      <c r="AS27" s="6">
        <v>1</v>
      </c>
      <c r="AT27" s="2" t="s">
        <v>1309</v>
      </c>
      <c r="AU27" s="2"/>
      <c r="AV27" s="6">
        <v>1</v>
      </c>
      <c r="AW27" s="2" t="s">
        <v>1309</v>
      </c>
      <c r="AX27" s="2"/>
      <c r="AY27" s="6">
        <v>1</v>
      </c>
      <c r="AZ27" s="2" t="s">
        <v>1309</v>
      </c>
      <c r="BA27" s="2"/>
      <c r="BB27" s="6">
        <v>1</v>
      </c>
      <c r="BC27" s="2"/>
      <c r="BD27" s="2" t="s">
        <v>1309</v>
      </c>
      <c r="BE27" s="6"/>
      <c r="BF27" s="2"/>
      <c r="BG27" s="2"/>
      <c r="BH27" s="1"/>
      <c r="BI27" s="1" t="s">
        <v>43</v>
      </c>
      <c r="BJ27" s="1" t="s">
        <v>1128</v>
      </c>
    </row>
    <row r="28" spans="1:62" ht="172.8" x14ac:dyDescent="0.3">
      <c r="A28" s="1" t="s">
        <v>44</v>
      </c>
      <c r="B28" s="1" t="s">
        <v>1310</v>
      </c>
      <c r="C28" s="1" t="s">
        <v>67</v>
      </c>
      <c r="D28" s="1" t="s">
        <v>1311</v>
      </c>
      <c r="E28" s="1" t="s">
        <v>1312</v>
      </c>
      <c r="F28" s="1" t="s">
        <v>1313</v>
      </c>
      <c r="G28" s="1" t="s">
        <v>1313</v>
      </c>
      <c r="H28" s="1" t="s">
        <v>1313</v>
      </c>
      <c r="I28" s="1" t="s">
        <v>1313</v>
      </c>
      <c r="J28" s="1" t="s">
        <v>1313</v>
      </c>
      <c r="K28" s="1" t="s">
        <v>1314</v>
      </c>
      <c r="L28" s="1" t="s">
        <v>1313</v>
      </c>
      <c r="M28" s="1" t="s">
        <v>1313</v>
      </c>
      <c r="N28" s="1" t="s">
        <v>1313</v>
      </c>
      <c r="O28" s="1" t="s">
        <v>1313</v>
      </c>
      <c r="P28" s="1" t="s">
        <v>1313</v>
      </c>
      <c r="Q28" s="1" t="s">
        <v>1313</v>
      </c>
      <c r="R28" s="1" t="s">
        <v>1315</v>
      </c>
      <c r="S28" s="2" t="s">
        <v>1316</v>
      </c>
      <c r="T28" s="1" t="s">
        <v>1317</v>
      </c>
      <c r="U28" s="2" t="s">
        <v>1318</v>
      </c>
      <c r="V28" s="1" t="s">
        <v>415</v>
      </c>
      <c r="W28" s="1" t="s">
        <v>1319</v>
      </c>
      <c r="X28" s="1" t="s">
        <v>1227</v>
      </c>
      <c r="Y28" s="5">
        <v>1</v>
      </c>
      <c r="Z28" s="2" t="s">
        <v>1320</v>
      </c>
      <c r="AA28" s="2" t="s">
        <v>499</v>
      </c>
      <c r="AB28" s="6">
        <v>1</v>
      </c>
      <c r="AC28" s="2" t="s">
        <v>1320</v>
      </c>
      <c r="AD28" s="2" t="s">
        <v>499</v>
      </c>
      <c r="AE28" s="5">
        <v>1</v>
      </c>
      <c r="AF28" s="2" t="s">
        <v>1320</v>
      </c>
      <c r="AG28" s="2"/>
      <c r="AH28" s="6">
        <v>1</v>
      </c>
      <c r="AI28" s="2" t="s">
        <v>1320</v>
      </c>
      <c r="AJ28" s="6">
        <v>1</v>
      </c>
      <c r="AK28" s="2" t="s">
        <v>1320</v>
      </c>
      <c r="AL28" s="2" t="s">
        <v>499</v>
      </c>
      <c r="AM28" s="6">
        <v>0.93300000000000005</v>
      </c>
      <c r="AN28" s="2" t="s">
        <v>1321</v>
      </c>
      <c r="AO28" s="2" t="s">
        <v>1322</v>
      </c>
      <c r="AP28" s="6">
        <v>1</v>
      </c>
      <c r="AQ28" s="2" t="s">
        <v>1320</v>
      </c>
      <c r="AR28" s="2" t="s">
        <v>499</v>
      </c>
      <c r="AS28" s="6">
        <v>1</v>
      </c>
      <c r="AT28" s="2" t="s">
        <v>1320</v>
      </c>
      <c r="AU28" s="2" t="s">
        <v>499</v>
      </c>
      <c r="AV28" s="6">
        <v>1</v>
      </c>
      <c r="AW28" s="2" t="s">
        <v>1320</v>
      </c>
      <c r="AX28" s="2" t="s">
        <v>499</v>
      </c>
      <c r="AY28" s="6">
        <v>1</v>
      </c>
      <c r="AZ28" s="2" t="s">
        <v>1320</v>
      </c>
      <c r="BA28" s="2"/>
      <c r="BB28" s="6">
        <v>1</v>
      </c>
      <c r="BC28" s="2" t="s">
        <v>1320</v>
      </c>
      <c r="BD28" s="2"/>
      <c r="BE28" s="6">
        <v>1</v>
      </c>
      <c r="BF28" s="2" t="s">
        <v>1323</v>
      </c>
      <c r="BG28" s="2" t="s">
        <v>1323</v>
      </c>
      <c r="BH28" s="1"/>
      <c r="BI28" s="1" t="s">
        <v>43</v>
      </c>
      <c r="BJ28" s="1" t="s">
        <v>1128</v>
      </c>
    </row>
    <row r="29" spans="1:62" ht="72" x14ac:dyDescent="0.3">
      <c r="A29" s="1" t="s">
        <v>44</v>
      </c>
      <c r="B29" s="1" t="s">
        <v>1324</v>
      </c>
      <c r="C29" s="1" t="s">
        <v>1325</v>
      </c>
      <c r="D29" s="1" t="s">
        <v>1313</v>
      </c>
      <c r="E29" s="1" t="s">
        <v>1313</v>
      </c>
      <c r="F29" s="1" t="s">
        <v>531</v>
      </c>
      <c r="G29" s="1" t="s">
        <v>531</v>
      </c>
      <c r="H29" s="1" t="s">
        <v>531</v>
      </c>
      <c r="I29" s="1" t="s">
        <v>531</v>
      </c>
      <c r="J29" s="1" t="s">
        <v>531</v>
      </c>
      <c r="K29" s="1" t="s">
        <v>1313</v>
      </c>
      <c r="L29" s="1" t="s">
        <v>1313</v>
      </c>
      <c r="M29" s="1" t="s">
        <v>1313</v>
      </c>
      <c r="N29" s="1" t="s">
        <v>1313</v>
      </c>
      <c r="O29" s="1" t="s">
        <v>1313</v>
      </c>
      <c r="P29" s="1" t="s">
        <v>1112</v>
      </c>
      <c r="Q29" s="1" t="s">
        <v>1112</v>
      </c>
      <c r="R29" s="1" t="s">
        <v>1326</v>
      </c>
      <c r="S29" s="2" t="s">
        <v>1327</v>
      </c>
      <c r="T29" s="1" t="s">
        <v>1328</v>
      </c>
      <c r="U29" s="2" t="s">
        <v>1329</v>
      </c>
      <c r="V29" s="1" t="s">
        <v>1115</v>
      </c>
      <c r="W29" s="1" t="s">
        <v>1319</v>
      </c>
      <c r="X29" s="1" t="s">
        <v>1227</v>
      </c>
      <c r="Y29" s="5">
        <v>0</v>
      </c>
      <c r="Z29" s="2" t="s">
        <v>499</v>
      </c>
      <c r="AA29" s="2" t="s">
        <v>1330</v>
      </c>
      <c r="AB29" s="6">
        <v>0</v>
      </c>
      <c r="AC29" s="2" t="s">
        <v>1330</v>
      </c>
      <c r="AD29" s="2" t="s">
        <v>499</v>
      </c>
      <c r="AE29" s="5">
        <v>0</v>
      </c>
      <c r="AF29" s="2" t="s">
        <v>1330</v>
      </c>
      <c r="AG29" s="2" t="s">
        <v>1331</v>
      </c>
      <c r="AH29" s="6">
        <v>0</v>
      </c>
      <c r="AI29" s="2" t="s">
        <v>1332</v>
      </c>
      <c r="AJ29" s="6">
        <v>0.75</v>
      </c>
      <c r="AK29" s="2" t="s">
        <v>499</v>
      </c>
      <c r="AL29" s="2" t="s">
        <v>1327</v>
      </c>
      <c r="AM29" s="6">
        <v>1</v>
      </c>
      <c r="AN29" s="2" t="s">
        <v>1327</v>
      </c>
      <c r="AO29" s="2"/>
      <c r="AP29" s="6">
        <v>1</v>
      </c>
      <c r="AQ29" s="2" t="s">
        <v>1327</v>
      </c>
      <c r="AR29" s="2"/>
      <c r="AS29" s="6">
        <v>1</v>
      </c>
      <c r="AT29" s="2" t="s">
        <v>1327</v>
      </c>
      <c r="AU29" s="2"/>
      <c r="AV29" s="6">
        <v>1</v>
      </c>
      <c r="AW29" s="2" t="s">
        <v>1327</v>
      </c>
      <c r="AX29" s="2"/>
      <c r="AY29" s="6">
        <v>1</v>
      </c>
      <c r="AZ29" s="2" t="s">
        <v>1327</v>
      </c>
      <c r="BA29" s="2"/>
      <c r="BB29" s="6"/>
      <c r="BC29" s="2"/>
      <c r="BD29" s="2" t="s">
        <v>1327</v>
      </c>
      <c r="BE29" s="6">
        <v>1</v>
      </c>
      <c r="BF29" s="2" t="s">
        <v>1333</v>
      </c>
      <c r="BG29" s="2"/>
      <c r="BH29" s="1"/>
      <c r="BI29" s="1" t="s">
        <v>43</v>
      </c>
      <c r="BJ29" s="1" t="s">
        <v>1128</v>
      </c>
    </row>
    <row r="30" spans="1:62" ht="28.8" x14ac:dyDescent="0.3">
      <c r="A30" s="1" t="s">
        <v>44</v>
      </c>
      <c r="B30" s="1" t="s">
        <v>1334</v>
      </c>
      <c r="C30" s="1" t="s">
        <v>1335</v>
      </c>
      <c r="D30" s="1" t="s">
        <v>1313</v>
      </c>
      <c r="E30" s="1" t="s">
        <v>1313</v>
      </c>
      <c r="F30" s="1" t="s">
        <v>1313</v>
      </c>
      <c r="G30" s="1" t="s">
        <v>1313</v>
      </c>
      <c r="H30" s="1" t="s">
        <v>1313</v>
      </c>
      <c r="I30" s="1" t="s">
        <v>1313</v>
      </c>
      <c r="J30" s="1" t="s">
        <v>1313</v>
      </c>
      <c r="K30" s="1" t="s">
        <v>1313</v>
      </c>
      <c r="L30" s="1" t="s">
        <v>1313</v>
      </c>
      <c r="M30" s="1" t="s">
        <v>1313</v>
      </c>
      <c r="N30" s="1" t="s">
        <v>1313</v>
      </c>
      <c r="O30" s="1" t="s">
        <v>1313</v>
      </c>
      <c r="P30" s="1" t="s">
        <v>1313</v>
      </c>
      <c r="Q30" s="1" t="s">
        <v>1313</v>
      </c>
      <c r="R30" s="1" t="s">
        <v>1336</v>
      </c>
      <c r="S30" s="2" t="s">
        <v>1337</v>
      </c>
      <c r="T30" s="1" t="s">
        <v>1338</v>
      </c>
      <c r="U30" s="2" t="s">
        <v>1339</v>
      </c>
      <c r="V30" s="1" t="s">
        <v>1115</v>
      </c>
      <c r="W30" s="1" t="s">
        <v>1319</v>
      </c>
      <c r="X30" s="1" t="s">
        <v>1227</v>
      </c>
      <c r="Y30" s="5">
        <v>1</v>
      </c>
      <c r="Z30" s="2" t="s">
        <v>1313</v>
      </c>
      <c r="AA30" s="2" t="s">
        <v>1340</v>
      </c>
      <c r="AB30" s="6">
        <v>1</v>
      </c>
      <c r="AC30" s="2" t="s">
        <v>1313</v>
      </c>
      <c r="AD30" s="2" t="s">
        <v>1341</v>
      </c>
      <c r="AE30" s="5">
        <v>1</v>
      </c>
      <c r="AF30" s="2" t="s">
        <v>1313</v>
      </c>
      <c r="AG30" s="2" t="s">
        <v>1340</v>
      </c>
      <c r="AH30" s="6">
        <v>1</v>
      </c>
      <c r="AI30" s="2" t="s">
        <v>1313</v>
      </c>
      <c r="AJ30" s="6">
        <v>1</v>
      </c>
      <c r="AK30" s="2" t="s">
        <v>1313</v>
      </c>
      <c r="AL30" s="2" t="s">
        <v>1340</v>
      </c>
      <c r="AM30" s="6">
        <v>1</v>
      </c>
      <c r="AN30" s="2" t="s">
        <v>1313</v>
      </c>
      <c r="AO30" s="2" t="s">
        <v>1340</v>
      </c>
      <c r="AP30" s="6">
        <v>1</v>
      </c>
      <c r="AQ30" s="2" t="s">
        <v>1313</v>
      </c>
      <c r="AR30" s="2" t="s">
        <v>1340</v>
      </c>
      <c r="AS30" s="6">
        <v>1</v>
      </c>
      <c r="AT30" s="2" t="s">
        <v>1313</v>
      </c>
      <c r="AU30" s="2" t="s">
        <v>1340</v>
      </c>
      <c r="AV30" s="6">
        <v>1</v>
      </c>
      <c r="AW30" s="2" t="s">
        <v>1313</v>
      </c>
      <c r="AX30" s="2" t="s">
        <v>1340</v>
      </c>
      <c r="AY30" s="6">
        <v>1</v>
      </c>
      <c r="AZ30" s="2" t="s">
        <v>1313</v>
      </c>
      <c r="BA30" s="2" t="s">
        <v>1341</v>
      </c>
      <c r="BB30" s="6">
        <v>1</v>
      </c>
      <c r="BC30" s="2" t="s">
        <v>1341</v>
      </c>
      <c r="BD30" s="2" t="s">
        <v>1313</v>
      </c>
      <c r="BE30" s="6">
        <v>1</v>
      </c>
      <c r="BF30" s="2" t="s">
        <v>1313</v>
      </c>
      <c r="BG30" s="2" t="s">
        <v>1341</v>
      </c>
      <c r="BH30" s="1"/>
      <c r="BI30" s="1" t="s">
        <v>43</v>
      </c>
      <c r="BJ30" s="1" t="s">
        <v>1128</v>
      </c>
    </row>
    <row r="31" spans="1:62" ht="28.8" x14ac:dyDescent="0.3">
      <c r="A31" s="1" t="s">
        <v>44</v>
      </c>
      <c r="B31" s="1" t="s">
        <v>1342</v>
      </c>
      <c r="C31" s="1" t="s">
        <v>209</v>
      </c>
      <c r="D31" s="1" t="s">
        <v>1343</v>
      </c>
      <c r="E31" s="1" t="s">
        <v>1300</v>
      </c>
      <c r="F31" s="1" t="s">
        <v>1344</v>
      </c>
      <c r="G31" s="1" t="s">
        <v>1344</v>
      </c>
      <c r="H31" s="1" t="s">
        <v>1344</v>
      </c>
      <c r="I31" s="1" t="s">
        <v>1344</v>
      </c>
      <c r="J31" s="1" t="s">
        <v>1345</v>
      </c>
      <c r="K31" s="1" t="s">
        <v>1300</v>
      </c>
      <c r="L31" s="1" t="s">
        <v>1300</v>
      </c>
      <c r="M31" s="1" t="s">
        <v>1346</v>
      </c>
      <c r="N31" s="1" t="s">
        <v>1346</v>
      </c>
      <c r="O31" s="1" t="s">
        <v>1347</v>
      </c>
      <c r="P31" s="1" t="s">
        <v>1345</v>
      </c>
      <c r="Q31" s="1" t="s">
        <v>1300</v>
      </c>
      <c r="R31" s="1" t="s">
        <v>1348</v>
      </c>
      <c r="S31" s="2" t="s">
        <v>1349</v>
      </c>
      <c r="T31" s="1" t="s">
        <v>1350</v>
      </c>
      <c r="U31" s="2" t="s">
        <v>1351</v>
      </c>
      <c r="V31" s="1" t="s">
        <v>1115</v>
      </c>
      <c r="W31" s="1" t="s">
        <v>1319</v>
      </c>
      <c r="X31" s="1" t="s">
        <v>1227</v>
      </c>
      <c r="Y31" s="5">
        <v>0.95</v>
      </c>
      <c r="Z31" s="2" t="s">
        <v>1344</v>
      </c>
      <c r="AA31" s="2" t="s">
        <v>1352</v>
      </c>
      <c r="AB31" s="6">
        <v>0.95</v>
      </c>
      <c r="AC31" s="2" t="s">
        <v>1344</v>
      </c>
      <c r="AD31" s="2" t="s">
        <v>1353</v>
      </c>
      <c r="AE31" s="5">
        <v>0.95</v>
      </c>
      <c r="AF31" s="2" t="s">
        <v>1344</v>
      </c>
      <c r="AG31" s="2" t="s">
        <v>1353</v>
      </c>
      <c r="AH31" s="6">
        <v>0.95</v>
      </c>
      <c r="AI31" s="2" t="s">
        <v>1344</v>
      </c>
      <c r="AJ31" s="6">
        <v>0.95</v>
      </c>
      <c r="AK31" s="2" t="s">
        <v>1354</v>
      </c>
      <c r="AL31" s="2"/>
      <c r="AM31" s="6">
        <v>0.95</v>
      </c>
      <c r="AN31" s="2" t="s">
        <v>1345</v>
      </c>
      <c r="AO31" s="2" t="s">
        <v>1355</v>
      </c>
      <c r="AP31" s="6">
        <v>0.95</v>
      </c>
      <c r="AQ31" s="2" t="s">
        <v>1300</v>
      </c>
      <c r="AR31" s="2" t="s">
        <v>1355</v>
      </c>
      <c r="AS31" s="6">
        <v>0.95</v>
      </c>
      <c r="AT31" s="2" t="s">
        <v>1346</v>
      </c>
      <c r="AU31" s="2" t="s">
        <v>1355</v>
      </c>
      <c r="AV31" s="6">
        <v>0.95</v>
      </c>
      <c r="AW31" s="2" t="s">
        <v>1346</v>
      </c>
      <c r="AX31" s="2"/>
      <c r="AY31" s="6">
        <v>0.95</v>
      </c>
      <c r="AZ31" s="2" t="s">
        <v>1347</v>
      </c>
      <c r="BA31" s="2" t="s">
        <v>1356</v>
      </c>
      <c r="BB31" s="6">
        <v>0.95</v>
      </c>
      <c r="BC31" s="2" t="s">
        <v>1345</v>
      </c>
      <c r="BD31" s="2" t="s">
        <v>1356</v>
      </c>
      <c r="BE31" s="6">
        <v>0.95</v>
      </c>
      <c r="BF31" s="2" t="s">
        <v>1300</v>
      </c>
      <c r="BG31" s="2" t="s">
        <v>1357</v>
      </c>
      <c r="BH31" s="1"/>
      <c r="BI31" s="1" t="s">
        <v>43</v>
      </c>
      <c r="BJ31" s="1" t="s">
        <v>1128</v>
      </c>
    </row>
    <row r="32" spans="1:62" x14ac:dyDescent="0.3">
      <c r="A32" s="1" t="s">
        <v>58</v>
      </c>
      <c r="B32" s="1" t="s">
        <v>1358</v>
      </c>
      <c r="C32" s="1" t="s">
        <v>1359</v>
      </c>
      <c r="D32" s="1" t="s">
        <v>1112</v>
      </c>
      <c r="E32" s="1" t="s">
        <v>1112</v>
      </c>
      <c r="F32" s="1" t="s">
        <v>1112</v>
      </c>
      <c r="G32" s="1" t="s">
        <v>1112</v>
      </c>
      <c r="H32" s="1" t="s">
        <v>1112</v>
      </c>
      <c r="I32" s="1" t="s">
        <v>1112</v>
      </c>
      <c r="J32" s="1" t="s">
        <v>1112</v>
      </c>
      <c r="K32" s="1" t="s">
        <v>1112</v>
      </c>
      <c r="L32" s="1" t="s">
        <v>1112</v>
      </c>
      <c r="M32" s="1" t="s">
        <v>1112</v>
      </c>
      <c r="N32" s="1" t="s">
        <v>1112</v>
      </c>
      <c r="O32" s="1" t="s">
        <v>1112</v>
      </c>
      <c r="P32" s="1" t="s">
        <v>1112</v>
      </c>
      <c r="Q32" s="1"/>
      <c r="R32" s="1" t="s">
        <v>1360</v>
      </c>
      <c r="S32" s="2" t="s">
        <v>1361</v>
      </c>
      <c r="T32" s="1" t="s">
        <v>125</v>
      </c>
      <c r="U32" s="2" t="s">
        <v>1362</v>
      </c>
      <c r="V32" s="1" t="s">
        <v>1115</v>
      </c>
      <c r="W32" s="1" t="s">
        <v>128</v>
      </c>
      <c r="X32" s="1" t="s">
        <v>1116</v>
      </c>
      <c r="Y32" s="5">
        <v>1</v>
      </c>
      <c r="Z32" s="2" t="s">
        <v>1363</v>
      </c>
      <c r="AA32" s="2"/>
      <c r="AB32" s="6">
        <v>1</v>
      </c>
      <c r="AC32" s="2" t="s">
        <v>1363</v>
      </c>
      <c r="AD32" s="2"/>
      <c r="AE32" s="5">
        <v>1</v>
      </c>
      <c r="AF32" s="2" t="s">
        <v>1363</v>
      </c>
      <c r="AG32" s="2"/>
      <c r="AH32" s="6">
        <v>1</v>
      </c>
      <c r="AI32" s="2" t="s">
        <v>1363</v>
      </c>
      <c r="AJ32" s="6">
        <v>1</v>
      </c>
      <c r="AK32" s="2" t="s">
        <v>1363</v>
      </c>
      <c r="AL32" s="2"/>
      <c r="AM32" s="6">
        <v>1</v>
      </c>
      <c r="AN32" s="2" t="s">
        <v>1363</v>
      </c>
      <c r="AO32" s="2"/>
      <c r="AP32" s="6">
        <v>1</v>
      </c>
      <c r="AQ32" s="2" t="s">
        <v>1363</v>
      </c>
      <c r="AR32" s="2"/>
      <c r="AS32" s="6">
        <v>1</v>
      </c>
      <c r="AT32" s="2" t="s">
        <v>1363</v>
      </c>
      <c r="AU32" s="2"/>
      <c r="AV32" s="6">
        <v>1</v>
      </c>
      <c r="AW32" s="2" t="s">
        <v>1363</v>
      </c>
      <c r="AX32" s="2"/>
      <c r="AY32" s="6">
        <v>1</v>
      </c>
      <c r="AZ32" s="2" t="s">
        <v>1363</v>
      </c>
      <c r="BA32" s="2"/>
      <c r="BB32" s="6">
        <v>1</v>
      </c>
      <c r="BC32" s="2" t="s">
        <v>1363</v>
      </c>
      <c r="BD32" s="2"/>
      <c r="BE32" s="6"/>
      <c r="BF32" s="2"/>
      <c r="BG32" s="2"/>
      <c r="BH32" s="1"/>
      <c r="BI32" s="1" t="s">
        <v>43</v>
      </c>
      <c r="BJ32" s="1" t="s">
        <v>1128</v>
      </c>
    </row>
    <row r="33" spans="1:62" x14ac:dyDescent="0.3">
      <c r="A33" s="1" t="s">
        <v>58</v>
      </c>
      <c r="B33" s="1" t="s">
        <v>1364</v>
      </c>
      <c r="C33" s="1" t="s">
        <v>1365</v>
      </c>
      <c r="D33" s="1" t="s">
        <v>1112</v>
      </c>
      <c r="E33" s="1" t="s">
        <v>1112</v>
      </c>
      <c r="F33" s="1" t="s">
        <v>1112</v>
      </c>
      <c r="G33" s="1" t="s">
        <v>1112</v>
      </c>
      <c r="H33" s="1" t="s">
        <v>1112</v>
      </c>
      <c r="I33" s="1" t="s">
        <v>1112</v>
      </c>
      <c r="J33" s="1" t="s">
        <v>1112</v>
      </c>
      <c r="K33" s="1" t="s">
        <v>1112</v>
      </c>
      <c r="L33" s="1" t="s">
        <v>1112</v>
      </c>
      <c r="M33" s="1" t="s">
        <v>1112</v>
      </c>
      <c r="N33" s="1" t="s">
        <v>1112</v>
      </c>
      <c r="O33" s="1" t="s">
        <v>1112</v>
      </c>
      <c r="P33" s="1" t="s">
        <v>1112</v>
      </c>
      <c r="Q33" s="1"/>
      <c r="R33" s="1" t="s">
        <v>292</v>
      </c>
      <c r="S33" s="2" t="s">
        <v>297</v>
      </c>
      <c r="T33" s="1" t="s">
        <v>125</v>
      </c>
      <c r="U33" s="2" t="s">
        <v>298</v>
      </c>
      <c r="V33" s="1" t="s">
        <v>1115</v>
      </c>
      <c r="W33" s="1" t="s">
        <v>128</v>
      </c>
      <c r="X33" s="1" t="s">
        <v>1116</v>
      </c>
      <c r="Y33" s="5">
        <v>1</v>
      </c>
      <c r="Z33" s="2" t="s">
        <v>1366</v>
      </c>
      <c r="AA33" s="2"/>
      <c r="AB33" s="6">
        <v>1</v>
      </c>
      <c r="AC33" s="2" t="s">
        <v>1366</v>
      </c>
      <c r="AD33" s="2"/>
      <c r="AE33" s="5">
        <v>1</v>
      </c>
      <c r="AF33" s="2" t="s">
        <v>1366</v>
      </c>
      <c r="AG33" s="2"/>
      <c r="AH33" s="6">
        <v>1</v>
      </c>
      <c r="AI33" s="2" t="s">
        <v>1366</v>
      </c>
      <c r="AJ33" s="6">
        <v>1</v>
      </c>
      <c r="AK33" s="2" t="s">
        <v>1366</v>
      </c>
      <c r="AL33" s="2"/>
      <c r="AM33" s="6">
        <v>1</v>
      </c>
      <c r="AN33" s="2" t="s">
        <v>1366</v>
      </c>
      <c r="AO33" s="2"/>
      <c r="AP33" s="6">
        <v>1</v>
      </c>
      <c r="AQ33" s="2" t="s">
        <v>1366</v>
      </c>
      <c r="AR33" s="2"/>
      <c r="AS33" s="6">
        <v>1</v>
      </c>
      <c r="AT33" s="2" t="s">
        <v>1366</v>
      </c>
      <c r="AU33" s="2"/>
      <c r="AV33" s="6">
        <v>1</v>
      </c>
      <c r="AW33" s="2" t="s">
        <v>1366</v>
      </c>
      <c r="AX33" s="2"/>
      <c r="AY33" s="6">
        <v>1</v>
      </c>
      <c r="AZ33" s="2" t="s">
        <v>1366</v>
      </c>
      <c r="BA33" s="2"/>
      <c r="BB33" s="6">
        <v>1</v>
      </c>
      <c r="BC33" s="2" t="s">
        <v>1366</v>
      </c>
      <c r="BD33" s="2"/>
      <c r="BE33" s="6"/>
      <c r="BF33" s="2"/>
      <c r="BG33" s="2"/>
      <c r="BH33" s="1"/>
      <c r="BI33" s="1" t="s">
        <v>43</v>
      </c>
      <c r="BJ33" s="1" t="s">
        <v>1128</v>
      </c>
    </row>
    <row r="34" spans="1:62" ht="28.8" x14ac:dyDescent="0.3">
      <c r="A34" s="1" t="s">
        <v>58</v>
      </c>
      <c r="B34" s="1" t="s">
        <v>1367</v>
      </c>
      <c r="C34" s="1" t="s">
        <v>1368</v>
      </c>
      <c r="D34" s="1" t="s">
        <v>1112</v>
      </c>
      <c r="E34" s="1" t="s">
        <v>1112</v>
      </c>
      <c r="F34" s="1" t="s">
        <v>1112</v>
      </c>
      <c r="G34" s="1" t="s">
        <v>1112</v>
      </c>
      <c r="H34" s="1" t="s">
        <v>1112</v>
      </c>
      <c r="I34" s="1" t="s">
        <v>1112</v>
      </c>
      <c r="J34" s="1" t="s">
        <v>1112</v>
      </c>
      <c r="K34" s="1" t="s">
        <v>1112</v>
      </c>
      <c r="L34" s="1" t="s">
        <v>1112</v>
      </c>
      <c r="M34" s="1" t="s">
        <v>1112</v>
      </c>
      <c r="N34" s="1" t="s">
        <v>1112</v>
      </c>
      <c r="O34" s="1" t="s">
        <v>1112</v>
      </c>
      <c r="P34" s="1" t="s">
        <v>1112</v>
      </c>
      <c r="Q34" s="1"/>
      <c r="R34" s="1" t="s">
        <v>1369</v>
      </c>
      <c r="S34" s="2" t="s">
        <v>1370</v>
      </c>
      <c r="T34" s="1" t="s">
        <v>125</v>
      </c>
      <c r="U34" s="2" t="s">
        <v>1371</v>
      </c>
      <c r="V34" s="1" t="s">
        <v>1115</v>
      </c>
      <c r="W34" s="1" t="s">
        <v>128</v>
      </c>
      <c r="X34" s="1" t="s">
        <v>1116</v>
      </c>
      <c r="Y34" s="5">
        <v>1</v>
      </c>
      <c r="Z34" s="2" t="s">
        <v>1372</v>
      </c>
      <c r="AA34" s="2"/>
      <c r="AB34" s="6">
        <v>1</v>
      </c>
      <c r="AC34" s="2" t="s">
        <v>1372</v>
      </c>
      <c r="AD34" s="2"/>
      <c r="AE34" s="5">
        <v>1</v>
      </c>
      <c r="AF34" s="2" t="s">
        <v>1372</v>
      </c>
      <c r="AG34" s="2"/>
      <c r="AH34" s="6">
        <v>1</v>
      </c>
      <c r="AI34" s="2" t="s">
        <v>1372</v>
      </c>
      <c r="AJ34" s="6">
        <v>1</v>
      </c>
      <c r="AK34" s="2" t="s">
        <v>1372</v>
      </c>
      <c r="AL34" s="2"/>
      <c r="AM34" s="6">
        <v>1</v>
      </c>
      <c r="AN34" s="2" t="s">
        <v>1372</v>
      </c>
      <c r="AO34" s="2"/>
      <c r="AP34" s="6">
        <v>1</v>
      </c>
      <c r="AQ34" s="2" t="s">
        <v>1372</v>
      </c>
      <c r="AR34" s="2"/>
      <c r="AS34" s="6">
        <v>1</v>
      </c>
      <c r="AT34" s="2" t="s">
        <v>1372</v>
      </c>
      <c r="AU34" s="2"/>
      <c r="AV34" s="6">
        <v>1</v>
      </c>
      <c r="AW34" s="2" t="s">
        <v>1372</v>
      </c>
      <c r="AX34" s="2"/>
      <c r="AY34" s="6">
        <v>1</v>
      </c>
      <c r="AZ34" s="2" t="s">
        <v>1372</v>
      </c>
      <c r="BA34" s="2"/>
      <c r="BB34" s="6">
        <v>1</v>
      </c>
      <c r="BC34" s="2" t="s">
        <v>1372</v>
      </c>
      <c r="BD34" s="2"/>
      <c r="BE34" s="6"/>
      <c r="BF34" s="2"/>
      <c r="BG34" s="2"/>
      <c r="BH34" s="1"/>
      <c r="BI34" s="1" t="s">
        <v>43</v>
      </c>
      <c r="BJ34" s="1" t="s">
        <v>1128</v>
      </c>
    </row>
    <row r="35" spans="1:62" ht="28.8" x14ac:dyDescent="0.3">
      <c r="A35" s="1" t="s">
        <v>58</v>
      </c>
      <c r="B35" s="1" t="s">
        <v>1373</v>
      </c>
      <c r="C35" s="1" t="s">
        <v>1374</v>
      </c>
      <c r="D35" s="1" t="s">
        <v>1112</v>
      </c>
      <c r="E35" s="1" t="s">
        <v>1112</v>
      </c>
      <c r="F35" s="1" t="s">
        <v>1112</v>
      </c>
      <c r="G35" s="1" t="s">
        <v>1112</v>
      </c>
      <c r="H35" s="1" t="s">
        <v>1112</v>
      </c>
      <c r="I35" s="1" t="s">
        <v>1112</v>
      </c>
      <c r="J35" s="1" t="s">
        <v>1112</v>
      </c>
      <c r="K35" s="1" t="s">
        <v>1112</v>
      </c>
      <c r="L35" s="1" t="s">
        <v>1112</v>
      </c>
      <c r="M35" s="1" t="s">
        <v>1112</v>
      </c>
      <c r="N35" s="1" t="s">
        <v>1112</v>
      </c>
      <c r="O35" s="1" t="s">
        <v>1112</v>
      </c>
      <c r="P35" s="1" t="s">
        <v>1112</v>
      </c>
      <c r="Q35" s="1"/>
      <c r="R35" s="1" t="s">
        <v>1375</v>
      </c>
      <c r="S35" s="2" t="s">
        <v>1376</v>
      </c>
      <c r="T35" s="1" t="s">
        <v>125</v>
      </c>
      <c r="U35" s="2" t="s">
        <v>1377</v>
      </c>
      <c r="V35" s="1" t="s">
        <v>1115</v>
      </c>
      <c r="W35" s="1" t="s">
        <v>128</v>
      </c>
      <c r="X35" s="1" t="s">
        <v>1116</v>
      </c>
      <c r="Y35" s="5">
        <v>1</v>
      </c>
      <c r="Z35" s="2" t="s">
        <v>1378</v>
      </c>
      <c r="AA35" s="2"/>
      <c r="AB35" s="6">
        <v>1</v>
      </c>
      <c r="AC35" s="2" t="s">
        <v>1378</v>
      </c>
      <c r="AD35" s="2"/>
      <c r="AE35" s="5">
        <v>1</v>
      </c>
      <c r="AF35" s="2" t="s">
        <v>1378</v>
      </c>
      <c r="AG35" s="2"/>
      <c r="AH35" s="6">
        <v>1</v>
      </c>
      <c r="AI35" s="2" t="s">
        <v>1378</v>
      </c>
      <c r="AJ35" s="6">
        <v>1</v>
      </c>
      <c r="AK35" s="2" t="s">
        <v>1378</v>
      </c>
      <c r="AL35" s="2"/>
      <c r="AM35" s="6">
        <v>1</v>
      </c>
      <c r="AN35" s="2" t="s">
        <v>1378</v>
      </c>
      <c r="AO35" s="2"/>
      <c r="AP35" s="6">
        <v>1</v>
      </c>
      <c r="AQ35" s="2" t="s">
        <v>1378</v>
      </c>
      <c r="AR35" s="2"/>
      <c r="AS35" s="6">
        <v>1</v>
      </c>
      <c r="AT35" s="2" t="s">
        <v>1378</v>
      </c>
      <c r="AU35" s="2"/>
      <c r="AV35" s="6">
        <v>1</v>
      </c>
      <c r="AW35" s="2" t="s">
        <v>1378</v>
      </c>
      <c r="AX35" s="2"/>
      <c r="AY35" s="6">
        <v>1</v>
      </c>
      <c r="AZ35" s="2" t="s">
        <v>1378</v>
      </c>
      <c r="BA35" s="2"/>
      <c r="BB35" s="6">
        <v>1</v>
      </c>
      <c r="BC35" s="2" t="s">
        <v>1378</v>
      </c>
      <c r="BD35" s="2"/>
      <c r="BE35" s="6"/>
      <c r="BF35" s="2"/>
      <c r="BG35" s="2"/>
      <c r="BH35" s="1"/>
      <c r="BI35" s="1" t="s">
        <v>43</v>
      </c>
      <c r="BJ35" s="1" t="s">
        <v>1128</v>
      </c>
    </row>
    <row r="36" spans="1:62" ht="28.8" x14ac:dyDescent="0.3">
      <c r="A36" s="1" t="s">
        <v>75</v>
      </c>
      <c r="B36" s="1" t="s">
        <v>1379</v>
      </c>
      <c r="C36" s="1" t="s">
        <v>1380</v>
      </c>
      <c r="D36" s="1" t="s">
        <v>1381</v>
      </c>
      <c r="E36" s="1" t="s">
        <v>1382</v>
      </c>
      <c r="F36" s="1" t="s">
        <v>1383</v>
      </c>
      <c r="G36" s="1" t="s">
        <v>1383</v>
      </c>
      <c r="H36" s="1" t="s">
        <v>1381</v>
      </c>
      <c r="I36" s="1" t="s">
        <v>1383</v>
      </c>
      <c r="J36" s="1" t="s">
        <v>1383</v>
      </c>
      <c r="K36" s="1" t="s">
        <v>1381</v>
      </c>
      <c r="L36" s="1" t="s">
        <v>1383</v>
      </c>
      <c r="M36" s="1" t="s">
        <v>1383</v>
      </c>
      <c r="N36" s="1" t="s">
        <v>1381</v>
      </c>
      <c r="O36" s="1" t="s">
        <v>1383</v>
      </c>
      <c r="P36" s="1" t="s">
        <v>1383</v>
      </c>
      <c r="Q36" s="1" t="s">
        <v>1384</v>
      </c>
      <c r="R36" s="1" t="s">
        <v>147</v>
      </c>
      <c r="S36" s="2" t="s">
        <v>152</v>
      </c>
      <c r="T36" s="1" t="s">
        <v>145</v>
      </c>
      <c r="U36" s="2" t="s">
        <v>1385</v>
      </c>
      <c r="V36" s="1" t="s">
        <v>1115</v>
      </c>
      <c r="W36" s="1" t="s">
        <v>146</v>
      </c>
      <c r="X36" s="1" t="s">
        <v>1116</v>
      </c>
      <c r="Y36" s="5">
        <v>1</v>
      </c>
      <c r="Z36" s="2" t="s">
        <v>1386</v>
      </c>
      <c r="AA36" s="2" t="s">
        <v>1387</v>
      </c>
      <c r="AB36" s="6">
        <v>1</v>
      </c>
      <c r="AC36" s="2" t="s">
        <v>1386</v>
      </c>
      <c r="AD36" s="2" t="s">
        <v>1387</v>
      </c>
      <c r="AE36" s="5">
        <v>1</v>
      </c>
      <c r="AF36" s="2" t="s">
        <v>1386</v>
      </c>
      <c r="AG36" s="2" t="s">
        <v>1387</v>
      </c>
      <c r="AH36" s="6">
        <v>1</v>
      </c>
      <c r="AI36" s="2" t="s">
        <v>1386</v>
      </c>
      <c r="AJ36" s="6">
        <v>1</v>
      </c>
      <c r="AK36" s="2" t="s">
        <v>1386</v>
      </c>
      <c r="AL36" s="2" t="s">
        <v>1387</v>
      </c>
      <c r="AM36" s="6">
        <v>1</v>
      </c>
      <c r="AN36" s="2" t="s">
        <v>1386</v>
      </c>
      <c r="AO36" s="2" t="s">
        <v>1387</v>
      </c>
      <c r="AP36" s="6">
        <v>1</v>
      </c>
      <c r="AQ36" s="2" t="s">
        <v>1386</v>
      </c>
      <c r="AR36" s="2" t="s">
        <v>1387</v>
      </c>
      <c r="AS36" s="6">
        <v>1</v>
      </c>
      <c r="AT36" s="2" t="s">
        <v>1386</v>
      </c>
      <c r="AU36" s="2" t="s">
        <v>1387</v>
      </c>
      <c r="AV36" s="6">
        <v>1</v>
      </c>
      <c r="AW36" s="2" t="s">
        <v>1386</v>
      </c>
      <c r="AX36" s="2" t="s">
        <v>1387</v>
      </c>
      <c r="AY36" s="6">
        <v>1</v>
      </c>
      <c r="AZ36" s="2" t="s">
        <v>1386</v>
      </c>
      <c r="BA36" s="2" t="s">
        <v>1387</v>
      </c>
      <c r="BB36" s="6">
        <v>1</v>
      </c>
      <c r="BC36" s="2" t="s">
        <v>1386</v>
      </c>
      <c r="BD36" s="2" t="s">
        <v>1387</v>
      </c>
      <c r="BE36" s="6">
        <v>1</v>
      </c>
      <c r="BF36" s="2" t="s">
        <v>1386</v>
      </c>
      <c r="BG36" s="2" t="s">
        <v>1387</v>
      </c>
      <c r="BH36" s="1" t="s">
        <v>1231</v>
      </c>
      <c r="BI36" s="1" t="s">
        <v>43</v>
      </c>
      <c r="BJ36" s="1" t="s">
        <v>1128</v>
      </c>
    </row>
    <row r="37" spans="1:62" ht="129.6" x14ac:dyDescent="0.3">
      <c r="A37" s="1" t="s">
        <v>777</v>
      </c>
      <c r="B37" s="1" t="s">
        <v>1388</v>
      </c>
      <c r="C37" s="1" t="s">
        <v>1389</v>
      </c>
      <c r="D37" s="1" t="s">
        <v>1390</v>
      </c>
      <c r="E37" s="1" t="s">
        <v>1391</v>
      </c>
      <c r="F37" s="1"/>
      <c r="G37" s="1"/>
      <c r="H37" s="1"/>
      <c r="I37" s="1"/>
      <c r="J37" s="1"/>
      <c r="K37" s="1"/>
      <c r="L37" s="1"/>
      <c r="M37" s="1"/>
      <c r="N37" s="1"/>
      <c r="O37" s="1"/>
      <c r="P37" s="1"/>
      <c r="Q37" s="1"/>
      <c r="R37" s="1" t="s">
        <v>1392</v>
      </c>
      <c r="S37" s="2" t="s">
        <v>1393</v>
      </c>
      <c r="T37" s="1" t="s">
        <v>784</v>
      </c>
      <c r="U37" s="2" t="s">
        <v>1394</v>
      </c>
      <c r="V37" s="1" t="s">
        <v>1115</v>
      </c>
      <c r="W37" s="1" t="s">
        <v>785</v>
      </c>
      <c r="X37" s="1" t="s">
        <v>1116</v>
      </c>
      <c r="Y37" s="5"/>
      <c r="Z37" s="2"/>
      <c r="AA37" s="2"/>
      <c r="AB37" s="6"/>
      <c r="AC37" s="2"/>
      <c r="AD37" s="2"/>
      <c r="AE37" s="5"/>
      <c r="AF37" s="2"/>
      <c r="AG37" s="2"/>
      <c r="AH37" s="6"/>
      <c r="AI37" s="2"/>
      <c r="AJ37" s="6"/>
      <c r="AK37" s="2"/>
      <c r="AL37" s="2"/>
      <c r="AM37" s="6"/>
      <c r="AN37" s="2"/>
      <c r="AO37" s="2"/>
      <c r="AP37" s="6"/>
      <c r="AQ37" s="2"/>
      <c r="AR37" s="2"/>
      <c r="AS37" s="6"/>
      <c r="AT37" s="2"/>
      <c r="AU37" s="2"/>
      <c r="AV37" s="6">
        <v>0.75</v>
      </c>
      <c r="AW37" s="2" t="s">
        <v>1395</v>
      </c>
      <c r="AX37" s="2"/>
      <c r="AY37" s="6"/>
      <c r="AZ37" s="2"/>
      <c r="BA37" s="2"/>
      <c r="BB37" s="6"/>
      <c r="BC37" s="2"/>
      <c r="BD37" s="2"/>
      <c r="BE37" s="6"/>
      <c r="BF37" s="2"/>
      <c r="BG37" s="2"/>
      <c r="BH37" s="1"/>
      <c r="BI37" s="1" t="s">
        <v>43</v>
      </c>
      <c r="BJ37" s="1" t="s">
        <v>1128</v>
      </c>
    </row>
    <row r="38" spans="1:62" ht="43.2" x14ac:dyDescent="0.3">
      <c r="A38" s="1" t="s">
        <v>777</v>
      </c>
      <c r="B38" s="1" t="s">
        <v>1396</v>
      </c>
      <c r="C38" s="1" t="s">
        <v>1397</v>
      </c>
      <c r="D38" s="1" t="s">
        <v>1204</v>
      </c>
      <c r="E38" s="1" t="s">
        <v>1398</v>
      </c>
      <c r="F38" s="1"/>
      <c r="G38" s="1"/>
      <c r="H38" s="1"/>
      <c r="I38" s="1"/>
      <c r="J38" s="1"/>
      <c r="K38" s="1"/>
      <c r="L38" s="1"/>
      <c r="M38" s="1"/>
      <c r="N38" s="1"/>
      <c r="O38" s="1"/>
      <c r="P38" s="1"/>
      <c r="Q38" s="1"/>
      <c r="R38" s="1" t="s">
        <v>1399</v>
      </c>
      <c r="S38" s="2" t="s">
        <v>1400</v>
      </c>
      <c r="T38" s="1" t="s">
        <v>784</v>
      </c>
      <c r="U38" s="2" t="s">
        <v>1401</v>
      </c>
      <c r="V38" s="1" t="s">
        <v>1115</v>
      </c>
      <c r="W38" s="1" t="s">
        <v>785</v>
      </c>
      <c r="X38" s="1" t="s">
        <v>1116</v>
      </c>
      <c r="Y38" s="5"/>
      <c r="Z38" s="2"/>
      <c r="AA38" s="2"/>
      <c r="AB38" s="6"/>
      <c r="AC38" s="2"/>
      <c r="AD38" s="2"/>
      <c r="AE38" s="5"/>
      <c r="AF38" s="2"/>
      <c r="AG38" s="2"/>
      <c r="AH38" s="6"/>
      <c r="AI38" s="2"/>
      <c r="AJ38" s="6"/>
      <c r="AK38" s="2"/>
      <c r="AL38" s="2"/>
      <c r="AM38" s="6"/>
      <c r="AN38" s="2"/>
      <c r="AO38" s="2"/>
      <c r="AP38" s="6"/>
      <c r="AQ38" s="2"/>
      <c r="AR38" s="2"/>
      <c r="AS38" s="6"/>
      <c r="AT38" s="2"/>
      <c r="AU38" s="2"/>
      <c r="AV38" s="6">
        <v>0.8</v>
      </c>
      <c r="AW38" s="2" t="s">
        <v>1402</v>
      </c>
      <c r="AX38" s="2"/>
      <c r="AY38" s="6"/>
      <c r="AZ38" s="2"/>
      <c r="BA38" s="2"/>
      <c r="BB38" s="6"/>
      <c r="BC38" s="2"/>
      <c r="BD38" s="2"/>
      <c r="BE38" s="6"/>
      <c r="BF38" s="2"/>
      <c r="BG38" s="2"/>
      <c r="BH38" s="1"/>
      <c r="BI38" s="1" t="s">
        <v>43</v>
      </c>
      <c r="BJ38" s="1" t="s">
        <v>1128</v>
      </c>
    </row>
    <row r="39" spans="1:62" ht="57.6" x14ac:dyDescent="0.3">
      <c r="A39" s="1" t="s">
        <v>777</v>
      </c>
      <c r="B39" s="1" t="s">
        <v>1403</v>
      </c>
      <c r="C39" s="1" t="s">
        <v>1404</v>
      </c>
      <c r="D39" s="1" t="s">
        <v>1405</v>
      </c>
      <c r="E39" s="1" t="s">
        <v>1406</v>
      </c>
      <c r="F39" s="1"/>
      <c r="G39" s="1"/>
      <c r="H39" s="1"/>
      <c r="I39" s="1"/>
      <c r="J39" s="1"/>
      <c r="K39" s="1"/>
      <c r="L39" s="1"/>
      <c r="M39" s="1"/>
      <c r="N39" s="1"/>
      <c r="O39" s="1"/>
      <c r="P39" s="1"/>
      <c r="Q39" s="1"/>
      <c r="R39" s="1" t="s">
        <v>1407</v>
      </c>
      <c r="S39" s="2" t="s">
        <v>1408</v>
      </c>
      <c r="T39" s="1" t="s">
        <v>784</v>
      </c>
      <c r="U39" s="2" t="s">
        <v>1409</v>
      </c>
      <c r="V39" s="1" t="s">
        <v>1115</v>
      </c>
      <c r="W39" s="1" t="s">
        <v>785</v>
      </c>
      <c r="X39" s="1" t="s">
        <v>1116</v>
      </c>
      <c r="Y39" s="5"/>
      <c r="Z39" s="2"/>
      <c r="AA39" s="2"/>
      <c r="AB39" s="6"/>
      <c r="AC39" s="2"/>
      <c r="AD39" s="2"/>
      <c r="AE39" s="5"/>
      <c r="AF39" s="2"/>
      <c r="AG39" s="2"/>
      <c r="AH39" s="6"/>
      <c r="AI39" s="2"/>
      <c r="AJ39" s="6"/>
      <c r="AK39" s="2"/>
      <c r="AL39" s="2"/>
      <c r="AM39" s="6"/>
      <c r="AN39" s="2"/>
      <c r="AO39" s="2"/>
      <c r="AP39" s="6"/>
      <c r="AQ39" s="2"/>
      <c r="AR39" s="2"/>
      <c r="AS39" s="6"/>
      <c r="AT39" s="2"/>
      <c r="AU39" s="2"/>
      <c r="AV39" s="6">
        <v>0.5</v>
      </c>
      <c r="AW39" s="2" t="s">
        <v>1410</v>
      </c>
      <c r="AX39" s="2"/>
      <c r="AY39" s="6"/>
      <c r="AZ39" s="2"/>
      <c r="BA39" s="2"/>
      <c r="BB39" s="6"/>
      <c r="BC39" s="2"/>
      <c r="BD39" s="2"/>
      <c r="BE39" s="6"/>
      <c r="BF39" s="2"/>
      <c r="BG39" s="2"/>
      <c r="BH39" s="1"/>
      <c r="BI39" s="1" t="s">
        <v>43</v>
      </c>
      <c r="BJ39" s="1" t="s">
        <v>1128</v>
      </c>
    </row>
    <row r="40" spans="1:62" ht="57.6" x14ac:dyDescent="0.3">
      <c r="A40" s="1" t="s">
        <v>777</v>
      </c>
      <c r="B40" s="1" t="s">
        <v>1411</v>
      </c>
      <c r="C40" s="1" t="s">
        <v>1404</v>
      </c>
      <c r="D40" s="1" t="s">
        <v>1405</v>
      </c>
      <c r="E40" s="1" t="s">
        <v>1406</v>
      </c>
      <c r="F40" s="1"/>
      <c r="G40" s="1"/>
      <c r="H40" s="1"/>
      <c r="I40" s="1"/>
      <c r="J40" s="1"/>
      <c r="K40" s="1"/>
      <c r="L40" s="1"/>
      <c r="M40" s="1"/>
      <c r="N40" s="1"/>
      <c r="O40" s="1"/>
      <c r="P40" s="1"/>
      <c r="Q40" s="1"/>
      <c r="R40" s="1" t="s">
        <v>1412</v>
      </c>
      <c r="S40" s="2" t="s">
        <v>1413</v>
      </c>
      <c r="T40" s="1" t="s">
        <v>784</v>
      </c>
      <c r="U40" s="2" t="s">
        <v>1414</v>
      </c>
      <c r="V40" s="1" t="s">
        <v>1115</v>
      </c>
      <c r="W40" s="1" t="s">
        <v>785</v>
      </c>
      <c r="X40" s="1" t="s">
        <v>1116</v>
      </c>
      <c r="Y40" s="5"/>
      <c r="Z40" s="2"/>
      <c r="AA40" s="2"/>
      <c r="AB40" s="6"/>
      <c r="AC40" s="2"/>
      <c r="AD40" s="2"/>
      <c r="AE40" s="5"/>
      <c r="AF40" s="2"/>
      <c r="AG40" s="2"/>
      <c r="AH40" s="6"/>
      <c r="AI40" s="2"/>
      <c r="AJ40" s="6"/>
      <c r="AK40" s="2"/>
      <c r="AL40" s="2"/>
      <c r="AM40" s="6"/>
      <c r="AN40" s="2"/>
      <c r="AO40" s="2"/>
      <c r="AP40" s="6"/>
      <c r="AQ40" s="2"/>
      <c r="AR40" s="2"/>
      <c r="AS40" s="6"/>
      <c r="AT40" s="2"/>
      <c r="AU40" s="2"/>
      <c r="AV40" s="6">
        <v>0.5</v>
      </c>
      <c r="AW40" s="2" t="s">
        <v>1410</v>
      </c>
      <c r="AX40" s="2"/>
      <c r="AY40" s="6"/>
      <c r="AZ40" s="2"/>
      <c r="BA40" s="2"/>
      <c r="BB40" s="6"/>
      <c r="BC40" s="2"/>
      <c r="BD40" s="2"/>
      <c r="BE40" s="6"/>
      <c r="BF40" s="2"/>
      <c r="BG40" s="2"/>
      <c r="BH40" s="1"/>
      <c r="BI40" s="1" t="s">
        <v>43</v>
      </c>
      <c r="BJ40" s="1" t="s">
        <v>1128</v>
      </c>
    </row>
    <row r="41" spans="1:62" ht="57.6" x14ac:dyDescent="0.3">
      <c r="A41" s="1" t="s">
        <v>777</v>
      </c>
      <c r="B41" s="1" t="s">
        <v>1415</v>
      </c>
      <c r="C41" s="1" t="s">
        <v>1380</v>
      </c>
      <c r="D41" s="1" t="s">
        <v>124</v>
      </c>
      <c r="E41" s="1" t="s">
        <v>1416</v>
      </c>
      <c r="F41" s="1"/>
      <c r="G41" s="1"/>
      <c r="H41" s="1"/>
      <c r="I41" s="1"/>
      <c r="J41" s="1"/>
      <c r="K41" s="1"/>
      <c r="L41" s="1"/>
      <c r="M41" s="1"/>
      <c r="N41" s="1"/>
      <c r="O41" s="1"/>
      <c r="P41" s="1"/>
      <c r="Q41" s="1"/>
      <c r="R41" s="1" t="s">
        <v>1417</v>
      </c>
      <c r="S41" s="2" t="s">
        <v>1418</v>
      </c>
      <c r="T41" s="1" t="s">
        <v>784</v>
      </c>
      <c r="U41" s="2" t="s">
        <v>1419</v>
      </c>
      <c r="V41" s="1" t="s">
        <v>1115</v>
      </c>
      <c r="W41" s="1" t="s">
        <v>785</v>
      </c>
      <c r="X41" s="1" t="s">
        <v>1116</v>
      </c>
      <c r="Y41" s="5"/>
      <c r="Z41" s="2"/>
      <c r="AA41" s="2"/>
      <c r="AB41" s="6"/>
      <c r="AC41" s="2"/>
      <c r="AD41" s="2"/>
      <c r="AE41" s="5"/>
      <c r="AF41" s="2"/>
      <c r="AG41" s="2"/>
      <c r="AH41" s="6"/>
      <c r="AI41" s="2"/>
      <c r="AJ41" s="6"/>
      <c r="AK41" s="2"/>
      <c r="AL41" s="2"/>
      <c r="AM41" s="6"/>
      <c r="AN41" s="2"/>
      <c r="AO41" s="2"/>
      <c r="AP41" s="6"/>
      <c r="AQ41" s="2"/>
      <c r="AR41" s="2"/>
      <c r="AS41" s="6"/>
      <c r="AT41" s="2"/>
      <c r="AU41" s="2"/>
      <c r="AV41" s="6">
        <v>0</v>
      </c>
      <c r="AW41" s="2" t="s">
        <v>1420</v>
      </c>
      <c r="AX41" s="2"/>
      <c r="AY41" s="6"/>
      <c r="AZ41" s="2"/>
      <c r="BA41" s="2"/>
      <c r="BB41" s="6"/>
      <c r="BC41" s="2"/>
      <c r="BD41" s="2"/>
      <c r="BE41" s="6"/>
      <c r="BF41" s="2"/>
      <c r="BG41" s="2"/>
      <c r="BH41" s="1"/>
      <c r="BI41" s="1" t="s">
        <v>43</v>
      </c>
      <c r="BJ41" s="1" t="s">
        <v>1128</v>
      </c>
    </row>
    <row r="42" spans="1:62" ht="57.6" x14ac:dyDescent="0.3">
      <c r="A42" s="1" t="s">
        <v>155</v>
      </c>
      <c r="B42" s="1" t="s">
        <v>1421</v>
      </c>
      <c r="C42" s="1" t="s">
        <v>1422</v>
      </c>
      <c r="D42" s="1"/>
      <c r="E42" s="1"/>
      <c r="F42" s="1"/>
      <c r="G42" s="1"/>
      <c r="H42" s="1"/>
      <c r="I42" s="1"/>
      <c r="J42" s="1"/>
      <c r="K42" s="1"/>
      <c r="L42" s="1"/>
      <c r="M42" s="1"/>
      <c r="N42" s="1"/>
      <c r="O42" s="1"/>
      <c r="P42" s="1"/>
      <c r="Q42" s="1"/>
      <c r="R42" s="1" t="s">
        <v>1423</v>
      </c>
      <c r="S42" s="2" t="s">
        <v>1424</v>
      </c>
      <c r="T42" s="1" t="s">
        <v>1425</v>
      </c>
      <c r="U42" s="2" t="s">
        <v>1426</v>
      </c>
      <c r="V42" s="1" t="s">
        <v>1115</v>
      </c>
      <c r="W42" s="1" t="s">
        <v>1427</v>
      </c>
      <c r="X42" s="1" t="s">
        <v>1157</v>
      </c>
      <c r="Y42" s="5"/>
      <c r="Z42" s="2"/>
      <c r="AA42" s="2"/>
      <c r="AB42" s="6"/>
      <c r="AC42" s="2"/>
      <c r="AD42" s="2"/>
      <c r="AE42" s="5"/>
      <c r="AF42" s="2"/>
      <c r="AG42" s="2"/>
      <c r="AH42" s="6"/>
      <c r="AI42" s="2"/>
      <c r="AJ42" s="6"/>
      <c r="AK42" s="2"/>
      <c r="AL42" s="2"/>
      <c r="AM42" s="6"/>
      <c r="AN42" s="2"/>
      <c r="AO42" s="2"/>
      <c r="AP42" s="6"/>
      <c r="AQ42" s="2"/>
      <c r="AR42" s="2"/>
      <c r="AS42" s="6"/>
      <c r="AT42" s="2"/>
      <c r="AU42" s="2"/>
      <c r="AV42" s="6"/>
      <c r="AW42" s="2"/>
      <c r="AX42" s="2"/>
      <c r="AY42" s="6"/>
      <c r="AZ42" s="2"/>
      <c r="BA42" s="2"/>
      <c r="BB42" s="6"/>
      <c r="BC42" s="2"/>
      <c r="BD42" s="2"/>
      <c r="BE42" s="6"/>
      <c r="BF42" s="2"/>
      <c r="BG42" s="2"/>
      <c r="BH42" s="1"/>
      <c r="BI42" s="1" t="s">
        <v>43</v>
      </c>
      <c r="BJ42" s="1" t="s">
        <v>1128</v>
      </c>
    </row>
    <row r="43" spans="1:62" ht="115.2" x14ac:dyDescent="0.3">
      <c r="A43" s="1" t="s">
        <v>155</v>
      </c>
      <c r="B43" s="1" t="s">
        <v>1428</v>
      </c>
      <c r="C43" s="1" t="s">
        <v>1429</v>
      </c>
      <c r="D43" s="1"/>
      <c r="E43" s="1"/>
      <c r="F43" s="1"/>
      <c r="G43" s="1"/>
      <c r="H43" s="1"/>
      <c r="I43" s="1"/>
      <c r="J43" s="1"/>
      <c r="K43" s="1"/>
      <c r="L43" s="1"/>
      <c r="M43" s="1"/>
      <c r="N43" s="1"/>
      <c r="O43" s="1"/>
      <c r="P43" s="1"/>
      <c r="Q43" s="1"/>
      <c r="R43" s="1" t="s">
        <v>1430</v>
      </c>
      <c r="S43" s="2" t="s">
        <v>1431</v>
      </c>
      <c r="T43" s="1" t="s">
        <v>1425</v>
      </c>
      <c r="U43" s="2" t="s">
        <v>1432</v>
      </c>
      <c r="V43" s="1" t="s">
        <v>1115</v>
      </c>
      <c r="W43" s="1" t="s">
        <v>1427</v>
      </c>
      <c r="X43" s="1" t="s">
        <v>1157</v>
      </c>
      <c r="Y43" s="5"/>
      <c r="Z43" s="2"/>
      <c r="AA43" s="2"/>
      <c r="AB43" s="6"/>
      <c r="AC43" s="2"/>
      <c r="AD43" s="2"/>
      <c r="AE43" s="5"/>
      <c r="AF43" s="2"/>
      <c r="AG43" s="2"/>
      <c r="AH43" s="6"/>
      <c r="AI43" s="2"/>
      <c r="AJ43" s="6"/>
      <c r="AK43" s="2"/>
      <c r="AL43" s="2"/>
      <c r="AM43" s="6"/>
      <c r="AN43" s="2"/>
      <c r="AO43" s="2"/>
      <c r="AP43" s="6"/>
      <c r="AQ43" s="2"/>
      <c r="AR43" s="2"/>
      <c r="AS43" s="6"/>
      <c r="AT43" s="2"/>
      <c r="AU43" s="2"/>
      <c r="AV43" s="6"/>
      <c r="AW43" s="2"/>
      <c r="AX43" s="2"/>
      <c r="AY43" s="6"/>
      <c r="AZ43" s="2"/>
      <c r="BA43" s="2"/>
      <c r="BB43" s="6"/>
      <c r="BC43" s="2"/>
      <c r="BD43" s="2"/>
      <c r="BE43" s="6"/>
      <c r="BF43" s="2"/>
      <c r="BG43" s="2"/>
      <c r="BH43" s="1"/>
      <c r="BI43" s="1" t="s">
        <v>43</v>
      </c>
      <c r="BJ43" s="1" t="s">
        <v>1128</v>
      </c>
    </row>
    <row r="44" spans="1:62" x14ac:dyDescent="0.3">
      <c r="A44" s="1" t="s">
        <v>155</v>
      </c>
      <c r="B44" s="1" t="s">
        <v>1433</v>
      </c>
      <c r="C44" s="1" t="s">
        <v>1429</v>
      </c>
      <c r="D44" s="1"/>
      <c r="E44" s="1"/>
      <c r="F44" s="1"/>
      <c r="G44" s="1"/>
      <c r="H44" s="1"/>
      <c r="I44" s="1"/>
      <c r="J44" s="1"/>
      <c r="K44" s="1"/>
      <c r="L44" s="1"/>
      <c r="M44" s="1"/>
      <c r="N44" s="1"/>
      <c r="O44" s="1"/>
      <c r="P44" s="1"/>
      <c r="Q44" s="1"/>
      <c r="R44" s="1" t="s">
        <v>1434</v>
      </c>
      <c r="S44" s="2" t="s">
        <v>1435</v>
      </c>
      <c r="T44" s="1" t="s">
        <v>1425</v>
      </c>
      <c r="U44" s="2" t="s">
        <v>1436</v>
      </c>
      <c r="V44" s="1" t="s">
        <v>1115</v>
      </c>
      <c r="W44" s="1" t="s">
        <v>1427</v>
      </c>
      <c r="X44" s="1" t="s">
        <v>1157</v>
      </c>
      <c r="Y44" s="5"/>
      <c r="Z44" s="2"/>
      <c r="AA44" s="2"/>
      <c r="AB44" s="6"/>
      <c r="AC44" s="2"/>
      <c r="AD44" s="2"/>
      <c r="AE44" s="5"/>
      <c r="AF44" s="2"/>
      <c r="AG44" s="2"/>
      <c r="AH44" s="6"/>
      <c r="AI44" s="2"/>
      <c r="AJ44" s="6"/>
      <c r="AK44" s="2"/>
      <c r="AL44" s="2"/>
      <c r="AM44" s="6"/>
      <c r="AN44" s="2"/>
      <c r="AO44" s="2"/>
      <c r="AP44" s="6"/>
      <c r="AQ44" s="2"/>
      <c r="AR44" s="2"/>
      <c r="AS44" s="6"/>
      <c r="AT44" s="2"/>
      <c r="AU44" s="2"/>
      <c r="AV44" s="6"/>
      <c r="AW44" s="2"/>
      <c r="AX44" s="2"/>
      <c r="AY44" s="6"/>
      <c r="AZ44" s="2"/>
      <c r="BA44" s="2"/>
      <c r="BB44" s="6"/>
      <c r="BC44" s="2"/>
      <c r="BD44" s="2"/>
      <c r="BE44" s="6"/>
      <c r="BF44" s="2"/>
      <c r="BG44" s="2"/>
      <c r="BH44" s="1"/>
      <c r="BI44" s="1" t="s">
        <v>43</v>
      </c>
      <c r="BJ44" s="1" t="s">
        <v>1128</v>
      </c>
    </row>
    <row r="45" spans="1:62" ht="28.8" x14ac:dyDescent="0.3">
      <c r="A45" s="1" t="s">
        <v>155</v>
      </c>
      <c r="B45" s="1" t="s">
        <v>1437</v>
      </c>
      <c r="C45" s="1" t="s">
        <v>1429</v>
      </c>
      <c r="D45" s="1"/>
      <c r="E45" s="1"/>
      <c r="F45" s="1"/>
      <c r="G45" s="1"/>
      <c r="H45" s="1"/>
      <c r="I45" s="1"/>
      <c r="J45" s="1"/>
      <c r="K45" s="1"/>
      <c r="L45" s="1"/>
      <c r="M45" s="1"/>
      <c r="N45" s="1"/>
      <c r="O45" s="1"/>
      <c r="P45" s="1"/>
      <c r="Q45" s="1"/>
      <c r="R45" s="1" t="s">
        <v>1438</v>
      </c>
      <c r="S45" s="2" t="s">
        <v>1439</v>
      </c>
      <c r="T45" s="1" t="s">
        <v>1425</v>
      </c>
      <c r="U45" s="2" t="s">
        <v>1440</v>
      </c>
      <c r="V45" s="1" t="s">
        <v>1115</v>
      </c>
      <c r="W45" s="1" t="s">
        <v>1427</v>
      </c>
      <c r="X45" s="1" t="s">
        <v>1157</v>
      </c>
      <c r="Y45" s="5"/>
      <c r="Z45" s="2"/>
      <c r="AA45" s="2"/>
      <c r="AB45" s="6"/>
      <c r="AC45" s="2"/>
      <c r="AD45" s="2"/>
      <c r="AE45" s="5"/>
      <c r="AF45" s="2"/>
      <c r="AG45" s="2"/>
      <c r="AH45" s="6"/>
      <c r="AI45" s="2"/>
      <c r="AJ45" s="6"/>
      <c r="AK45" s="2"/>
      <c r="AL45" s="2"/>
      <c r="AM45" s="6"/>
      <c r="AN45" s="2"/>
      <c r="AO45" s="2"/>
      <c r="AP45" s="6"/>
      <c r="AQ45" s="2"/>
      <c r="AR45" s="2"/>
      <c r="AS45" s="6"/>
      <c r="AT45" s="2"/>
      <c r="AU45" s="2"/>
      <c r="AV45" s="6"/>
      <c r="AW45" s="2"/>
      <c r="AX45" s="2"/>
      <c r="AY45" s="6"/>
      <c r="AZ45" s="2"/>
      <c r="BA45" s="2"/>
      <c r="BB45" s="6"/>
      <c r="BC45" s="2"/>
      <c r="BD45" s="2"/>
      <c r="BE45" s="6"/>
      <c r="BF45" s="2"/>
      <c r="BG45" s="2"/>
      <c r="BH45" s="1"/>
      <c r="BI45" s="1" t="s">
        <v>43</v>
      </c>
      <c r="BJ45" s="1" t="s">
        <v>1128</v>
      </c>
    </row>
    <row r="46" spans="1:62" ht="86.4" x14ac:dyDescent="0.3">
      <c r="A46" s="1" t="s">
        <v>155</v>
      </c>
      <c r="B46" s="1" t="s">
        <v>1441</v>
      </c>
      <c r="C46" s="1" t="s">
        <v>1422</v>
      </c>
      <c r="D46" s="1"/>
      <c r="E46" s="1"/>
      <c r="F46" s="1"/>
      <c r="G46" s="1"/>
      <c r="H46" s="1"/>
      <c r="I46" s="1"/>
      <c r="J46" s="1"/>
      <c r="K46" s="1"/>
      <c r="L46" s="1"/>
      <c r="M46" s="1"/>
      <c r="N46" s="1"/>
      <c r="O46" s="1"/>
      <c r="P46" s="1"/>
      <c r="Q46" s="1"/>
      <c r="R46" s="1" t="s">
        <v>1442</v>
      </c>
      <c r="S46" s="2" t="s">
        <v>1443</v>
      </c>
      <c r="T46" s="1" t="s">
        <v>1425</v>
      </c>
      <c r="U46" s="2" t="s">
        <v>1444</v>
      </c>
      <c r="V46" s="1" t="s">
        <v>1115</v>
      </c>
      <c r="W46" s="1" t="s">
        <v>1427</v>
      </c>
      <c r="X46" s="1" t="s">
        <v>1157</v>
      </c>
      <c r="Y46" s="5"/>
      <c r="Z46" s="2"/>
      <c r="AA46" s="2"/>
      <c r="AB46" s="6"/>
      <c r="AC46" s="2"/>
      <c r="AD46" s="2"/>
      <c r="AE46" s="5"/>
      <c r="AF46" s="2"/>
      <c r="AG46" s="2"/>
      <c r="AH46" s="6"/>
      <c r="AI46" s="2"/>
      <c r="AJ46" s="6"/>
      <c r="AK46" s="2"/>
      <c r="AL46" s="2"/>
      <c r="AM46" s="6"/>
      <c r="AN46" s="2"/>
      <c r="AO46" s="2"/>
      <c r="AP46" s="6"/>
      <c r="AQ46" s="2"/>
      <c r="AR46" s="2"/>
      <c r="AS46" s="6"/>
      <c r="AT46" s="2"/>
      <c r="AU46" s="2"/>
      <c r="AV46" s="6"/>
      <c r="AW46" s="2"/>
      <c r="AX46" s="2"/>
      <c r="AY46" s="6"/>
      <c r="AZ46" s="2"/>
      <c r="BA46" s="2"/>
      <c r="BB46" s="6"/>
      <c r="BC46" s="2"/>
      <c r="BD46" s="2"/>
      <c r="BE46" s="6"/>
      <c r="BF46" s="2"/>
      <c r="BG46" s="2"/>
      <c r="BH46" s="1"/>
      <c r="BI46" s="1" t="s">
        <v>43</v>
      </c>
      <c r="BJ46" s="1" t="s">
        <v>1128</v>
      </c>
    </row>
    <row r="47" spans="1:62" x14ac:dyDescent="0.3">
      <c r="A47" s="1" t="s">
        <v>484</v>
      </c>
      <c r="B47" s="1" t="s">
        <v>1445</v>
      </c>
      <c r="C47" s="1" t="s">
        <v>1446</v>
      </c>
      <c r="D47" s="1" t="s">
        <v>1313</v>
      </c>
      <c r="E47" s="1" t="s">
        <v>1447</v>
      </c>
      <c r="F47" s="1" t="s">
        <v>1112</v>
      </c>
      <c r="G47" s="1" t="s">
        <v>1112</v>
      </c>
      <c r="H47" s="1" t="s">
        <v>1112</v>
      </c>
      <c r="I47" s="1" t="s">
        <v>1112</v>
      </c>
      <c r="J47" s="1" t="s">
        <v>1112</v>
      </c>
      <c r="K47" s="1" t="s">
        <v>1112</v>
      </c>
      <c r="L47" s="1" t="s">
        <v>1112</v>
      </c>
      <c r="M47" s="1" t="s">
        <v>1112</v>
      </c>
      <c r="N47" s="1" t="s">
        <v>1112</v>
      </c>
      <c r="O47" s="1" t="s">
        <v>1112</v>
      </c>
      <c r="P47" s="1" t="s">
        <v>1112</v>
      </c>
      <c r="Q47" s="1" t="s">
        <v>1112</v>
      </c>
      <c r="R47" s="1" t="s">
        <v>1448</v>
      </c>
      <c r="S47" s="2" t="s">
        <v>488</v>
      </c>
      <c r="T47" s="1" t="s">
        <v>492</v>
      </c>
      <c r="U47" s="2" t="s">
        <v>489</v>
      </c>
      <c r="V47" s="1" t="s">
        <v>1115</v>
      </c>
      <c r="W47" s="1" t="s">
        <v>493</v>
      </c>
      <c r="X47" s="1" t="s">
        <v>1116</v>
      </c>
      <c r="Y47" s="5">
        <v>1.1000000000000001</v>
      </c>
      <c r="Z47" s="2"/>
      <c r="AA47" s="2"/>
      <c r="AB47" s="6">
        <v>1.1000000000000001</v>
      </c>
      <c r="AC47" s="2"/>
      <c r="AD47" s="2"/>
      <c r="AE47" s="5">
        <v>1.1000000000000001</v>
      </c>
      <c r="AF47" s="2"/>
      <c r="AG47" s="2"/>
      <c r="AH47" s="6">
        <v>1.1000000000000001</v>
      </c>
      <c r="AI47" s="2"/>
      <c r="AJ47" s="6">
        <v>1.1000000000000001</v>
      </c>
      <c r="AK47" s="2"/>
      <c r="AL47" s="2"/>
      <c r="AM47" s="6">
        <v>1.1000000000000001</v>
      </c>
      <c r="AN47" s="2"/>
      <c r="AO47" s="2"/>
      <c r="AP47" s="6">
        <v>0.61</v>
      </c>
      <c r="AQ47" s="2"/>
      <c r="AR47" s="2"/>
      <c r="AS47" s="6">
        <v>1.1000000000000001</v>
      </c>
      <c r="AT47" s="2"/>
      <c r="AU47" s="2"/>
      <c r="AV47" s="6">
        <v>0.6</v>
      </c>
      <c r="AW47" s="2"/>
      <c r="AX47" s="2"/>
      <c r="AY47" s="6"/>
      <c r="AZ47" s="2"/>
      <c r="BA47" s="2"/>
      <c r="BB47" s="6"/>
      <c r="BC47" s="2"/>
      <c r="BD47" s="2"/>
      <c r="BE47" s="6"/>
      <c r="BF47" s="2"/>
      <c r="BG47" s="2"/>
      <c r="BH47" s="1"/>
      <c r="BI47" s="1" t="s">
        <v>43</v>
      </c>
      <c r="BJ47" s="1" t="s">
        <v>1128</v>
      </c>
    </row>
    <row r="48" spans="1:62" ht="72" x14ac:dyDescent="0.3">
      <c r="A48" s="1" t="s">
        <v>484</v>
      </c>
      <c r="B48" s="1" t="s">
        <v>1449</v>
      </c>
      <c r="C48" s="1" t="s">
        <v>1450</v>
      </c>
      <c r="D48" s="1" t="s">
        <v>1204</v>
      </c>
      <c r="E48" s="1" t="s">
        <v>1451</v>
      </c>
      <c r="F48" s="1" t="s">
        <v>1112</v>
      </c>
      <c r="G48" s="1" t="s">
        <v>1112</v>
      </c>
      <c r="H48" s="1" t="s">
        <v>1112</v>
      </c>
      <c r="I48" s="1" t="s">
        <v>1112</v>
      </c>
      <c r="J48" s="1" t="s">
        <v>1112</v>
      </c>
      <c r="K48" s="1" t="s">
        <v>1112</v>
      </c>
      <c r="L48" s="1" t="s">
        <v>1112</v>
      </c>
      <c r="M48" s="1" t="s">
        <v>1112</v>
      </c>
      <c r="N48" s="1" t="s">
        <v>1112</v>
      </c>
      <c r="O48" s="1" t="s">
        <v>1112</v>
      </c>
      <c r="P48" s="1" t="s">
        <v>1112</v>
      </c>
      <c r="Q48" s="1" t="s">
        <v>1112</v>
      </c>
      <c r="R48" s="1" t="s">
        <v>1452</v>
      </c>
      <c r="S48" s="2" t="s">
        <v>1453</v>
      </c>
      <c r="T48" s="1" t="s">
        <v>492</v>
      </c>
      <c r="U48" s="2" t="s">
        <v>1454</v>
      </c>
      <c r="V48" s="1" t="s">
        <v>1115</v>
      </c>
      <c r="W48" s="1" t="s">
        <v>493</v>
      </c>
      <c r="X48" s="1" t="s">
        <v>1116</v>
      </c>
      <c r="Y48" s="5">
        <v>1</v>
      </c>
      <c r="Z48" s="2"/>
      <c r="AA48" s="2"/>
      <c r="AB48" s="6">
        <v>1</v>
      </c>
      <c r="AC48" s="2"/>
      <c r="AD48" s="2"/>
      <c r="AE48" s="5">
        <v>1</v>
      </c>
      <c r="AF48" s="2"/>
      <c r="AG48" s="2"/>
      <c r="AH48" s="6">
        <v>1</v>
      </c>
      <c r="AI48" s="2"/>
      <c r="AJ48" s="6"/>
      <c r="AK48" s="2"/>
      <c r="AL48" s="2"/>
      <c r="AM48" s="6"/>
      <c r="AN48" s="2"/>
      <c r="AO48" s="2"/>
      <c r="AP48" s="6"/>
      <c r="AQ48" s="2"/>
      <c r="AR48" s="2"/>
      <c r="AS48" s="6"/>
      <c r="AT48" s="2"/>
      <c r="AU48" s="2"/>
      <c r="AV48" s="6">
        <v>0.96</v>
      </c>
      <c r="AW48" s="2" t="s">
        <v>1455</v>
      </c>
      <c r="AX48" s="2"/>
      <c r="AY48" s="6">
        <v>0.95</v>
      </c>
      <c r="AZ48" s="2"/>
      <c r="BA48" s="2"/>
      <c r="BB48" s="6"/>
      <c r="BC48" s="2"/>
      <c r="BD48" s="2"/>
      <c r="BE48" s="6"/>
      <c r="BF48" s="2"/>
      <c r="BG48" s="2"/>
      <c r="BH48" s="1"/>
      <c r="BI48" s="1" t="s">
        <v>43</v>
      </c>
      <c r="BJ48" s="1" t="s">
        <v>1128</v>
      </c>
    </row>
    <row r="49" spans="1:62" ht="43.2" x14ac:dyDescent="0.3">
      <c r="A49" s="1" t="s">
        <v>484</v>
      </c>
      <c r="B49" s="1" t="s">
        <v>1456</v>
      </c>
      <c r="C49" s="1" t="s">
        <v>286</v>
      </c>
      <c r="D49" s="1" t="s">
        <v>1112</v>
      </c>
      <c r="E49" s="1" t="s">
        <v>1457</v>
      </c>
      <c r="F49" s="1" t="s">
        <v>1457</v>
      </c>
      <c r="G49" s="1" t="s">
        <v>1457</v>
      </c>
      <c r="H49" s="1" t="s">
        <v>1457</v>
      </c>
      <c r="I49" s="1" t="s">
        <v>1457</v>
      </c>
      <c r="J49" s="1" t="s">
        <v>1457</v>
      </c>
      <c r="K49" s="1" t="s">
        <v>1457</v>
      </c>
      <c r="L49" s="1" t="s">
        <v>1457</v>
      </c>
      <c r="M49" s="1" t="s">
        <v>1457</v>
      </c>
      <c r="N49" s="1" t="s">
        <v>1457</v>
      </c>
      <c r="O49" s="1" t="s">
        <v>1457</v>
      </c>
      <c r="P49" s="1" t="s">
        <v>1457</v>
      </c>
      <c r="Q49" s="1" t="s">
        <v>1457</v>
      </c>
      <c r="R49" s="1" t="s">
        <v>1458</v>
      </c>
      <c r="S49" s="2" t="s">
        <v>1459</v>
      </c>
      <c r="T49" s="1" t="s">
        <v>492</v>
      </c>
      <c r="U49" s="2" t="s">
        <v>1460</v>
      </c>
      <c r="V49" s="1" t="s">
        <v>1115</v>
      </c>
      <c r="W49" s="1" t="s">
        <v>493</v>
      </c>
      <c r="X49" s="1" t="s">
        <v>1116</v>
      </c>
      <c r="Y49" s="5">
        <v>0.5</v>
      </c>
      <c r="Z49" s="2" t="s">
        <v>1461</v>
      </c>
      <c r="AA49" s="2"/>
      <c r="AB49" s="6">
        <v>0.5</v>
      </c>
      <c r="AC49" s="2" t="s">
        <v>1462</v>
      </c>
      <c r="AD49" s="2"/>
      <c r="AE49" s="5">
        <v>0.5</v>
      </c>
      <c r="AF49" s="2" t="s">
        <v>1462</v>
      </c>
      <c r="AG49" s="2"/>
      <c r="AH49" s="6">
        <v>0.5</v>
      </c>
      <c r="AI49" s="2" t="s">
        <v>1462</v>
      </c>
      <c r="AJ49" s="6">
        <v>0.5</v>
      </c>
      <c r="AK49" s="2" t="s">
        <v>1462</v>
      </c>
      <c r="AL49" s="2"/>
      <c r="AM49" s="6">
        <v>0.5</v>
      </c>
      <c r="AN49" s="2" t="s">
        <v>1462</v>
      </c>
      <c r="AO49" s="2"/>
      <c r="AP49" s="6">
        <v>0.5</v>
      </c>
      <c r="AQ49" s="2" t="s">
        <v>1462</v>
      </c>
      <c r="AR49" s="2"/>
      <c r="AS49" s="6">
        <v>0.5</v>
      </c>
      <c r="AT49" s="2" t="s">
        <v>1462</v>
      </c>
      <c r="AU49" s="2"/>
      <c r="AV49" s="6">
        <v>0.5</v>
      </c>
      <c r="AW49" s="2" t="s">
        <v>1462</v>
      </c>
      <c r="AX49" s="2"/>
      <c r="AY49" s="6">
        <v>0.5</v>
      </c>
      <c r="AZ49" s="2" t="s">
        <v>1462</v>
      </c>
      <c r="BA49" s="2"/>
      <c r="BB49" s="6"/>
      <c r="BC49" s="2"/>
      <c r="BD49" s="2"/>
      <c r="BE49" s="6"/>
      <c r="BF49" s="2"/>
      <c r="BG49" s="2"/>
      <c r="BH49" s="1" t="s">
        <v>1212</v>
      </c>
      <c r="BI49" s="1" t="s">
        <v>43</v>
      </c>
      <c r="BJ49" s="1" t="s">
        <v>1128</v>
      </c>
    </row>
    <row r="50" spans="1:62" ht="28.8" x14ac:dyDescent="0.3">
      <c r="A50" s="1" t="s">
        <v>359</v>
      </c>
      <c r="B50" s="1" t="s">
        <v>1463</v>
      </c>
      <c r="C50" s="1" t="s">
        <v>1464</v>
      </c>
      <c r="D50" s="1"/>
      <c r="E50" s="1"/>
      <c r="F50" s="1" t="s">
        <v>1465</v>
      </c>
      <c r="G50" s="1" t="s">
        <v>1466</v>
      </c>
      <c r="H50" s="1" t="s">
        <v>1467</v>
      </c>
      <c r="I50" s="1" t="s">
        <v>1468</v>
      </c>
      <c r="J50" s="1" t="s">
        <v>1469</v>
      </c>
      <c r="K50" s="1" t="s">
        <v>1470</v>
      </c>
      <c r="L50" s="1" t="s">
        <v>1471</v>
      </c>
      <c r="M50" s="1" t="s">
        <v>1472</v>
      </c>
      <c r="N50" s="1" t="s">
        <v>1473</v>
      </c>
      <c r="O50" s="1" t="s">
        <v>1474</v>
      </c>
      <c r="P50" s="1"/>
      <c r="Q50" s="1"/>
      <c r="R50" s="1" t="s">
        <v>1475</v>
      </c>
      <c r="S50" s="2" t="s">
        <v>1476</v>
      </c>
      <c r="T50" s="1" t="s">
        <v>371</v>
      </c>
      <c r="U50" s="2" t="s">
        <v>1477</v>
      </c>
      <c r="V50" s="1" t="s">
        <v>1115</v>
      </c>
      <c r="W50" s="1" t="s">
        <v>373</v>
      </c>
      <c r="X50" s="1" t="s">
        <v>1157</v>
      </c>
      <c r="Y50" s="5">
        <v>1</v>
      </c>
      <c r="Z50" s="2" t="s">
        <v>1478</v>
      </c>
      <c r="AA50" s="2"/>
      <c r="AB50" s="6">
        <v>1</v>
      </c>
      <c r="AC50" s="2" t="s">
        <v>1479</v>
      </c>
      <c r="AD50" s="2"/>
      <c r="AE50" s="5">
        <v>1</v>
      </c>
      <c r="AF50" s="2" t="s">
        <v>1480</v>
      </c>
      <c r="AG50" s="2"/>
      <c r="AH50" s="6">
        <v>1</v>
      </c>
      <c r="AI50" s="2" t="s">
        <v>1481</v>
      </c>
      <c r="AJ50" s="6">
        <v>1</v>
      </c>
      <c r="AK50" s="2" t="s">
        <v>1482</v>
      </c>
      <c r="AL50" s="2"/>
      <c r="AM50" s="6">
        <v>1</v>
      </c>
      <c r="AN50" s="2" t="s">
        <v>1483</v>
      </c>
      <c r="AO50" s="2"/>
      <c r="AP50" s="6">
        <v>0.5</v>
      </c>
      <c r="AQ50" s="2" t="s">
        <v>1484</v>
      </c>
      <c r="AR50" s="2"/>
      <c r="AS50" s="6">
        <v>1</v>
      </c>
      <c r="AT50" s="2" t="s">
        <v>1485</v>
      </c>
      <c r="AU50" s="2"/>
      <c r="AV50" s="6">
        <v>0.5</v>
      </c>
      <c r="AW50" s="2" t="s">
        <v>1486</v>
      </c>
      <c r="AX50" s="2"/>
      <c r="AY50" s="6"/>
      <c r="AZ50" s="2"/>
      <c r="BA50" s="2"/>
      <c r="BB50" s="6"/>
      <c r="BC50" s="2"/>
      <c r="BD50" s="2"/>
      <c r="BE50" s="6"/>
      <c r="BF50" s="2"/>
      <c r="BG50" s="2"/>
      <c r="BH50" s="1"/>
      <c r="BI50" s="1" t="s">
        <v>43</v>
      </c>
      <c r="BJ50" s="1" t="s">
        <v>1128</v>
      </c>
    </row>
    <row r="51" spans="1:62" ht="57.6" x14ac:dyDescent="0.3">
      <c r="A51" s="1" t="s">
        <v>359</v>
      </c>
      <c r="B51" s="1" t="s">
        <v>1487</v>
      </c>
      <c r="C51" s="1" t="s">
        <v>1464</v>
      </c>
      <c r="D51" s="1"/>
      <c r="E51" s="1"/>
      <c r="F51" s="1"/>
      <c r="G51" s="1"/>
      <c r="H51" s="1"/>
      <c r="I51" s="1"/>
      <c r="J51" s="1"/>
      <c r="K51" s="1"/>
      <c r="L51" s="1"/>
      <c r="M51" s="1"/>
      <c r="N51" s="1"/>
      <c r="O51" s="1"/>
      <c r="P51" s="1"/>
      <c r="Q51" s="1"/>
      <c r="R51" s="1" t="s">
        <v>1488</v>
      </c>
      <c r="S51" s="2" t="s">
        <v>1489</v>
      </c>
      <c r="T51" s="1" t="s">
        <v>371</v>
      </c>
      <c r="U51" s="2" t="s">
        <v>1490</v>
      </c>
      <c r="V51" s="1" t="s">
        <v>1115</v>
      </c>
      <c r="W51" s="1" t="s">
        <v>373</v>
      </c>
      <c r="X51" s="1" t="s">
        <v>1157</v>
      </c>
      <c r="Y51" s="5"/>
      <c r="Z51" s="2"/>
      <c r="AA51" s="2"/>
      <c r="AB51" s="6"/>
      <c r="AC51" s="2"/>
      <c r="AD51" s="2"/>
      <c r="AE51" s="5"/>
      <c r="AF51" s="2"/>
      <c r="AG51" s="2"/>
      <c r="AH51" s="6"/>
      <c r="AI51" s="2"/>
      <c r="AJ51" s="6"/>
      <c r="AK51" s="2"/>
      <c r="AL51" s="2"/>
      <c r="AM51" s="6"/>
      <c r="AN51" s="2"/>
      <c r="AO51" s="2"/>
      <c r="AP51" s="6"/>
      <c r="AQ51" s="2"/>
      <c r="AR51" s="2"/>
      <c r="AS51" s="6"/>
      <c r="AT51" s="2"/>
      <c r="AU51" s="2"/>
      <c r="AV51" s="6"/>
      <c r="AW51" s="2"/>
      <c r="AX51" s="2"/>
      <c r="AY51" s="6"/>
      <c r="AZ51" s="2"/>
      <c r="BA51" s="2"/>
      <c r="BB51" s="6"/>
      <c r="BC51" s="2"/>
      <c r="BD51" s="2"/>
      <c r="BE51" s="6"/>
      <c r="BF51" s="2"/>
      <c r="BG51" s="2"/>
      <c r="BH51" s="1"/>
      <c r="BI51" s="1" t="s">
        <v>43</v>
      </c>
      <c r="BJ51" s="1" t="s">
        <v>1128</v>
      </c>
    </row>
    <row r="52" spans="1:62" ht="28.8" x14ac:dyDescent="0.3">
      <c r="A52" s="1" t="s">
        <v>359</v>
      </c>
      <c r="B52" s="1" t="s">
        <v>1491</v>
      </c>
      <c r="C52" s="1" t="s">
        <v>375</v>
      </c>
      <c r="D52" s="1" t="s">
        <v>1204</v>
      </c>
      <c r="E52" s="1"/>
      <c r="F52" s="1" t="s">
        <v>1492</v>
      </c>
      <c r="G52" s="1" t="s">
        <v>1493</v>
      </c>
      <c r="H52" s="1" t="s">
        <v>1494</v>
      </c>
      <c r="I52" s="1" t="s">
        <v>1204</v>
      </c>
      <c r="J52" s="1" t="s">
        <v>1495</v>
      </c>
      <c r="K52" s="1" t="s">
        <v>1496</v>
      </c>
      <c r="L52" s="1" t="s">
        <v>1497</v>
      </c>
      <c r="M52" s="1" t="s">
        <v>1313</v>
      </c>
      <c r="N52" s="1" t="s">
        <v>1496</v>
      </c>
      <c r="O52" s="1" t="s">
        <v>1498</v>
      </c>
      <c r="P52" s="1"/>
      <c r="Q52" s="1"/>
      <c r="R52" s="1" t="s">
        <v>384</v>
      </c>
      <c r="S52" s="2" t="s">
        <v>387</v>
      </c>
      <c r="T52" s="1" t="s">
        <v>371</v>
      </c>
      <c r="U52" s="2" t="s">
        <v>389</v>
      </c>
      <c r="V52" s="1" t="s">
        <v>1115</v>
      </c>
      <c r="W52" s="1" t="s">
        <v>373</v>
      </c>
      <c r="X52" s="1" t="s">
        <v>1116</v>
      </c>
      <c r="Y52" s="5">
        <v>1</v>
      </c>
      <c r="Z52" s="2"/>
      <c r="AA52" s="2" t="s">
        <v>1499</v>
      </c>
      <c r="AB52" s="6">
        <v>1</v>
      </c>
      <c r="AC52" s="2"/>
      <c r="AD52" s="2" t="s">
        <v>1500</v>
      </c>
      <c r="AE52" s="5">
        <v>0.5</v>
      </c>
      <c r="AF52" s="2"/>
      <c r="AG52" s="2" t="s">
        <v>1501</v>
      </c>
      <c r="AH52" s="6">
        <v>1</v>
      </c>
      <c r="AI52" s="2"/>
      <c r="AJ52" s="6">
        <v>0.5</v>
      </c>
      <c r="AK52" s="2"/>
      <c r="AL52" s="2" t="s">
        <v>1502</v>
      </c>
      <c r="AM52" s="6">
        <v>0.5</v>
      </c>
      <c r="AN52" s="2"/>
      <c r="AO52" s="2" t="s">
        <v>1503</v>
      </c>
      <c r="AP52" s="6">
        <v>0</v>
      </c>
      <c r="AQ52" s="2"/>
      <c r="AR52" s="2" t="s">
        <v>1504</v>
      </c>
      <c r="AS52" s="6">
        <v>0</v>
      </c>
      <c r="AT52" s="2"/>
      <c r="AU52" s="2" t="s">
        <v>1505</v>
      </c>
      <c r="AV52" s="6">
        <v>1</v>
      </c>
      <c r="AW52" s="2"/>
      <c r="AX52" s="2"/>
      <c r="AY52" s="6"/>
      <c r="AZ52" s="2"/>
      <c r="BA52" s="2"/>
      <c r="BB52" s="6"/>
      <c r="BC52" s="2"/>
      <c r="BD52" s="2"/>
      <c r="BE52" s="6"/>
      <c r="BF52" s="2"/>
      <c r="BG52" s="2"/>
      <c r="BH52" s="1"/>
      <c r="BI52" s="1" t="s">
        <v>43</v>
      </c>
      <c r="BJ52" s="1" t="s">
        <v>1128</v>
      </c>
    </row>
    <row r="53" spans="1:62" ht="43.2" x14ac:dyDescent="0.3">
      <c r="A53" s="1" t="s">
        <v>359</v>
      </c>
      <c r="B53" s="1" t="s">
        <v>1506</v>
      </c>
      <c r="C53" s="1" t="s">
        <v>1507</v>
      </c>
      <c r="D53" s="1"/>
      <c r="E53" s="1"/>
      <c r="F53" s="1"/>
      <c r="G53" s="1"/>
      <c r="H53" s="1"/>
      <c r="I53" s="1"/>
      <c r="J53" s="1"/>
      <c r="K53" s="1"/>
      <c r="L53" s="1"/>
      <c r="M53" s="1"/>
      <c r="N53" s="1"/>
      <c r="O53" s="1"/>
      <c r="P53" s="1"/>
      <c r="Q53" s="1"/>
      <c r="R53" s="1" t="s">
        <v>1508</v>
      </c>
      <c r="S53" s="2" t="s">
        <v>1509</v>
      </c>
      <c r="T53" s="1" t="s">
        <v>371</v>
      </c>
      <c r="U53" s="2" t="s">
        <v>1510</v>
      </c>
      <c r="V53" s="1" t="s">
        <v>1115</v>
      </c>
      <c r="W53" s="1" t="s">
        <v>373</v>
      </c>
      <c r="X53" s="1" t="s">
        <v>1157</v>
      </c>
      <c r="Y53" s="5"/>
      <c r="Z53" s="2"/>
      <c r="AA53" s="2"/>
      <c r="AB53" s="6"/>
      <c r="AC53" s="2"/>
      <c r="AD53" s="2"/>
      <c r="AE53" s="5"/>
      <c r="AF53" s="2"/>
      <c r="AG53" s="2"/>
      <c r="AH53" s="6"/>
      <c r="AI53" s="2"/>
      <c r="AJ53" s="6"/>
      <c r="AK53" s="2"/>
      <c r="AL53" s="2"/>
      <c r="AM53" s="6"/>
      <c r="AN53" s="2"/>
      <c r="AO53" s="2"/>
      <c r="AP53" s="6"/>
      <c r="AQ53" s="2"/>
      <c r="AR53" s="2"/>
      <c r="AS53" s="6"/>
      <c r="AT53" s="2"/>
      <c r="AU53" s="2"/>
      <c r="AV53" s="6"/>
      <c r="AW53" s="2"/>
      <c r="AX53" s="2"/>
      <c r="AY53" s="6"/>
      <c r="AZ53" s="2"/>
      <c r="BA53" s="2"/>
      <c r="BB53" s="6"/>
      <c r="BC53" s="2"/>
      <c r="BD53" s="2"/>
      <c r="BE53" s="6"/>
      <c r="BF53" s="2"/>
      <c r="BG53" s="2"/>
      <c r="BH53" s="1"/>
      <c r="BI53" s="1" t="s">
        <v>43</v>
      </c>
      <c r="BJ53" s="1" t="s">
        <v>1128</v>
      </c>
    </row>
    <row r="54" spans="1:62" ht="100.8" x14ac:dyDescent="0.3">
      <c r="A54" s="1" t="s">
        <v>359</v>
      </c>
      <c r="B54" s="1" t="s">
        <v>1511</v>
      </c>
      <c r="C54" s="1" t="s">
        <v>1507</v>
      </c>
      <c r="D54" s="1"/>
      <c r="E54" s="1"/>
      <c r="F54" s="1"/>
      <c r="G54" s="1"/>
      <c r="H54" s="1"/>
      <c r="I54" s="1"/>
      <c r="J54" s="1"/>
      <c r="K54" s="1"/>
      <c r="L54" s="1"/>
      <c r="M54" s="1"/>
      <c r="N54" s="1"/>
      <c r="O54" s="1"/>
      <c r="P54" s="1"/>
      <c r="Q54" s="1"/>
      <c r="R54" s="1" t="s">
        <v>1512</v>
      </c>
      <c r="S54" s="2" t="s">
        <v>1513</v>
      </c>
      <c r="T54" s="1" t="s">
        <v>371</v>
      </c>
      <c r="U54" s="2" t="s">
        <v>1514</v>
      </c>
      <c r="V54" s="1" t="s">
        <v>1115</v>
      </c>
      <c r="W54" s="1" t="s">
        <v>373</v>
      </c>
      <c r="X54" s="1" t="s">
        <v>1116</v>
      </c>
      <c r="Y54" s="5">
        <v>1</v>
      </c>
      <c r="Z54" s="2"/>
      <c r="AA54" s="2" t="s">
        <v>1515</v>
      </c>
      <c r="AB54" s="6">
        <v>1</v>
      </c>
      <c r="AC54" s="2"/>
      <c r="AD54" s="2" t="s">
        <v>1516</v>
      </c>
      <c r="AE54" s="5">
        <v>1</v>
      </c>
      <c r="AF54" s="2"/>
      <c r="AG54" s="2" t="s">
        <v>1517</v>
      </c>
      <c r="AH54" s="6">
        <v>1</v>
      </c>
      <c r="AI54" s="2"/>
      <c r="AJ54" s="6">
        <v>1</v>
      </c>
      <c r="AK54" s="2"/>
      <c r="AL54" s="2" t="s">
        <v>1518</v>
      </c>
      <c r="AM54" s="6">
        <v>1</v>
      </c>
      <c r="AN54" s="2"/>
      <c r="AO54" s="2" t="s">
        <v>1519</v>
      </c>
      <c r="AP54" s="6">
        <v>0.75</v>
      </c>
      <c r="AQ54" s="2"/>
      <c r="AR54" s="2" t="s">
        <v>1520</v>
      </c>
      <c r="AS54" s="6">
        <v>0.6</v>
      </c>
      <c r="AT54" s="2"/>
      <c r="AU54" s="2" t="s">
        <v>1521</v>
      </c>
      <c r="AV54" s="6">
        <v>0</v>
      </c>
      <c r="AW54" s="2"/>
      <c r="AX54" s="2" t="s">
        <v>1522</v>
      </c>
      <c r="AY54" s="6"/>
      <c r="AZ54" s="2"/>
      <c r="BA54" s="2"/>
      <c r="BB54" s="6"/>
      <c r="BC54" s="2"/>
      <c r="BD54" s="2"/>
      <c r="BE54" s="6"/>
      <c r="BF54" s="2"/>
      <c r="BG54" s="2"/>
      <c r="BH54" s="1"/>
      <c r="BI54" s="1" t="s">
        <v>43</v>
      </c>
      <c r="BJ54" s="1" t="s">
        <v>1128</v>
      </c>
    </row>
    <row r="55" spans="1:62" ht="115.2" x14ac:dyDescent="0.3">
      <c r="A55" s="1" t="s">
        <v>495</v>
      </c>
      <c r="B55" s="1" t="s">
        <v>1523</v>
      </c>
      <c r="C55" s="1" t="s">
        <v>1524</v>
      </c>
      <c r="D55" s="1"/>
      <c r="E55" s="1"/>
      <c r="F55" s="1"/>
      <c r="G55" s="1"/>
      <c r="H55" s="1"/>
      <c r="I55" s="1"/>
      <c r="J55" s="1"/>
      <c r="K55" s="1"/>
      <c r="L55" s="1"/>
      <c r="M55" s="1"/>
      <c r="N55" s="1"/>
      <c r="O55" s="1"/>
      <c r="P55" s="1"/>
      <c r="Q55" s="1"/>
      <c r="R55" s="1" t="s">
        <v>1525</v>
      </c>
      <c r="S55" s="2" t="s">
        <v>1526</v>
      </c>
      <c r="T55" s="1" t="s">
        <v>504</v>
      </c>
      <c r="U55" s="2" t="s">
        <v>1527</v>
      </c>
      <c r="V55" s="1" t="s">
        <v>1115</v>
      </c>
      <c r="W55" s="1" t="s">
        <v>505</v>
      </c>
      <c r="X55" s="1" t="s">
        <v>1157</v>
      </c>
      <c r="Y55" s="5"/>
      <c r="Z55" s="2"/>
      <c r="AA55" s="2"/>
      <c r="AB55" s="6"/>
      <c r="AC55" s="2"/>
      <c r="AD55" s="2"/>
      <c r="AE55" s="5"/>
      <c r="AF55" s="2"/>
      <c r="AG55" s="2"/>
      <c r="AH55" s="6"/>
      <c r="AI55" s="2"/>
      <c r="AJ55" s="6"/>
      <c r="AK55" s="2"/>
      <c r="AL55" s="2"/>
      <c r="AM55" s="6"/>
      <c r="AN55" s="2"/>
      <c r="AO55" s="2"/>
      <c r="AP55" s="6"/>
      <c r="AQ55" s="2"/>
      <c r="AR55" s="2"/>
      <c r="AS55" s="6"/>
      <c r="AT55" s="2"/>
      <c r="AU55" s="2"/>
      <c r="AV55" s="6"/>
      <c r="AW55" s="2"/>
      <c r="AX55" s="2"/>
      <c r="AY55" s="6"/>
      <c r="AZ55" s="2"/>
      <c r="BA55" s="2"/>
      <c r="BB55" s="6"/>
      <c r="BC55" s="2"/>
      <c r="BD55" s="2"/>
      <c r="BE55" s="6"/>
      <c r="BF55" s="2"/>
      <c r="BG55" s="2"/>
      <c r="BH55" s="1"/>
      <c r="BI55" s="1" t="s">
        <v>43</v>
      </c>
      <c r="BJ55" s="1" t="s">
        <v>1128</v>
      </c>
    </row>
    <row r="56" spans="1:62" ht="28.8" x14ac:dyDescent="0.3">
      <c r="A56" s="1" t="s">
        <v>495</v>
      </c>
      <c r="B56" s="1" t="s">
        <v>1528</v>
      </c>
      <c r="C56" s="1" t="s">
        <v>1529</v>
      </c>
      <c r="D56" s="1"/>
      <c r="E56" s="1"/>
      <c r="F56" s="1"/>
      <c r="G56" s="1"/>
      <c r="H56" s="1"/>
      <c r="I56" s="1"/>
      <c r="J56" s="1"/>
      <c r="K56" s="1"/>
      <c r="L56" s="1"/>
      <c r="M56" s="1"/>
      <c r="N56" s="1"/>
      <c r="O56" s="1"/>
      <c r="P56" s="1"/>
      <c r="Q56" s="1"/>
      <c r="R56" s="1" t="s">
        <v>513</v>
      </c>
      <c r="S56" s="2" t="s">
        <v>1530</v>
      </c>
      <c r="T56" s="1" t="s">
        <v>504</v>
      </c>
      <c r="U56" s="2" t="s">
        <v>1531</v>
      </c>
      <c r="V56" s="1" t="s">
        <v>1115</v>
      </c>
      <c r="W56" s="1" t="s">
        <v>505</v>
      </c>
      <c r="X56" s="1" t="s">
        <v>1157</v>
      </c>
      <c r="Y56" s="5"/>
      <c r="Z56" s="2"/>
      <c r="AA56" s="2"/>
      <c r="AB56" s="6"/>
      <c r="AC56" s="2"/>
      <c r="AD56" s="2"/>
      <c r="AE56" s="5"/>
      <c r="AF56" s="2"/>
      <c r="AG56" s="2"/>
      <c r="AH56" s="6"/>
      <c r="AI56" s="2"/>
      <c r="AJ56" s="6"/>
      <c r="AK56" s="2"/>
      <c r="AL56" s="2"/>
      <c r="AM56" s="6"/>
      <c r="AN56" s="2"/>
      <c r="AO56" s="2"/>
      <c r="AP56" s="6"/>
      <c r="AQ56" s="2"/>
      <c r="AR56" s="2"/>
      <c r="AS56" s="6"/>
      <c r="AT56" s="2"/>
      <c r="AU56" s="2"/>
      <c r="AV56" s="6"/>
      <c r="AW56" s="2"/>
      <c r="AX56" s="2"/>
      <c r="AY56" s="6"/>
      <c r="AZ56" s="2"/>
      <c r="BA56" s="2"/>
      <c r="BB56" s="6"/>
      <c r="BC56" s="2"/>
      <c r="BD56" s="2"/>
      <c r="BE56" s="6"/>
      <c r="BF56" s="2"/>
      <c r="BG56" s="2"/>
      <c r="BH56" s="1"/>
      <c r="BI56" s="1" t="s">
        <v>43</v>
      </c>
      <c r="BJ56" s="1" t="s">
        <v>1128</v>
      </c>
    </row>
    <row r="57" spans="1:62" x14ac:dyDescent="0.3">
      <c r="A57" s="1" t="s">
        <v>495</v>
      </c>
      <c r="B57" s="1" t="s">
        <v>1532</v>
      </c>
      <c r="C57" s="1" t="s">
        <v>1533</v>
      </c>
      <c r="D57" s="1"/>
      <c r="E57" s="1"/>
      <c r="F57" s="1"/>
      <c r="G57" s="1"/>
      <c r="H57" s="1"/>
      <c r="I57" s="1"/>
      <c r="J57" s="1"/>
      <c r="K57" s="1"/>
      <c r="L57" s="1"/>
      <c r="M57" s="1"/>
      <c r="N57" s="1"/>
      <c r="O57" s="1"/>
      <c r="P57" s="1"/>
      <c r="Q57" s="1"/>
      <c r="R57" s="1" t="s">
        <v>522</v>
      </c>
      <c r="S57" s="2" t="s">
        <v>1534</v>
      </c>
      <c r="T57" s="1" t="s">
        <v>504</v>
      </c>
      <c r="U57" s="2" t="s">
        <v>1535</v>
      </c>
      <c r="V57" s="1" t="s">
        <v>1115</v>
      </c>
      <c r="W57" s="1" t="s">
        <v>505</v>
      </c>
      <c r="X57" s="1" t="s">
        <v>1157</v>
      </c>
      <c r="Y57" s="5"/>
      <c r="Z57" s="2"/>
      <c r="AA57" s="2"/>
      <c r="AB57" s="6"/>
      <c r="AC57" s="2"/>
      <c r="AD57" s="2"/>
      <c r="AE57" s="5"/>
      <c r="AF57" s="2"/>
      <c r="AG57" s="2"/>
      <c r="AH57" s="6"/>
      <c r="AI57" s="2"/>
      <c r="AJ57" s="6"/>
      <c r="AK57" s="2"/>
      <c r="AL57" s="2"/>
      <c r="AM57" s="6"/>
      <c r="AN57" s="2"/>
      <c r="AO57" s="2"/>
      <c r="AP57" s="6"/>
      <c r="AQ57" s="2"/>
      <c r="AR57" s="2"/>
      <c r="AS57" s="6"/>
      <c r="AT57" s="2"/>
      <c r="AU57" s="2"/>
      <c r="AV57" s="6"/>
      <c r="AW57" s="2"/>
      <c r="AX57" s="2"/>
      <c r="AY57" s="6"/>
      <c r="AZ57" s="2"/>
      <c r="BA57" s="2"/>
      <c r="BB57" s="6"/>
      <c r="BC57" s="2"/>
      <c r="BD57" s="2"/>
      <c r="BE57" s="6"/>
      <c r="BF57" s="2"/>
      <c r="BG57" s="2"/>
      <c r="BH57" s="1"/>
      <c r="BI57" s="1" t="s">
        <v>43</v>
      </c>
      <c r="BJ57" s="1" t="s">
        <v>1128</v>
      </c>
    </row>
    <row r="58" spans="1:62" x14ac:dyDescent="0.3">
      <c r="A58" s="1" t="s">
        <v>495</v>
      </c>
      <c r="B58" s="1" t="s">
        <v>1536</v>
      </c>
      <c r="C58" s="1" t="s">
        <v>1537</v>
      </c>
      <c r="D58" s="1"/>
      <c r="E58" s="1"/>
      <c r="F58" s="1"/>
      <c r="G58" s="1"/>
      <c r="H58" s="1"/>
      <c r="I58" s="1"/>
      <c r="J58" s="1"/>
      <c r="K58" s="1"/>
      <c r="L58" s="1"/>
      <c r="M58" s="1"/>
      <c r="N58" s="1"/>
      <c r="O58" s="1"/>
      <c r="P58" s="1"/>
      <c r="Q58" s="1"/>
      <c r="R58" s="1" t="s">
        <v>603</v>
      </c>
      <c r="S58" s="2" t="s">
        <v>1538</v>
      </c>
      <c r="T58" s="1" t="s">
        <v>504</v>
      </c>
      <c r="U58" s="2" t="s">
        <v>1539</v>
      </c>
      <c r="V58" s="1" t="s">
        <v>1115</v>
      </c>
      <c r="W58" s="1" t="s">
        <v>505</v>
      </c>
      <c r="X58" s="1" t="s">
        <v>1157</v>
      </c>
      <c r="Y58" s="5"/>
      <c r="Z58" s="2"/>
      <c r="AA58" s="2"/>
      <c r="AB58" s="6"/>
      <c r="AC58" s="2"/>
      <c r="AD58" s="2"/>
      <c r="AE58" s="5"/>
      <c r="AF58" s="2"/>
      <c r="AG58" s="2"/>
      <c r="AH58" s="6"/>
      <c r="AI58" s="2"/>
      <c r="AJ58" s="6"/>
      <c r="AK58" s="2"/>
      <c r="AL58" s="2"/>
      <c r="AM58" s="6"/>
      <c r="AN58" s="2"/>
      <c r="AO58" s="2"/>
      <c r="AP58" s="6"/>
      <c r="AQ58" s="2"/>
      <c r="AR58" s="2"/>
      <c r="AS58" s="6"/>
      <c r="AT58" s="2"/>
      <c r="AU58" s="2"/>
      <c r="AV58" s="6"/>
      <c r="AW58" s="2"/>
      <c r="AX58" s="2"/>
      <c r="AY58" s="6"/>
      <c r="AZ58" s="2"/>
      <c r="BA58" s="2"/>
      <c r="BB58" s="6"/>
      <c r="BC58" s="2"/>
      <c r="BD58" s="2"/>
      <c r="BE58" s="6"/>
      <c r="BF58" s="2"/>
      <c r="BG58" s="2"/>
      <c r="BH58" s="1"/>
      <c r="BI58" s="1" t="s">
        <v>43</v>
      </c>
      <c r="BJ58" s="1" t="s">
        <v>1128</v>
      </c>
    </row>
    <row r="59" spans="1:62" ht="28.8" x14ac:dyDescent="0.3">
      <c r="A59" s="1" t="s">
        <v>495</v>
      </c>
      <c r="B59" s="1" t="s">
        <v>1540</v>
      </c>
      <c r="C59" s="1" t="s">
        <v>1541</v>
      </c>
      <c r="D59" s="1"/>
      <c r="E59" s="1"/>
      <c r="F59" s="1"/>
      <c r="G59" s="1"/>
      <c r="H59" s="1"/>
      <c r="I59" s="1"/>
      <c r="J59" s="1"/>
      <c r="K59" s="1"/>
      <c r="L59" s="1"/>
      <c r="M59" s="1"/>
      <c r="N59" s="1"/>
      <c r="O59" s="1"/>
      <c r="P59" s="1"/>
      <c r="Q59" s="1"/>
      <c r="R59" s="1" t="s">
        <v>1542</v>
      </c>
      <c r="S59" s="2" t="s">
        <v>1543</v>
      </c>
      <c r="T59" s="1" t="s">
        <v>504</v>
      </c>
      <c r="U59" s="2" t="s">
        <v>1544</v>
      </c>
      <c r="V59" s="1" t="s">
        <v>1115</v>
      </c>
      <c r="W59" s="1" t="s">
        <v>505</v>
      </c>
      <c r="X59" s="1" t="s">
        <v>1157</v>
      </c>
      <c r="Y59" s="5"/>
      <c r="Z59" s="2"/>
      <c r="AA59" s="2"/>
      <c r="AB59" s="6"/>
      <c r="AC59" s="2"/>
      <c r="AD59" s="2"/>
      <c r="AE59" s="5"/>
      <c r="AF59" s="2"/>
      <c r="AG59" s="2"/>
      <c r="AH59" s="6"/>
      <c r="AI59" s="2"/>
      <c r="AJ59" s="6"/>
      <c r="AK59" s="2"/>
      <c r="AL59" s="2"/>
      <c r="AM59" s="6"/>
      <c r="AN59" s="2"/>
      <c r="AO59" s="2"/>
      <c r="AP59" s="6"/>
      <c r="AQ59" s="2"/>
      <c r="AR59" s="2"/>
      <c r="AS59" s="6"/>
      <c r="AT59" s="2"/>
      <c r="AU59" s="2"/>
      <c r="AV59" s="6"/>
      <c r="AW59" s="2"/>
      <c r="AX59" s="2"/>
      <c r="AY59" s="6"/>
      <c r="AZ59" s="2"/>
      <c r="BA59" s="2"/>
      <c r="BB59" s="6"/>
      <c r="BC59" s="2"/>
      <c r="BD59" s="2"/>
      <c r="BE59" s="6"/>
      <c r="BF59" s="2"/>
      <c r="BG59" s="2"/>
      <c r="BH59" s="1"/>
      <c r="BI59" s="1" t="s">
        <v>43</v>
      </c>
      <c r="BJ59" s="1" t="s">
        <v>1128</v>
      </c>
    </row>
    <row r="60" spans="1:62" ht="43.2" x14ac:dyDescent="0.3">
      <c r="A60" s="1" t="s">
        <v>495</v>
      </c>
      <c r="B60" s="1" t="s">
        <v>1545</v>
      </c>
      <c r="C60" s="1" t="s">
        <v>1524</v>
      </c>
      <c r="D60" s="1"/>
      <c r="E60" s="1"/>
      <c r="F60" s="1"/>
      <c r="G60" s="1"/>
      <c r="H60" s="1"/>
      <c r="I60" s="1"/>
      <c r="J60" s="1"/>
      <c r="K60" s="1"/>
      <c r="L60" s="1"/>
      <c r="M60" s="1"/>
      <c r="N60" s="1"/>
      <c r="O60" s="1"/>
      <c r="P60" s="1"/>
      <c r="Q60" s="1"/>
      <c r="R60" s="1" t="s">
        <v>1546</v>
      </c>
      <c r="S60" s="2" t="s">
        <v>1547</v>
      </c>
      <c r="T60" s="1" t="s">
        <v>504</v>
      </c>
      <c r="U60" s="2" t="s">
        <v>1548</v>
      </c>
      <c r="V60" s="1" t="s">
        <v>1115</v>
      </c>
      <c r="W60" s="1" t="s">
        <v>505</v>
      </c>
      <c r="X60" s="1" t="s">
        <v>1157</v>
      </c>
      <c r="Y60" s="5"/>
      <c r="Z60" s="2"/>
      <c r="AA60" s="2"/>
      <c r="AB60" s="6"/>
      <c r="AC60" s="2"/>
      <c r="AD60" s="2"/>
      <c r="AE60" s="5"/>
      <c r="AF60" s="2"/>
      <c r="AG60" s="2"/>
      <c r="AH60" s="6"/>
      <c r="AI60" s="2"/>
      <c r="AJ60" s="6"/>
      <c r="AK60" s="2"/>
      <c r="AL60" s="2"/>
      <c r="AM60" s="6"/>
      <c r="AN60" s="2"/>
      <c r="AO60" s="2"/>
      <c r="AP60" s="6"/>
      <c r="AQ60" s="2"/>
      <c r="AR60" s="2"/>
      <c r="AS60" s="6"/>
      <c r="AT60" s="2"/>
      <c r="AU60" s="2"/>
      <c r="AV60" s="6"/>
      <c r="AW60" s="2"/>
      <c r="AX60" s="2"/>
      <c r="AY60" s="6"/>
      <c r="AZ60" s="2"/>
      <c r="BA60" s="2"/>
      <c r="BB60" s="6"/>
      <c r="BC60" s="2"/>
      <c r="BD60" s="2"/>
      <c r="BE60" s="6"/>
      <c r="BF60" s="2"/>
      <c r="BG60" s="2"/>
      <c r="BH60" s="1"/>
      <c r="BI60" s="1" t="s">
        <v>43</v>
      </c>
      <c r="BJ60" s="1" t="s">
        <v>1128</v>
      </c>
    </row>
    <row r="61" spans="1:62" ht="259.2" x14ac:dyDescent="0.3">
      <c r="A61" s="1" t="s">
        <v>495</v>
      </c>
      <c r="B61" s="1" t="s">
        <v>1549</v>
      </c>
      <c r="C61" s="1" t="s">
        <v>1524</v>
      </c>
      <c r="D61" s="1"/>
      <c r="E61" s="1"/>
      <c r="F61" s="1"/>
      <c r="G61" s="1"/>
      <c r="H61" s="1"/>
      <c r="I61" s="1"/>
      <c r="J61" s="1"/>
      <c r="K61" s="1"/>
      <c r="L61" s="1"/>
      <c r="M61" s="1"/>
      <c r="N61" s="1"/>
      <c r="O61" s="1"/>
      <c r="P61" s="1"/>
      <c r="Q61" s="1"/>
      <c r="R61" s="1" t="s">
        <v>1550</v>
      </c>
      <c r="S61" s="2" t="s">
        <v>1551</v>
      </c>
      <c r="T61" s="1" t="s">
        <v>504</v>
      </c>
      <c r="U61" s="2" t="s">
        <v>1552</v>
      </c>
      <c r="V61" s="1" t="s">
        <v>1115</v>
      </c>
      <c r="W61" s="1" t="s">
        <v>505</v>
      </c>
      <c r="X61" s="1" t="s">
        <v>1157</v>
      </c>
      <c r="Y61" s="5"/>
      <c r="Z61" s="2"/>
      <c r="AA61" s="2"/>
      <c r="AB61" s="6"/>
      <c r="AC61" s="2"/>
      <c r="AD61" s="2"/>
      <c r="AE61" s="5"/>
      <c r="AF61" s="2"/>
      <c r="AG61" s="2"/>
      <c r="AH61" s="6"/>
      <c r="AI61" s="2"/>
      <c r="AJ61" s="6"/>
      <c r="AK61" s="2"/>
      <c r="AL61" s="2"/>
      <c r="AM61" s="6"/>
      <c r="AN61" s="2"/>
      <c r="AO61" s="2"/>
      <c r="AP61" s="6"/>
      <c r="AQ61" s="2"/>
      <c r="AR61" s="2"/>
      <c r="AS61" s="6"/>
      <c r="AT61" s="2"/>
      <c r="AU61" s="2"/>
      <c r="AV61" s="6"/>
      <c r="AW61" s="2"/>
      <c r="AX61" s="2"/>
      <c r="AY61" s="6"/>
      <c r="AZ61" s="2"/>
      <c r="BA61" s="2"/>
      <c r="BB61" s="6"/>
      <c r="BC61" s="2"/>
      <c r="BD61" s="2"/>
      <c r="BE61" s="6"/>
      <c r="BF61" s="2"/>
      <c r="BG61" s="2"/>
      <c r="BH61" s="1"/>
      <c r="BI61" s="1" t="s">
        <v>43</v>
      </c>
      <c r="BJ61" s="1" t="s">
        <v>1128</v>
      </c>
    </row>
    <row r="62" spans="1:62" ht="43.2" x14ac:dyDescent="0.3">
      <c r="A62" s="1" t="s">
        <v>163</v>
      </c>
      <c r="B62" s="1" t="s">
        <v>1553</v>
      </c>
      <c r="C62" s="1" t="s">
        <v>114</v>
      </c>
      <c r="D62" s="1" t="s">
        <v>1554</v>
      </c>
      <c r="E62" s="1" t="s">
        <v>1555</v>
      </c>
      <c r="F62" s="1" t="s">
        <v>1556</v>
      </c>
      <c r="G62" s="1" t="s">
        <v>1557</v>
      </c>
      <c r="H62" s="1" t="s">
        <v>1558</v>
      </c>
      <c r="I62" s="1" t="s">
        <v>1559</v>
      </c>
      <c r="J62" s="1" t="s">
        <v>1560</v>
      </c>
      <c r="K62" s="1" t="s">
        <v>1561</v>
      </c>
      <c r="L62" s="1" t="s">
        <v>1562</v>
      </c>
      <c r="M62" s="1" t="s">
        <v>1563</v>
      </c>
      <c r="N62" s="1" t="s">
        <v>1564</v>
      </c>
      <c r="O62" s="1" t="s">
        <v>1565</v>
      </c>
      <c r="P62" s="1"/>
      <c r="Q62" s="1"/>
      <c r="R62" s="1" t="s">
        <v>1566</v>
      </c>
      <c r="S62" s="2" t="s">
        <v>1567</v>
      </c>
      <c r="T62" s="1" t="s">
        <v>1568</v>
      </c>
      <c r="U62" s="2" t="s">
        <v>1569</v>
      </c>
      <c r="V62" s="1" t="s">
        <v>1115</v>
      </c>
      <c r="W62" s="1" t="s">
        <v>1570</v>
      </c>
      <c r="X62" s="1" t="s">
        <v>1116</v>
      </c>
      <c r="Y62" s="5">
        <v>1</v>
      </c>
      <c r="Z62" s="2" t="s">
        <v>1571</v>
      </c>
      <c r="AA62" s="2"/>
      <c r="AB62" s="6">
        <v>1</v>
      </c>
      <c r="AC62" s="2" t="s">
        <v>1571</v>
      </c>
      <c r="AD62" s="2"/>
      <c r="AE62" s="5">
        <v>1</v>
      </c>
      <c r="AF62" s="2" t="s">
        <v>1571</v>
      </c>
      <c r="AG62" s="2"/>
      <c r="AH62" s="6">
        <v>1</v>
      </c>
      <c r="AI62" s="2" t="s">
        <v>1571</v>
      </c>
      <c r="AJ62" s="6">
        <v>1</v>
      </c>
      <c r="AK62" s="2" t="s">
        <v>1571</v>
      </c>
      <c r="AL62" s="2"/>
      <c r="AM62" s="6">
        <v>1</v>
      </c>
      <c r="AN62" s="2" t="s">
        <v>1571</v>
      </c>
      <c r="AO62" s="2"/>
      <c r="AP62" s="6">
        <v>1</v>
      </c>
      <c r="AQ62" s="2" t="s">
        <v>1571</v>
      </c>
      <c r="AR62" s="2"/>
      <c r="AS62" s="6">
        <v>1</v>
      </c>
      <c r="AT62" s="2" t="s">
        <v>1571</v>
      </c>
      <c r="AU62" s="2"/>
      <c r="AV62" s="6">
        <v>1</v>
      </c>
      <c r="AW62" s="2" t="s">
        <v>1571</v>
      </c>
      <c r="AX62" s="2"/>
      <c r="AY62" s="6">
        <v>1</v>
      </c>
      <c r="AZ62" s="2" t="s">
        <v>1571</v>
      </c>
      <c r="BA62" s="2"/>
      <c r="BB62" s="6"/>
      <c r="BC62" s="2"/>
      <c r="BD62" s="2" t="s">
        <v>1572</v>
      </c>
      <c r="BE62" s="6"/>
      <c r="BF62" s="2"/>
      <c r="BG62" s="2"/>
      <c r="BH62" s="1"/>
      <c r="BI62" s="1" t="s">
        <v>43</v>
      </c>
      <c r="BJ62" s="1" t="s">
        <v>1128</v>
      </c>
    </row>
    <row r="63" spans="1:62" ht="100.8" x14ac:dyDescent="0.3">
      <c r="A63" s="1" t="s">
        <v>163</v>
      </c>
      <c r="B63" s="1" t="s">
        <v>1573</v>
      </c>
      <c r="C63" s="1" t="s">
        <v>1574</v>
      </c>
      <c r="D63" s="1" t="s">
        <v>1575</v>
      </c>
      <c r="E63" s="1" t="s">
        <v>1576</v>
      </c>
      <c r="F63" s="1" t="s">
        <v>1577</v>
      </c>
      <c r="G63" s="1" t="s">
        <v>1578</v>
      </c>
      <c r="H63" s="1" t="s">
        <v>1579</v>
      </c>
      <c r="I63" s="1" t="s">
        <v>1580</v>
      </c>
      <c r="J63" s="1" t="s">
        <v>1581</v>
      </c>
      <c r="K63" s="1" t="s">
        <v>1582</v>
      </c>
      <c r="L63" s="1" t="s">
        <v>1583</v>
      </c>
      <c r="M63" s="1" t="s">
        <v>1584</v>
      </c>
      <c r="N63" s="1" t="s">
        <v>1585</v>
      </c>
      <c r="O63" s="1" t="s">
        <v>1586</v>
      </c>
      <c r="P63" s="1" t="s">
        <v>1587</v>
      </c>
      <c r="Q63" s="1"/>
      <c r="R63" s="1" t="s">
        <v>1588</v>
      </c>
      <c r="S63" s="2" t="s">
        <v>1589</v>
      </c>
      <c r="T63" s="1" t="s">
        <v>1568</v>
      </c>
      <c r="U63" s="2" t="s">
        <v>1590</v>
      </c>
      <c r="V63" s="1" t="s">
        <v>1115</v>
      </c>
      <c r="W63" s="1" t="s">
        <v>1570</v>
      </c>
      <c r="X63" s="1" t="s">
        <v>1116</v>
      </c>
      <c r="Y63" s="5">
        <v>55.1</v>
      </c>
      <c r="Z63" s="2" t="s">
        <v>1591</v>
      </c>
      <c r="AA63" s="2"/>
      <c r="AB63" s="6">
        <v>51.61</v>
      </c>
      <c r="AC63" s="2" t="s">
        <v>1592</v>
      </c>
      <c r="AD63" s="2"/>
      <c r="AE63" s="5">
        <v>46.33</v>
      </c>
      <c r="AF63" s="2" t="s">
        <v>1593</v>
      </c>
      <c r="AG63" s="2"/>
      <c r="AH63" s="6">
        <v>45.69</v>
      </c>
      <c r="AI63" s="2" t="s">
        <v>1594</v>
      </c>
      <c r="AJ63" s="6">
        <v>45.65</v>
      </c>
      <c r="AK63" s="2" t="s">
        <v>1595</v>
      </c>
      <c r="AL63" s="2"/>
      <c r="AM63" s="6">
        <v>45.06</v>
      </c>
      <c r="AN63" s="2" t="s">
        <v>1596</v>
      </c>
      <c r="AO63" s="2"/>
      <c r="AP63" s="6">
        <v>44.6</v>
      </c>
      <c r="AQ63" s="2" t="s">
        <v>1597</v>
      </c>
      <c r="AR63" s="2"/>
      <c r="AS63" s="6">
        <v>44.27</v>
      </c>
      <c r="AT63" s="2" t="s">
        <v>1598</v>
      </c>
      <c r="AU63" s="2"/>
      <c r="AV63" s="6">
        <v>42.94</v>
      </c>
      <c r="AW63" s="2" t="s">
        <v>1599</v>
      </c>
      <c r="AX63" s="2"/>
      <c r="AY63" s="6">
        <v>39.409999999999997</v>
      </c>
      <c r="AZ63" s="2" t="s">
        <v>1600</v>
      </c>
      <c r="BA63" s="2"/>
      <c r="BB63" s="6">
        <v>36.82</v>
      </c>
      <c r="BC63" s="2"/>
      <c r="BD63" s="2" t="s">
        <v>1601</v>
      </c>
      <c r="BE63" s="6"/>
      <c r="BF63" s="2" t="s">
        <v>1602</v>
      </c>
      <c r="BG63" s="2"/>
      <c r="BH63" s="1"/>
      <c r="BI63" s="1" t="s">
        <v>43</v>
      </c>
      <c r="BJ63" s="1" t="s">
        <v>1128</v>
      </c>
    </row>
    <row r="64" spans="1:62" ht="57.6" x14ac:dyDescent="0.3">
      <c r="A64" s="1" t="s">
        <v>163</v>
      </c>
      <c r="B64" s="1" t="s">
        <v>1603</v>
      </c>
      <c r="C64" s="1" t="s">
        <v>1604</v>
      </c>
      <c r="D64" s="1" t="s">
        <v>1343</v>
      </c>
      <c r="E64" s="1" t="s">
        <v>1605</v>
      </c>
      <c r="F64" s="1" t="s">
        <v>1606</v>
      </c>
      <c r="G64" s="1" t="s">
        <v>1607</v>
      </c>
      <c r="H64" s="1" t="s">
        <v>1608</v>
      </c>
      <c r="I64" s="1" t="s">
        <v>1609</v>
      </c>
      <c r="J64" s="1" t="s">
        <v>1610</v>
      </c>
      <c r="K64" s="1" t="s">
        <v>1611</v>
      </c>
      <c r="L64" s="1" t="s">
        <v>1612</v>
      </c>
      <c r="M64" s="1" t="s">
        <v>1613</v>
      </c>
      <c r="N64" s="1" t="s">
        <v>1614</v>
      </c>
      <c r="O64" s="1" t="s">
        <v>1615</v>
      </c>
      <c r="P64" s="1" t="s">
        <v>1605</v>
      </c>
      <c r="Q64" s="1"/>
      <c r="R64" s="1" t="s">
        <v>1616</v>
      </c>
      <c r="S64" s="2" t="s">
        <v>1617</v>
      </c>
      <c r="T64" s="1" t="s">
        <v>1568</v>
      </c>
      <c r="U64" s="2" t="s">
        <v>1618</v>
      </c>
      <c r="V64" s="1" t="s">
        <v>1115</v>
      </c>
      <c r="W64" s="1" t="s">
        <v>1570</v>
      </c>
      <c r="X64" s="1" t="s">
        <v>1116</v>
      </c>
      <c r="Y64" s="5">
        <v>0.95069999999999999</v>
      </c>
      <c r="Z64" s="2" t="s">
        <v>1619</v>
      </c>
      <c r="AA64" s="2"/>
      <c r="AB64" s="6">
        <v>0.95509999999999995</v>
      </c>
      <c r="AC64" s="2" t="s">
        <v>1619</v>
      </c>
      <c r="AD64" s="2"/>
      <c r="AE64" s="5">
        <v>0.9415</v>
      </c>
      <c r="AF64" s="2" t="s">
        <v>1619</v>
      </c>
      <c r="AG64" s="2"/>
      <c r="AH64" s="6">
        <v>0.95660000000000001</v>
      </c>
      <c r="AI64" s="2" t="s">
        <v>1619</v>
      </c>
      <c r="AJ64" s="6">
        <v>0.96240000000000003</v>
      </c>
      <c r="AK64" s="2" t="s">
        <v>1619</v>
      </c>
      <c r="AL64" s="2"/>
      <c r="AM64" s="6">
        <v>0.9657</v>
      </c>
      <c r="AN64" s="2" t="s">
        <v>1620</v>
      </c>
      <c r="AO64" s="2"/>
      <c r="AP64" s="6">
        <v>0.95850000000000002</v>
      </c>
      <c r="AQ64" s="2" t="s">
        <v>1620</v>
      </c>
      <c r="AR64" s="2"/>
      <c r="AS64" s="6">
        <v>0.95740000000000003</v>
      </c>
      <c r="AT64" s="2" t="s">
        <v>1620</v>
      </c>
      <c r="AU64" s="2"/>
      <c r="AV64" s="6">
        <v>0.95499999999999996</v>
      </c>
      <c r="AW64" s="2" t="s">
        <v>1620</v>
      </c>
      <c r="AX64" s="2"/>
      <c r="AY64" s="6">
        <v>0.95320000000000005</v>
      </c>
      <c r="AZ64" s="2" t="s">
        <v>1620</v>
      </c>
      <c r="BA64" s="2"/>
      <c r="BB64" s="6">
        <v>0.95609999999999995</v>
      </c>
      <c r="BC64" s="2"/>
      <c r="BD64" s="2" t="s">
        <v>1620</v>
      </c>
      <c r="BE64" s="6"/>
      <c r="BF64" s="2"/>
      <c r="BG64" s="2"/>
      <c r="BH64" s="1"/>
      <c r="BI64" s="1" t="s">
        <v>43</v>
      </c>
      <c r="BJ64" s="1" t="s">
        <v>1128</v>
      </c>
    </row>
    <row r="65" spans="1:62" ht="43.2" x14ac:dyDescent="0.3">
      <c r="A65" s="1" t="s">
        <v>163</v>
      </c>
      <c r="B65" s="1" t="s">
        <v>1621</v>
      </c>
      <c r="C65" s="1" t="s">
        <v>1622</v>
      </c>
      <c r="D65" s="1" t="s">
        <v>1496</v>
      </c>
      <c r="E65" s="1" t="s">
        <v>1623</v>
      </c>
      <c r="F65" s="1" t="s">
        <v>1624</v>
      </c>
      <c r="G65" s="1" t="s">
        <v>1624</v>
      </c>
      <c r="H65" s="1" t="s">
        <v>1625</v>
      </c>
      <c r="I65" s="1" t="s">
        <v>1626</v>
      </c>
      <c r="J65" s="1" t="s">
        <v>1627</v>
      </c>
      <c r="K65" s="1" t="s">
        <v>1628</v>
      </c>
      <c r="L65" s="1" t="s">
        <v>1629</v>
      </c>
      <c r="M65" s="1" t="s">
        <v>1630</v>
      </c>
      <c r="N65" s="1" t="s">
        <v>1631</v>
      </c>
      <c r="O65" s="1" t="s">
        <v>1632</v>
      </c>
      <c r="P65" s="1" t="s">
        <v>1623</v>
      </c>
      <c r="Q65" s="1"/>
      <c r="R65" s="1" t="s">
        <v>1633</v>
      </c>
      <c r="S65" s="2" t="s">
        <v>1634</v>
      </c>
      <c r="T65" s="1" t="s">
        <v>1568</v>
      </c>
      <c r="U65" s="2" t="s">
        <v>1635</v>
      </c>
      <c r="V65" s="1" t="s">
        <v>1115</v>
      </c>
      <c r="W65" s="1" t="s">
        <v>1570</v>
      </c>
      <c r="X65" s="1" t="s">
        <v>1116</v>
      </c>
      <c r="Y65" s="5">
        <v>1</v>
      </c>
      <c r="Z65" s="2" t="s">
        <v>1636</v>
      </c>
      <c r="AA65" s="2"/>
      <c r="AB65" s="6">
        <v>1</v>
      </c>
      <c r="AC65" s="2" t="s">
        <v>1636</v>
      </c>
      <c r="AD65" s="2"/>
      <c r="AE65" s="5">
        <v>0.36549999999999999</v>
      </c>
      <c r="AF65" s="2" t="s">
        <v>1636</v>
      </c>
      <c r="AG65" s="2"/>
      <c r="AH65" s="6">
        <v>0.64449999999999996</v>
      </c>
      <c r="AI65" s="2" t="s">
        <v>1636</v>
      </c>
      <c r="AJ65" s="6">
        <v>0.72209999999999996</v>
      </c>
      <c r="AK65" s="2" t="s">
        <v>1636</v>
      </c>
      <c r="AL65" s="2"/>
      <c r="AM65" s="6">
        <v>0.72809999999999997</v>
      </c>
      <c r="AN65" s="2" t="s">
        <v>1636</v>
      </c>
      <c r="AO65" s="2"/>
      <c r="AP65" s="6">
        <v>0.71730000000000005</v>
      </c>
      <c r="AQ65" s="2" t="s">
        <v>1636</v>
      </c>
      <c r="AR65" s="2"/>
      <c r="AS65" s="6">
        <v>0.69479999999999997</v>
      </c>
      <c r="AT65" s="2" t="s">
        <v>1637</v>
      </c>
      <c r="AU65" s="2"/>
      <c r="AV65" s="6">
        <v>0.70120000000000005</v>
      </c>
      <c r="AW65" s="2" t="s">
        <v>1636</v>
      </c>
      <c r="AX65" s="2"/>
      <c r="AY65" s="6">
        <v>0.75680000000000003</v>
      </c>
      <c r="AZ65" s="2" t="s">
        <v>1636</v>
      </c>
      <c r="BA65" s="2"/>
      <c r="BB65" s="6">
        <v>0.80169999999999997</v>
      </c>
      <c r="BC65" s="2"/>
      <c r="BD65" s="2" t="s">
        <v>1636</v>
      </c>
      <c r="BE65" s="6"/>
      <c r="BF65" s="2"/>
      <c r="BG65" s="2"/>
      <c r="BH65" s="1"/>
      <c r="BI65" s="1" t="s">
        <v>43</v>
      </c>
      <c r="BJ65" s="1" t="s">
        <v>1128</v>
      </c>
    </row>
    <row r="66" spans="1:62" ht="43.2" x14ac:dyDescent="0.3">
      <c r="A66" s="1" t="s">
        <v>163</v>
      </c>
      <c r="B66" s="1" t="s">
        <v>1638</v>
      </c>
      <c r="C66" s="1" t="s">
        <v>720</v>
      </c>
      <c r="D66" s="1" t="s">
        <v>1496</v>
      </c>
      <c r="E66" s="1" t="s">
        <v>1639</v>
      </c>
      <c r="F66" s="1" t="s">
        <v>1640</v>
      </c>
      <c r="G66" s="1" t="s">
        <v>1640</v>
      </c>
      <c r="H66" s="1" t="s">
        <v>1641</v>
      </c>
      <c r="I66" s="1" t="s">
        <v>1642</v>
      </c>
      <c r="J66" s="1" t="s">
        <v>1643</v>
      </c>
      <c r="K66" s="1" t="s">
        <v>1644</v>
      </c>
      <c r="L66" s="1" t="s">
        <v>1645</v>
      </c>
      <c r="M66" s="1" t="s">
        <v>1646</v>
      </c>
      <c r="N66" s="1" t="s">
        <v>1647</v>
      </c>
      <c r="O66" s="1" t="s">
        <v>1647</v>
      </c>
      <c r="P66" s="1" t="s">
        <v>1639</v>
      </c>
      <c r="Q66" s="1"/>
      <c r="R66" s="1" t="s">
        <v>1648</v>
      </c>
      <c r="S66" s="2" t="s">
        <v>1649</v>
      </c>
      <c r="T66" s="1" t="s">
        <v>1568</v>
      </c>
      <c r="U66" s="2" t="s">
        <v>1650</v>
      </c>
      <c r="V66" s="1" t="s">
        <v>1115</v>
      </c>
      <c r="W66" s="1" t="s">
        <v>1570</v>
      </c>
      <c r="X66" s="1" t="s">
        <v>1116</v>
      </c>
      <c r="Y66" s="5">
        <v>1</v>
      </c>
      <c r="Z66" s="2" t="s">
        <v>1651</v>
      </c>
      <c r="AA66" s="2"/>
      <c r="AB66" s="6">
        <v>1</v>
      </c>
      <c r="AC66" s="2" t="s">
        <v>1651</v>
      </c>
      <c r="AD66" s="2"/>
      <c r="AE66" s="5">
        <v>0.81</v>
      </c>
      <c r="AF66" s="2" t="s">
        <v>1652</v>
      </c>
      <c r="AG66" s="2"/>
      <c r="AH66" s="6">
        <v>0.69</v>
      </c>
      <c r="AI66" s="2" t="s">
        <v>1652</v>
      </c>
      <c r="AJ66" s="6">
        <v>0.68</v>
      </c>
      <c r="AK66" s="2" t="s">
        <v>1652</v>
      </c>
      <c r="AL66" s="2"/>
      <c r="AM66" s="6">
        <v>0.71</v>
      </c>
      <c r="AN66" s="2" t="s">
        <v>1652</v>
      </c>
      <c r="AO66" s="2"/>
      <c r="AP66" s="6">
        <v>0.74</v>
      </c>
      <c r="AQ66" s="2" t="s">
        <v>1652</v>
      </c>
      <c r="AR66" s="2"/>
      <c r="AS66" s="6">
        <v>0.752</v>
      </c>
      <c r="AT66" s="2" t="s">
        <v>1652</v>
      </c>
      <c r="AU66" s="2"/>
      <c r="AV66" s="6">
        <v>0.77</v>
      </c>
      <c r="AW66" s="2" t="s">
        <v>1652</v>
      </c>
      <c r="AX66" s="2"/>
      <c r="AY66" s="6">
        <v>0.77</v>
      </c>
      <c r="AZ66" s="2" t="s">
        <v>1652</v>
      </c>
      <c r="BA66" s="2"/>
      <c r="BB66" s="6">
        <v>1</v>
      </c>
      <c r="BC66" s="2"/>
      <c r="BD66" s="2" t="s">
        <v>1652</v>
      </c>
      <c r="BE66" s="6"/>
      <c r="BF66" s="2"/>
      <c r="BG66" s="2"/>
      <c r="BH66" s="1"/>
      <c r="BI66" s="1" t="s">
        <v>43</v>
      </c>
      <c r="BJ66" s="1" t="s">
        <v>1128</v>
      </c>
    </row>
    <row r="67" spans="1:62" ht="43.2" x14ac:dyDescent="0.3">
      <c r="A67" s="1" t="s">
        <v>630</v>
      </c>
      <c r="B67" s="1" t="s">
        <v>1653</v>
      </c>
      <c r="C67" s="1" t="s">
        <v>114</v>
      </c>
      <c r="D67" s="1"/>
      <c r="E67" s="1"/>
      <c r="F67" s="1"/>
      <c r="G67" s="1"/>
      <c r="H67" s="1"/>
      <c r="I67" s="1"/>
      <c r="J67" s="1"/>
      <c r="K67" s="1"/>
      <c r="L67" s="1"/>
      <c r="M67" s="1"/>
      <c r="N67" s="1"/>
      <c r="O67" s="1"/>
      <c r="P67" s="1"/>
      <c r="Q67" s="1"/>
      <c r="R67" s="1" t="s">
        <v>1654</v>
      </c>
      <c r="S67" s="2" t="s">
        <v>1655</v>
      </c>
      <c r="T67" s="1" t="s">
        <v>639</v>
      </c>
      <c r="U67" s="2" t="s">
        <v>1656</v>
      </c>
      <c r="V67" s="1" t="s">
        <v>1115</v>
      </c>
      <c r="W67" s="1" t="s">
        <v>641</v>
      </c>
      <c r="X67" s="1" t="s">
        <v>1157</v>
      </c>
      <c r="Y67" s="5"/>
      <c r="Z67" s="2"/>
      <c r="AA67" s="2"/>
      <c r="AB67" s="6"/>
      <c r="AC67" s="2"/>
      <c r="AD67" s="2"/>
      <c r="AE67" s="5"/>
      <c r="AF67" s="2"/>
      <c r="AG67" s="2"/>
      <c r="AH67" s="6"/>
      <c r="AI67" s="2"/>
      <c r="AJ67" s="6"/>
      <c r="AK67" s="2"/>
      <c r="AL67" s="2"/>
      <c r="AM67" s="6"/>
      <c r="AN67" s="2"/>
      <c r="AO67" s="2"/>
      <c r="AP67" s="6"/>
      <c r="AQ67" s="2"/>
      <c r="AR67" s="2"/>
      <c r="AS67" s="6"/>
      <c r="AT67" s="2"/>
      <c r="AU67" s="2"/>
      <c r="AV67" s="6"/>
      <c r="AW67" s="2"/>
      <c r="AX67" s="2"/>
      <c r="AY67" s="6"/>
      <c r="AZ67" s="2"/>
      <c r="BA67" s="2"/>
      <c r="BB67" s="6"/>
      <c r="BC67" s="2"/>
      <c r="BD67" s="2"/>
      <c r="BE67" s="6"/>
      <c r="BF67" s="2"/>
      <c r="BG67" s="2"/>
      <c r="BH67" s="1"/>
      <c r="BI67" s="1" t="s">
        <v>43</v>
      </c>
      <c r="BJ67" s="1" t="s">
        <v>1128</v>
      </c>
    </row>
    <row r="68" spans="1:62" ht="43.2" x14ac:dyDescent="0.3">
      <c r="A68" s="1" t="s">
        <v>630</v>
      </c>
      <c r="B68" s="1" t="s">
        <v>1657</v>
      </c>
      <c r="C68" s="1" t="s">
        <v>114</v>
      </c>
      <c r="D68" s="1"/>
      <c r="E68" s="1"/>
      <c r="F68" s="1"/>
      <c r="G68" s="1"/>
      <c r="H68" s="1"/>
      <c r="I68" s="1"/>
      <c r="J68" s="1"/>
      <c r="K68" s="1"/>
      <c r="L68" s="1"/>
      <c r="M68" s="1"/>
      <c r="N68" s="1"/>
      <c r="O68" s="1"/>
      <c r="P68" s="1"/>
      <c r="Q68" s="1"/>
      <c r="R68" s="1" t="s">
        <v>642</v>
      </c>
      <c r="S68" s="2" t="s">
        <v>1658</v>
      </c>
      <c r="T68" s="1" t="s">
        <v>639</v>
      </c>
      <c r="U68" s="2" t="s">
        <v>1659</v>
      </c>
      <c r="V68" s="1" t="s">
        <v>1115</v>
      </c>
      <c r="W68" s="1" t="s">
        <v>641</v>
      </c>
      <c r="X68" s="1" t="s">
        <v>1157</v>
      </c>
      <c r="Y68" s="5"/>
      <c r="Z68" s="2"/>
      <c r="AA68" s="2"/>
      <c r="AB68" s="6"/>
      <c r="AC68" s="2"/>
      <c r="AD68" s="2"/>
      <c r="AE68" s="5"/>
      <c r="AF68" s="2"/>
      <c r="AG68" s="2"/>
      <c r="AH68" s="6"/>
      <c r="AI68" s="2"/>
      <c r="AJ68" s="6"/>
      <c r="AK68" s="2"/>
      <c r="AL68" s="2"/>
      <c r="AM68" s="6"/>
      <c r="AN68" s="2"/>
      <c r="AO68" s="2"/>
      <c r="AP68" s="6"/>
      <c r="AQ68" s="2"/>
      <c r="AR68" s="2"/>
      <c r="AS68" s="6"/>
      <c r="AT68" s="2"/>
      <c r="AU68" s="2"/>
      <c r="AV68" s="6"/>
      <c r="AW68" s="2"/>
      <c r="AX68" s="2"/>
      <c r="AY68" s="6"/>
      <c r="AZ68" s="2"/>
      <c r="BA68" s="2"/>
      <c r="BB68" s="6"/>
      <c r="BC68" s="2"/>
      <c r="BD68" s="2"/>
      <c r="BE68" s="6"/>
      <c r="BF68" s="2"/>
      <c r="BG68" s="2"/>
      <c r="BH68" s="1"/>
      <c r="BI68" s="1" t="s">
        <v>43</v>
      </c>
      <c r="BJ68" s="1" t="s">
        <v>1128</v>
      </c>
    </row>
    <row r="69" spans="1:62" ht="28.8" x14ac:dyDescent="0.3">
      <c r="A69" s="1" t="s">
        <v>630</v>
      </c>
      <c r="B69" s="1" t="s">
        <v>1660</v>
      </c>
      <c r="C69" s="1" t="s">
        <v>697</v>
      </c>
      <c r="D69" s="1"/>
      <c r="E69" s="1"/>
      <c r="F69" s="1"/>
      <c r="G69" s="1"/>
      <c r="H69" s="1"/>
      <c r="I69" s="1"/>
      <c r="J69" s="1"/>
      <c r="K69" s="1"/>
      <c r="L69" s="1"/>
      <c r="M69" s="1"/>
      <c r="N69" s="1"/>
      <c r="O69" s="1"/>
      <c r="P69" s="1"/>
      <c r="Q69" s="1"/>
      <c r="R69" s="1" t="s">
        <v>696</v>
      </c>
      <c r="S69" s="2" t="s">
        <v>1661</v>
      </c>
      <c r="T69" s="1" t="s">
        <v>639</v>
      </c>
      <c r="U69" s="2" t="s">
        <v>1662</v>
      </c>
      <c r="V69" s="1" t="s">
        <v>1115</v>
      </c>
      <c r="W69" s="1" t="s">
        <v>641</v>
      </c>
      <c r="X69" s="1" t="s">
        <v>1157</v>
      </c>
      <c r="Y69" s="5"/>
      <c r="Z69" s="2"/>
      <c r="AA69" s="2"/>
      <c r="AB69" s="6"/>
      <c r="AC69" s="2"/>
      <c r="AD69" s="2"/>
      <c r="AE69" s="5"/>
      <c r="AF69" s="2"/>
      <c r="AG69" s="2"/>
      <c r="AH69" s="6"/>
      <c r="AI69" s="2"/>
      <c r="AJ69" s="6"/>
      <c r="AK69" s="2"/>
      <c r="AL69" s="2"/>
      <c r="AM69" s="6"/>
      <c r="AN69" s="2"/>
      <c r="AO69" s="2"/>
      <c r="AP69" s="6"/>
      <c r="AQ69" s="2"/>
      <c r="AR69" s="2"/>
      <c r="AS69" s="6"/>
      <c r="AT69" s="2"/>
      <c r="AU69" s="2"/>
      <c r="AV69" s="6"/>
      <c r="AW69" s="2"/>
      <c r="AX69" s="2"/>
      <c r="AY69" s="6"/>
      <c r="AZ69" s="2"/>
      <c r="BA69" s="2"/>
      <c r="BB69" s="6"/>
      <c r="BC69" s="2"/>
      <c r="BD69" s="2"/>
      <c r="BE69" s="6"/>
      <c r="BF69" s="2"/>
      <c r="BG69" s="2"/>
      <c r="BH69" s="1"/>
      <c r="BI69" s="1" t="s">
        <v>43</v>
      </c>
      <c r="BJ69" s="1" t="s">
        <v>1128</v>
      </c>
    </row>
    <row r="70" spans="1:62" ht="28.8" x14ac:dyDescent="0.3">
      <c r="A70" s="1" t="s">
        <v>630</v>
      </c>
      <c r="B70" s="1" t="s">
        <v>1663</v>
      </c>
      <c r="C70" s="1" t="s">
        <v>286</v>
      </c>
      <c r="D70" s="1"/>
      <c r="E70" s="1"/>
      <c r="F70" s="1"/>
      <c r="G70" s="1"/>
      <c r="H70" s="1"/>
      <c r="I70" s="1"/>
      <c r="J70" s="1"/>
      <c r="K70" s="1"/>
      <c r="L70" s="1"/>
      <c r="M70" s="1"/>
      <c r="N70" s="1"/>
      <c r="O70" s="1"/>
      <c r="P70" s="1"/>
      <c r="Q70" s="1"/>
      <c r="R70" s="1" t="s">
        <v>1664</v>
      </c>
      <c r="S70" s="2" t="s">
        <v>1665</v>
      </c>
      <c r="T70" s="1" t="s">
        <v>639</v>
      </c>
      <c r="U70" s="2" t="s">
        <v>1666</v>
      </c>
      <c r="V70" s="1" t="s">
        <v>1115</v>
      </c>
      <c r="W70" s="1" t="s">
        <v>641</v>
      </c>
      <c r="X70" s="1" t="s">
        <v>1157</v>
      </c>
      <c r="Y70" s="5"/>
      <c r="Z70" s="2"/>
      <c r="AA70" s="2"/>
      <c r="AB70" s="6"/>
      <c r="AC70" s="2"/>
      <c r="AD70" s="2"/>
      <c r="AE70" s="5"/>
      <c r="AF70" s="2"/>
      <c r="AG70" s="2"/>
      <c r="AH70" s="6"/>
      <c r="AI70" s="2"/>
      <c r="AJ70" s="6"/>
      <c r="AK70" s="2"/>
      <c r="AL70" s="2"/>
      <c r="AM70" s="6"/>
      <c r="AN70" s="2"/>
      <c r="AO70" s="2"/>
      <c r="AP70" s="6"/>
      <c r="AQ70" s="2"/>
      <c r="AR70" s="2"/>
      <c r="AS70" s="6"/>
      <c r="AT70" s="2"/>
      <c r="AU70" s="2"/>
      <c r="AV70" s="6"/>
      <c r="AW70" s="2"/>
      <c r="AX70" s="2"/>
      <c r="AY70" s="6"/>
      <c r="AZ70" s="2"/>
      <c r="BA70" s="2"/>
      <c r="BB70" s="6"/>
      <c r="BC70" s="2"/>
      <c r="BD70" s="2"/>
      <c r="BE70" s="6"/>
      <c r="BF70" s="2"/>
      <c r="BG70" s="2"/>
      <c r="BH70" s="1"/>
      <c r="BI70" s="1" t="s">
        <v>43</v>
      </c>
      <c r="BJ70" s="1" t="s">
        <v>1128</v>
      </c>
    </row>
    <row r="71" spans="1:62" ht="43.2" x14ac:dyDescent="0.3">
      <c r="A71" s="1" t="s">
        <v>630</v>
      </c>
      <c r="B71" s="1" t="s">
        <v>1667</v>
      </c>
      <c r="C71" s="1" t="s">
        <v>704</v>
      </c>
      <c r="D71" s="1"/>
      <c r="E71" s="1"/>
      <c r="F71" s="1"/>
      <c r="G71" s="1"/>
      <c r="H71" s="1"/>
      <c r="I71" s="1"/>
      <c r="J71" s="1"/>
      <c r="K71" s="1"/>
      <c r="L71" s="1"/>
      <c r="M71" s="1"/>
      <c r="N71" s="1"/>
      <c r="O71" s="1"/>
      <c r="P71" s="1"/>
      <c r="Q71" s="1"/>
      <c r="R71" s="1" t="s">
        <v>668</v>
      </c>
      <c r="S71" s="2" t="s">
        <v>1668</v>
      </c>
      <c r="T71" s="1" t="s">
        <v>639</v>
      </c>
      <c r="U71" s="2" t="s">
        <v>1669</v>
      </c>
      <c r="V71" s="1" t="s">
        <v>1115</v>
      </c>
      <c r="W71" s="1" t="s">
        <v>641</v>
      </c>
      <c r="X71" s="1" t="s">
        <v>1157</v>
      </c>
      <c r="Y71" s="5"/>
      <c r="Z71" s="2"/>
      <c r="AA71" s="2"/>
      <c r="AB71" s="6"/>
      <c r="AC71" s="2"/>
      <c r="AD71" s="2"/>
      <c r="AE71" s="5"/>
      <c r="AF71" s="2"/>
      <c r="AG71" s="2"/>
      <c r="AH71" s="6"/>
      <c r="AI71" s="2"/>
      <c r="AJ71" s="6"/>
      <c r="AK71" s="2"/>
      <c r="AL71" s="2"/>
      <c r="AM71" s="6"/>
      <c r="AN71" s="2"/>
      <c r="AO71" s="2"/>
      <c r="AP71" s="6"/>
      <c r="AQ71" s="2"/>
      <c r="AR71" s="2"/>
      <c r="AS71" s="6"/>
      <c r="AT71" s="2"/>
      <c r="AU71" s="2"/>
      <c r="AV71" s="6"/>
      <c r="AW71" s="2"/>
      <c r="AX71" s="2"/>
      <c r="AY71" s="6"/>
      <c r="AZ71" s="2"/>
      <c r="BA71" s="2"/>
      <c r="BB71" s="6"/>
      <c r="BC71" s="2"/>
      <c r="BD71" s="2"/>
      <c r="BE71" s="6"/>
      <c r="BF71" s="2"/>
      <c r="BG71" s="2"/>
      <c r="BH71" s="1"/>
      <c r="BI71" s="1" t="s">
        <v>43</v>
      </c>
      <c r="BJ71" s="1" t="s">
        <v>1128</v>
      </c>
    </row>
    <row r="72" spans="1:62" ht="43.2" x14ac:dyDescent="0.3">
      <c r="A72" s="1" t="s">
        <v>1670</v>
      </c>
      <c r="B72" s="1" t="s">
        <v>1671</v>
      </c>
      <c r="C72" s="1" t="s">
        <v>1672</v>
      </c>
      <c r="D72" s="1" t="s">
        <v>1673</v>
      </c>
      <c r="E72" s="1" t="s">
        <v>1674</v>
      </c>
      <c r="F72" s="1" t="s">
        <v>1675</v>
      </c>
      <c r="G72" s="1" t="s">
        <v>1676</v>
      </c>
      <c r="H72" s="1" t="s">
        <v>1677</v>
      </c>
      <c r="I72" s="1" t="s">
        <v>1678</v>
      </c>
      <c r="J72" s="1" t="s">
        <v>1679</v>
      </c>
      <c r="K72" s="1" t="s">
        <v>1680</v>
      </c>
      <c r="L72" s="1" t="s">
        <v>1681</v>
      </c>
      <c r="M72" s="1" t="s">
        <v>1682</v>
      </c>
      <c r="N72" s="1" t="s">
        <v>1683</v>
      </c>
      <c r="O72" s="1"/>
      <c r="P72" s="1"/>
      <c r="Q72" s="1"/>
      <c r="R72" s="1" t="s">
        <v>1684</v>
      </c>
      <c r="S72" s="2" t="s">
        <v>1685</v>
      </c>
      <c r="T72" s="1" t="s">
        <v>1686</v>
      </c>
      <c r="U72" s="2" t="s">
        <v>1687</v>
      </c>
      <c r="V72" s="1" t="s">
        <v>1115</v>
      </c>
      <c r="W72" s="1" t="s">
        <v>1688</v>
      </c>
      <c r="X72" s="1" t="s">
        <v>1227</v>
      </c>
      <c r="Y72" s="5">
        <v>1</v>
      </c>
      <c r="Z72" s="2"/>
      <c r="AA72" s="2"/>
      <c r="AB72" s="6">
        <v>1</v>
      </c>
      <c r="AC72" s="2"/>
      <c r="AD72" s="2"/>
      <c r="AE72" s="5">
        <v>0.78</v>
      </c>
      <c r="AF72" s="2"/>
      <c r="AG72" s="2"/>
      <c r="AH72" s="6">
        <v>0</v>
      </c>
      <c r="AI72" s="2"/>
      <c r="AJ72" s="6">
        <v>0.47</v>
      </c>
      <c r="AK72" s="2"/>
      <c r="AL72" s="2"/>
      <c r="AM72" s="6">
        <v>1</v>
      </c>
      <c r="AN72" s="2"/>
      <c r="AO72" s="2"/>
      <c r="AP72" s="6">
        <v>1</v>
      </c>
      <c r="AQ72" s="2"/>
      <c r="AR72" s="2"/>
      <c r="AS72" s="6">
        <v>0</v>
      </c>
      <c r="AT72" s="2"/>
      <c r="AU72" s="2"/>
      <c r="AV72" s="6">
        <v>1</v>
      </c>
      <c r="AW72" s="2" t="s">
        <v>1689</v>
      </c>
      <c r="AX72" s="2"/>
      <c r="AY72" s="6"/>
      <c r="AZ72" s="2"/>
      <c r="BA72" s="2"/>
      <c r="BB72" s="6"/>
      <c r="BC72" s="2"/>
      <c r="BD72" s="2"/>
      <c r="BE72" s="6"/>
      <c r="BF72" s="2"/>
      <c r="BG72" s="2"/>
      <c r="BH72" s="1"/>
      <c r="BI72" s="1" t="s">
        <v>43</v>
      </c>
      <c r="BJ72" s="1" t="s">
        <v>1128</v>
      </c>
    </row>
    <row r="73" spans="1:62" ht="43.2" x14ac:dyDescent="0.3">
      <c r="A73" s="1" t="s">
        <v>1670</v>
      </c>
      <c r="B73" s="1" t="s">
        <v>1690</v>
      </c>
      <c r="C73" s="1" t="s">
        <v>476</v>
      </c>
      <c r="D73" s="1" t="s">
        <v>1204</v>
      </c>
      <c r="E73" s="1" t="s">
        <v>1691</v>
      </c>
      <c r="F73" s="1"/>
      <c r="G73" s="1"/>
      <c r="H73" s="1"/>
      <c r="I73" s="1"/>
      <c r="J73" s="1"/>
      <c r="K73" s="1"/>
      <c r="L73" s="1"/>
      <c r="M73" s="1"/>
      <c r="N73" s="1"/>
      <c r="O73" s="1"/>
      <c r="P73" s="1"/>
      <c r="Q73" s="1"/>
      <c r="R73" s="1" t="s">
        <v>1692</v>
      </c>
      <c r="S73" s="2" t="s">
        <v>1693</v>
      </c>
      <c r="T73" s="1" t="s">
        <v>1686</v>
      </c>
      <c r="U73" s="2" t="s">
        <v>1694</v>
      </c>
      <c r="V73" s="1" t="s">
        <v>1115</v>
      </c>
      <c r="W73" s="1" t="s">
        <v>1688</v>
      </c>
      <c r="X73" s="1" t="s">
        <v>1116</v>
      </c>
      <c r="Y73" s="5">
        <v>0.90780000000000005</v>
      </c>
      <c r="Z73" s="2"/>
      <c r="AA73" s="2"/>
      <c r="AB73" s="6">
        <v>0.40450000000000003</v>
      </c>
      <c r="AC73" s="2"/>
      <c r="AD73" s="2"/>
      <c r="AE73" s="5">
        <v>0.91</v>
      </c>
      <c r="AF73" s="2"/>
      <c r="AG73" s="2"/>
      <c r="AH73" s="6">
        <v>0.87</v>
      </c>
      <c r="AI73" s="2"/>
      <c r="AJ73" s="6">
        <v>0.86</v>
      </c>
      <c r="AK73" s="2"/>
      <c r="AL73" s="2"/>
      <c r="AM73" s="6">
        <v>0.94</v>
      </c>
      <c r="AN73" s="2"/>
      <c r="AO73" s="2"/>
      <c r="AP73" s="6">
        <v>0.94</v>
      </c>
      <c r="AQ73" s="2"/>
      <c r="AR73" s="2"/>
      <c r="AS73" s="6">
        <v>0.87</v>
      </c>
      <c r="AT73" s="2"/>
      <c r="AU73" s="2"/>
      <c r="AV73" s="6">
        <v>0.59</v>
      </c>
      <c r="AW73" s="2" t="s">
        <v>1695</v>
      </c>
      <c r="AX73" s="2"/>
      <c r="AY73" s="6"/>
      <c r="AZ73" s="2"/>
      <c r="BA73" s="2"/>
      <c r="BB73" s="6"/>
      <c r="BC73" s="2"/>
      <c r="BD73" s="2"/>
      <c r="BE73" s="6"/>
      <c r="BF73" s="2"/>
      <c r="BG73" s="2"/>
      <c r="BH73" s="1"/>
      <c r="BI73" s="1" t="s">
        <v>43</v>
      </c>
      <c r="BJ73" s="1" t="s">
        <v>1128</v>
      </c>
    </row>
    <row r="74" spans="1:62" ht="28.8" x14ac:dyDescent="0.3">
      <c r="A74" s="1" t="s">
        <v>1670</v>
      </c>
      <c r="B74" s="1" t="s">
        <v>1696</v>
      </c>
      <c r="C74" s="1" t="s">
        <v>805</v>
      </c>
      <c r="D74" s="1" t="s">
        <v>1313</v>
      </c>
      <c r="E74" s="1" t="s">
        <v>1313</v>
      </c>
      <c r="F74" s="1" t="s">
        <v>531</v>
      </c>
      <c r="G74" s="1" t="s">
        <v>49</v>
      </c>
      <c r="H74" s="1" t="s">
        <v>531</v>
      </c>
      <c r="I74" s="1" t="s">
        <v>531</v>
      </c>
      <c r="J74" s="1" t="s">
        <v>531</v>
      </c>
      <c r="K74" s="1" t="s">
        <v>531</v>
      </c>
      <c r="L74" s="1" t="s">
        <v>531</v>
      </c>
      <c r="M74" s="1" t="s">
        <v>531</v>
      </c>
      <c r="N74" s="1" t="s">
        <v>531</v>
      </c>
      <c r="O74" s="1"/>
      <c r="P74" s="1"/>
      <c r="Q74" s="1"/>
      <c r="R74" s="1" t="s">
        <v>1697</v>
      </c>
      <c r="S74" s="2" t="s">
        <v>1698</v>
      </c>
      <c r="T74" s="1" t="s">
        <v>1686</v>
      </c>
      <c r="U74" s="2" t="s">
        <v>1699</v>
      </c>
      <c r="V74" s="1" t="s">
        <v>1115</v>
      </c>
      <c r="W74" s="1" t="s">
        <v>1688</v>
      </c>
      <c r="X74" s="1" t="s">
        <v>1116</v>
      </c>
      <c r="Y74" s="5">
        <v>1</v>
      </c>
      <c r="Z74" s="2"/>
      <c r="AA74" s="2"/>
      <c r="AB74" s="6">
        <v>0</v>
      </c>
      <c r="AC74" s="2"/>
      <c r="AD74" s="2"/>
      <c r="AE74" s="5">
        <v>1</v>
      </c>
      <c r="AF74" s="2"/>
      <c r="AG74" s="2"/>
      <c r="AH74" s="6">
        <v>1</v>
      </c>
      <c r="AI74" s="2"/>
      <c r="AJ74" s="6">
        <v>1</v>
      </c>
      <c r="AK74" s="2"/>
      <c r="AL74" s="2"/>
      <c r="AM74" s="6">
        <v>1</v>
      </c>
      <c r="AN74" s="2"/>
      <c r="AO74" s="2"/>
      <c r="AP74" s="6">
        <v>1</v>
      </c>
      <c r="AQ74" s="2"/>
      <c r="AR74" s="2"/>
      <c r="AS74" s="6">
        <v>1</v>
      </c>
      <c r="AT74" s="2"/>
      <c r="AU74" s="2"/>
      <c r="AV74" s="6">
        <v>1</v>
      </c>
      <c r="AW74" s="2" t="s">
        <v>1700</v>
      </c>
      <c r="AX74" s="2"/>
      <c r="AY74" s="6"/>
      <c r="AZ74" s="2"/>
      <c r="BA74" s="2"/>
      <c r="BB74" s="6"/>
      <c r="BC74" s="2"/>
      <c r="BD74" s="2"/>
      <c r="BE74" s="6"/>
      <c r="BF74" s="2"/>
      <c r="BG74" s="2"/>
      <c r="BH74" s="1"/>
      <c r="BI74" s="1" t="s">
        <v>43</v>
      </c>
      <c r="BJ74" s="1" t="s">
        <v>1128</v>
      </c>
    </row>
    <row r="75" spans="1:62" ht="28.8" x14ac:dyDescent="0.3">
      <c r="A75" s="1" t="s">
        <v>1670</v>
      </c>
      <c r="B75" s="1" t="s">
        <v>1701</v>
      </c>
      <c r="C75" s="1" t="s">
        <v>454</v>
      </c>
      <c r="D75" s="1" t="s">
        <v>1313</v>
      </c>
      <c r="E75" s="1" t="s">
        <v>1702</v>
      </c>
      <c r="F75" s="1" t="s">
        <v>1313</v>
      </c>
      <c r="G75" s="1" t="s">
        <v>1313</v>
      </c>
      <c r="H75" s="1" t="s">
        <v>1313</v>
      </c>
      <c r="I75" s="1" t="s">
        <v>1313</v>
      </c>
      <c r="J75" s="1" t="s">
        <v>1313</v>
      </c>
      <c r="K75" s="1" t="s">
        <v>1313</v>
      </c>
      <c r="L75" s="1" t="s">
        <v>1313</v>
      </c>
      <c r="M75" s="1" t="s">
        <v>1313</v>
      </c>
      <c r="N75" s="1" t="s">
        <v>1313</v>
      </c>
      <c r="O75" s="1"/>
      <c r="P75" s="1"/>
      <c r="Q75" s="1"/>
      <c r="R75" s="1" t="s">
        <v>1703</v>
      </c>
      <c r="S75" s="2" t="s">
        <v>1704</v>
      </c>
      <c r="T75" s="1" t="s">
        <v>1686</v>
      </c>
      <c r="U75" s="2" t="s">
        <v>1705</v>
      </c>
      <c r="V75" s="1" t="s">
        <v>1115</v>
      </c>
      <c r="W75" s="1" t="s">
        <v>1688</v>
      </c>
      <c r="X75" s="1" t="s">
        <v>1116</v>
      </c>
      <c r="Y75" s="5">
        <v>0.85</v>
      </c>
      <c r="Z75" s="2"/>
      <c r="AA75" s="2"/>
      <c r="AB75" s="6">
        <v>0.93</v>
      </c>
      <c r="AC75" s="2"/>
      <c r="AD75" s="2"/>
      <c r="AE75" s="5">
        <v>0.85</v>
      </c>
      <c r="AF75" s="2"/>
      <c r="AG75" s="2"/>
      <c r="AH75" s="6">
        <v>0.9</v>
      </c>
      <c r="AI75" s="2"/>
      <c r="AJ75" s="6">
        <v>0.9</v>
      </c>
      <c r="AK75" s="2"/>
      <c r="AL75" s="2"/>
      <c r="AM75" s="6">
        <v>0.85</v>
      </c>
      <c r="AN75" s="2"/>
      <c r="AO75" s="2"/>
      <c r="AP75" s="6">
        <v>0.81</v>
      </c>
      <c r="AQ75" s="2"/>
      <c r="AR75" s="2"/>
      <c r="AS75" s="6">
        <v>0.84</v>
      </c>
      <c r="AT75" s="2"/>
      <c r="AU75" s="2"/>
      <c r="AV75" s="6">
        <v>0.82</v>
      </c>
      <c r="AW75" s="2" t="s">
        <v>1706</v>
      </c>
      <c r="AX75" s="2"/>
      <c r="AY75" s="6"/>
      <c r="AZ75" s="2"/>
      <c r="BA75" s="2"/>
      <c r="BB75" s="6"/>
      <c r="BC75" s="2"/>
      <c r="BD75" s="2"/>
      <c r="BE75" s="6"/>
      <c r="BF75" s="2"/>
      <c r="BG75" s="2"/>
      <c r="BH75" s="1"/>
      <c r="BI75" s="1" t="s">
        <v>43</v>
      </c>
      <c r="BJ75" s="1" t="s">
        <v>1128</v>
      </c>
    </row>
    <row r="76" spans="1:62" ht="28.8" x14ac:dyDescent="0.3">
      <c r="A76" s="1" t="s">
        <v>1670</v>
      </c>
      <c r="B76" s="1" t="s">
        <v>1707</v>
      </c>
      <c r="C76" s="1" t="s">
        <v>1708</v>
      </c>
      <c r="D76" s="1" t="s">
        <v>1313</v>
      </c>
      <c r="E76" s="1" t="s">
        <v>1313</v>
      </c>
      <c r="F76" s="1" t="s">
        <v>1313</v>
      </c>
      <c r="G76" s="1" t="s">
        <v>1313</v>
      </c>
      <c r="H76" s="1" t="s">
        <v>1313</v>
      </c>
      <c r="I76" s="1" t="s">
        <v>1313</v>
      </c>
      <c r="J76" s="1" t="s">
        <v>1313</v>
      </c>
      <c r="K76" s="1" t="s">
        <v>1313</v>
      </c>
      <c r="L76" s="1" t="s">
        <v>1313</v>
      </c>
      <c r="M76" s="1" t="s">
        <v>1313</v>
      </c>
      <c r="N76" s="1" t="s">
        <v>1313</v>
      </c>
      <c r="O76" s="1"/>
      <c r="P76" s="1"/>
      <c r="Q76" s="1"/>
      <c r="R76" s="1" t="s">
        <v>1709</v>
      </c>
      <c r="S76" s="2" t="s">
        <v>1710</v>
      </c>
      <c r="T76" s="1" t="s">
        <v>1686</v>
      </c>
      <c r="U76" s="2" t="s">
        <v>1711</v>
      </c>
      <c r="V76" s="1" t="s">
        <v>1115</v>
      </c>
      <c r="W76" s="1" t="s">
        <v>1688</v>
      </c>
      <c r="X76" s="1" t="s">
        <v>1116</v>
      </c>
      <c r="Y76" s="5">
        <v>1</v>
      </c>
      <c r="Z76" s="2"/>
      <c r="AA76" s="2"/>
      <c r="AB76" s="6">
        <v>1</v>
      </c>
      <c r="AC76" s="2"/>
      <c r="AD76" s="2"/>
      <c r="AE76" s="5">
        <v>1</v>
      </c>
      <c r="AF76" s="2"/>
      <c r="AG76" s="2"/>
      <c r="AH76" s="6">
        <v>1</v>
      </c>
      <c r="AI76" s="2"/>
      <c r="AJ76" s="6">
        <v>1</v>
      </c>
      <c r="AK76" s="2"/>
      <c r="AL76" s="2"/>
      <c r="AM76" s="6">
        <v>1</v>
      </c>
      <c r="AN76" s="2"/>
      <c r="AO76" s="2"/>
      <c r="AP76" s="6">
        <v>1</v>
      </c>
      <c r="AQ76" s="2"/>
      <c r="AR76" s="2"/>
      <c r="AS76" s="6">
        <v>1</v>
      </c>
      <c r="AT76" s="2"/>
      <c r="AU76" s="2"/>
      <c r="AV76" s="6">
        <v>1</v>
      </c>
      <c r="AW76" s="2" t="s">
        <v>1712</v>
      </c>
      <c r="AX76" s="2"/>
      <c r="AY76" s="6"/>
      <c r="AZ76" s="2"/>
      <c r="BA76" s="2"/>
      <c r="BB76" s="6"/>
      <c r="BC76" s="2"/>
      <c r="BD76" s="2"/>
      <c r="BE76" s="6"/>
      <c r="BF76" s="2"/>
      <c r="BG76" s="2"/>
      <c r="BH76" s="1"/>
      <c r="BI76" s="1" t="s">
        <v>43</v>
      </c>
      <c r="BJ76" s="1" t="s">
        <v>1128</v>
      </c>
    </row>
    <row r="77" spans="1:62" ht="43.2" x14ac:dyDescent="0.3">
      <c r="A77" s="1" t="s">
        <v>821</v>
      </c>
      <c r="B77" s="1" t="s">
        <v>1713</v>
      </c>
      <c r="C77" s="1" t="s">
        <v>1714</v>
      </c>
      <c r="D77" s="1"/>
      <c r="E77" s="1"/>
      <c r="F77" s="1"/>
      <c r="G77" s="1"/>
      <c r="H77" s="1"/>
      <c r="I77" s="1"/>
      <c r="J77" s="1"/>
      <c r="K77" s="1"/>
      <c r="L77" s="1"/>
      <c r="M77" s="1"/>
      <c r="N77" s="1"/>
      <c r="O77" s="1"/>
      <c r="P77" s="1"/>
      <c r="Q77" s="1"/>
      <c r="R77" s="1" t="s">
        <v>1715</v>
      </c>
      <c r="S77" s="2" t="s">
        <v>1716</v>
      </c>
      <c r="T77" s="1" t="s">
        <v>830</v>
      </c>
      <c r="U77" s="2" t="s">
        <v>1717</v>
      </c>
      <c r="V77" s="1" t="s">
        <v>1115</v>
      </c>
      <c r="W77" s="1" t="s">
        <v>1718</v>
      </c>
      <c r="X77" s="1" t="s">
        <v>1157</v>
      </c>
      <c r="Y77" s="5"/>
      <c r="Z77" s="2"/>
      <c r="AA77" s="2"/>
      <c r="AB77" s="6"/>
      <c r="AC77" s="2"/>
      <c r="AD77" s="2"/>
      <c r="AE77" s="5"/>
      <c r="AF77" s="2"/>
      <c r="AG77" s="2"/>
      <c r="AH77" s="6"/>
      <c r="AI77" s="2"/>
      <c r="AJ77" s="6"/>
      <c r="AK77" s="2"/>
      <c r="AL77" s="2"/>
      <c r="AM77" s="6"/>
      <c r="AN77" s="2"/>
      <c r="AO77" s="2"/>
      <c r="AP77" s="6"/>
      <c r="AQ77" s="2"/>
      <c r="AR77" s="2"/>
      <c r="AS77" s="6"/>
      <c r="AT77" s="2"/>
      <c r="AU77" s="2"/>
      <c r="AV77" s="6"/>
      <c r="AW77" s="2"/>
      <c r="AX77" s="2"/>
      <c r="AY77" s="6"/>
      <c r="AZ77" s="2"/>
      <c r="BA77" s="2"/>
      <c r="BB77" s="6"/>
      <c r="BC77" s="2"/>
      <c r="BD77" s="2"/>
      <c r="BE77" s="6"/>
      <c r="BF77" s="2"/>
      <c r="BG77" s="2"/>
      <c r="BH77" s="1"/>
      <c r="BI77" s="1" t="s">
        <v>43</v>
      </c>
      <c r="BJ77" s="1" t="s">
        <v>1128</v>
      </c>
    </row>
    <row r="78" spans="1:62" ht="43.2" x14ac:dyDescent="0.3">
      <c r="A78" s="1" t="s">
        <v>821</v>
      </c>
      <c r="B78" s="1" t="s">
        <v>1719</v>
      </c>
      <c r="C78" s="1" t="s">
        <v>1720</v>
      </c>
      <c r="D78" s="1"/>
      <c r="E78" s="1"/>
      <c r="F78" s="1"/>
      <c r="G78" s="1"/>
      <c r="H78" s="1"/>
      <c r="I78" s="1"/>
      <c r="J78" s="1"/>
      <c r="K78" s="1"/>
      <c r="L78" s="1"/>
      <c r="M78" s="1"/>
      <c r="N78" s="1"/>
      <c r="O78" s="1"/>
      <c r="P78" s="1"/>
      <c r="Q78" s="1"/>
      <c r="R78" s="1" t="s">
        <v>1721</v>
      </c>
      <c r="S78" s="2" t="s">
        <v>1722</v>
      </c>
      <c r="T78" s="1" t="s">
        <v>830</v>
      </c>
      <c r="U78" s="2" t="s">
        <v>1723</v>
      </c>
      <c r="V78" s="1" t="s">
        <v>1115</v>
      </c>
      <c r="W78" s="1" t="s">
        <v>1718</v>
      </c>
      <c r="X78" s="1" t="s">
        <v>1157</v>
      </c>
      <c r="Y78" s="5"/>
      <c r="Z78" s="2"/>
      <c r="AA78" s="2"/>
      <c r="AB78" s="6"/>
      <c r="AC78" s="2"/>
      <c r="AD78" s="2"/>
      <c r="AE78" s="5"/>
      <c r="AF78" s="2"/>
      <c r="AG78" s="2"/>
      <c r="AH78" s="6"/>
      <c r="AI78" s="2"/>
      <c r="AJ78" s="6"/>
      <c r="AK78" s="2"/>
      <c r="AL78" s="2"/>
      <c r="AM78" s="6"/>
      <c r="AN78" s="2"/>
      <c r="AO78" s="2"/>
      <c r="AP78" s="6"/>
      <c r="AQ78" s="2"/>
      <c r="AR78" s="2"/>
      <c r="AS78" s="6"/>
      <c r="AT78" s="2"/>
      <c r="AU78" s="2"/>
      <c r="AV78" s="6"/>
      <c r="AW78" s="2"/>
      <c r="AX78" s="2"/>
      <c r="AY78" s="6"/>
      <c r="AZ78" s="2"/>
      <c r="BA78" s="2"/>
      <c r="BB78" s="6"/>
      <c r="BC78" s="2"/>
      <c r="BD78" s="2"/>
      <c r="BE78" s="6"/>
      <c r="BF78" s="2"/>
      <c r="BG78" s="2"/>
      <c r="BH78" s="1"/>
      <c r="BI78" s="1" t="s">
        <v>43</v>
      </c>
      <c r="BJ78" s="1" t="s">
        <v>1128</v>
      </c>
    </row>
    <row r="79" spans="1:62" ht="28.8" x14ac:dyDescent="0.3">
      <c r="A79" s="1" t="s">
        <v>821</v>
      </c>
      <c r="B79" s="1" t="s">
        <v>1724</v>
      </c>
      <c r="C79" s="1" t="s">
        <v>1720</v>
      </c>
      <c r="D79" s="1"/>
      <c r="E79" s="1"/>
      <c r="F79" s="1"/>
      <c r="G79" s="1"/>
      <c r="H79" s="1"/>
      <c r="I79" s="1"/>
      <c r="J79" s="1"/>
      <c r="K79" s="1"/>
      <c r="L79" s="1"/>
      <c r="M79" s="1"/>
      <c r="N79" s="1"/>
      <c r="O79" s="1"/>
      <c r="P79" s="1"/>
      <c r="Q79" s="1"/>
      <c r="R79" s="1" t="s">
        <v>1725</v>
      </c>
      <c r="S79" s="2" t="s">
        <v>1726</v>
      </c>
      <c r="T79" s="1" t="s">
        <v>830</v>
      </c>
      <c r="U79" s="2" t="s">
        <v>1727</v>
      </c>
      <c r="V79" s="1" t="s">
        <v>1115</v>
      </c>
      <c r="W79" s="1" t="s">
        <v>1718</v>
      </c>
      <c r="X79" s="1" t="s">
        <v>1157</v>
      </c>
      <c r="Y79" s="5"/>
      <c r="Z79" s="2"/>
      <c r="AA79" s="2"/>
      <c r="AB79" s="6"/>
      <c r="AC79" s="2"/>
      <c r="AD79" s="2"/>
      <c r="AE79" s="5"/>
      <c r="AF79" s="2"/>
      <c r="AG79" s="2"/>
      <c r="AH79" s="6"/>
      <c r="AI79" s="2"/>
      <c r="AJ79" s="6"/>
      <c r="AK79" s="2"/>
      <c r="AL79" s="2"/>
      <c r="AM79" s="6"/>
      <c r="AN79" s="2"/>
      <c r="AO79" s="2"/>
      <c r="AP79" s="6"/>
      <c r="AQ79" s="2"/>
      <c r="AR79" s="2"/>
      <c r="AS79" s="6"/>
      <c r="AT79" s="2"/>
      <c r="AU79" s="2"/>
      <c r="AV79" s="6"/>
      <c r="AW79" s="2"/>
      <c r="AX79" s="2"/>
      <c r="AY79" s="6"/>
      <c r="AZ79" s="2"/>
      <c r="BA79" s="2"/>
      <c r="BB79" s="6"/>
      <c r="BC79" s="2"/>
      <c r="BD79" s="2"/>
      <c r="BE79" s="6"/>
      <c r="BF79" s="2"/>
      <c r="BG79" s="2"/>
      <c r="BH79" s="1"/>
      <c r="BI79" s="1" t="s">
        <v>43</v>
      </c>
      <c r="BJ79" s="1" t="s">
        <v>1128</v>
      </c>
    </row>
    <row r="80" spans="1:62" ht="28.8" x14ac:dyDescent="0.3">
      <c r="A80" s="1" t="s">
        <v>821</v>
      </c>
      <c r="B80" s="1" t="s">
        <v>1728</v>
      </c>
      <c r="C80" s="1" t="s">
        <v>1729</v>
      </c>
      <c r="D80" s="1"/>
      <c r="E80" s="1"/>
      <c r="F80" s="1"/>
      <c r="G80" s="1"/>
      <c r="H80" s="1"/>
      <c r="I80" s="1"/>
      <c r="J80" s="1"/>
      <c r="K80" s="1"/>
      <c r="L80" s="1"/>
      <c r="M80" s="1"/>
      <c r="N80" s="1"/>
      <c r="O80" s="1"/>
      <c r="P80" s="1"/>
      <c r="Q80" s="1"/>
      <c r="R80" s="1" t="s">
        <v>1730</v>
      </c>
      <c r="S80" s="2" t="s">
        <v>1731</v>
      </c>
      <c r="T80" s="1" t="s">
        <v>830</v>
      </c>
      <c r="U80" s="2" t="s">
        <v>1732</v>
      </c>
      <c r="V80" s="1" t="s">
        <v>1115</v>
      </c>
      <c r="W80" s="1" t="s">
        <v>1718</v>
      </c>
      <c r="X80" s="1" t="s">
        <v>1157</v>
      </c>
      <c r="Y80" s="5"/>
      <c r="Z80" s="2"/>
      <c r="AA80" s="2"/>
      <c r="AB80" s="6"/>
      <c r="AC80" s="2"/>
      <c r="AD80" s="2"/>
      <c r="AE80" s="5"/>
      <c r="AF80" s="2"/>
      <c r="AG80" s="2"/>
      <c r="AH80" s="6"/>
      <c r="AI80" s="2"/>
      <c r="AJ80" s="6"/>
      <c r="AK80" s="2"/>
      <c r="AL80" s="2"/>
      <c r="AM80" s="6"/>
      <c r="AN80" s="2"/>
      <c r="AO80" s="2"/>
      <c r="AP80" s="6"/>
      <c r="AQ80" s="2"/>
      <c r="AR80" s="2"/>
      <c r="AS80" s="6"/>
      <c r="AT80" s="2"/>
      <c r="AU80" s="2"/>
      <c r="AV80" s="6"/>
      <c r="AW80" s="2"/>
      <c r="AX80" s="2"/>
      <c r="AY80" s="6"/>
      <c r="AZ80" s="2"/>
      <c r="BA80" s="2"/>
      <c r="BB80" s="6"/>
      <c r="BC80" s="2"/>
      <c r="BD80" s="2"/>
      <c r="BE80" s="6"/>
      <c r="BF80" s="2"/>
      <c r="BG80" s="2"/>
      <c r="BH80" s="1"/>
      <c r="BI80" s="1" t="s">
        <v>43</v>
      </c>
      <c r="BJ80" s="1" t="s">
        <v>1128</v>
      </c>
    </row>
    <row r="81" spans="1:62" ht="43.2" x14ac:dyDescent="0.3">
      <c r="A81" s="1" t="s">
        <v>821</v>
      </c>
      <c r="B81" s="1" t="s">
        <v>1733</v>
      </c>
      <c r="C81" s="1" t="s">
        <v>1734</v>
      </c>
      <c r="D81" s="1"/>
      <c r="E81" s="1"/>
      <c r="F81" s="1"/>
      <c r="G81" s="1"/>
      <c r="H81" s="1"/>
      <c r="I81" s="1"/>
      <c r="J81" s="1"/>
      <c r="K81" s="1"/>
      <c r="L81" s="1"/>
      <c r="M81" s="1"/>
      <c r="N81" s="1"/>
      <c r="O81" s="1"/>
      <c r="P81" s="1"/>
      <c r="Q81" s="1"/>
      <c r="R81" s="1" t="s">
        <v>1735</v>
      </c>
      <c r="S81" s="2" t="s">
        <v>1736</v>
      </c>
      <c r="T81" s="1" t="s">
        <v>830</v>
      </c>
      <c r="U81" s="2" t="s">
        <v>1737</v>
      </c>
      <c r="V81" s="1" t="s">
        <v>1115</v>
      </c>
      <c r="W81" s="1" t="s">
        <v>1718</v>
      </c>
      <c r="X81" s="1" t="s">
        <v>1157</v>
      </c>
      <c r="Y81" s="5"/>
      <c r="Z81" s="2"/>
      <c r="AA81" s="2"/>
      <c r="AB81" s="6"/>
      <c r="AC81" s="2"/>
      <c r="AD81" s="2"/>
      <c r="AE81" s="5"/>
      <c r="AF81" s="2"/>
      <c r="AG81" s="2"/>
      <c r="AH81" s="6"/>
      <c r="AI81" s="2"/>
      <c r="AJ81" s="6"/>
      <c r="AK81" s="2"/>
      <c r="AL81" s="2"/>
      <c r="AM81" s="6"/>
      <c r="AN81" s="2"/>
      <c r="AO81" s="2"/>
      <c r="AP81" s="6"/>
      <c r="AQ81" s="2"/>
      <c r="AR81" s="2"/>
      <c r="AS81" s="6"/>
      <c r="AT81" s="2"/>
      <c r="AU81" s="2"/>
      <c r="AV81" s="6"/>
      <c r="AW81" s="2"/>
      <c r="AX81" s="2"/>
      <c r="AY81" s="6"/>
      <c r="AZ81" s="2"/>
      <c r="BA81" s="2"/>
      <c r="BB81" s="6"/>
      <c r="BC81" s="2"/>
      <c r="BD81" s="2"/>
      <c r="BE81" s="6"/>
      <c r="BF81" s="2"/>
      <c r="BG81" s="2"/>
      <c r="BH81" s="1"/>
      <c r="BI81" s="1" t="s">
        <v>43</v>
      </c>
      <c r="BJ81" s="1" t="s">
        <v>1128</v>
      </c>
    </row>
    <row r="82" spans="1:62" ht="28.8" x14ac:dyDescent="0.3">
      <c r="A82" s="1" t="s">
        <v>421</v>
      </c>
      <c r="B82" s="1" t="s">
        <v>1738</v>
      </c>
      <c r="C82" s="1" t="s">
        <v>1672</v>
      </c>
      <c r="D82" s="1" t="s">
        <v>1313</v>
      </c>
      <c r="E82" s="1" t="s">
        <v>1313</v>
      </c>
      <c r="F82" s="1"/>
      <c r="G82" s="1"/>
      <c r="H82" s="1"/>
      <c r="I82" s="1"/>
      <c r="J82" s="1"/>
      <c r="K82" s="1"/>
      <c r="L82" s="1"/>
      <c r="M82" s="1"/>
      <c r="N82" s="1"/>
      <c r="O82" s="1"/>
      <c r="P82" s="1"/>
      <c r="Q82" s="1"/>
      <c r="R82" s="1" t="s">
        <v>1739</v>
      </c>
      <c r="S82" s="2" t="s">
        <v>1740</v>
      </c>
      <c r="T82" s="1" t="s">
        <v>431</v>
      </c>
      <c r="U82" s="2" t="s">
        <v>1741</v>
      </c>
      <c r="V82" s="1" t="s">
        <v>1115</v>
      </c>
      <c r="W82" s="1" t="s">
        <v>1742</v>
      </c>
      <c r="X82" s="1" t="s">
        <v>1227</v>
      </c>
      <c r="Y82" s="5">
        <v>0.1</v>
      </c>
      <c r="Z82" s="2" t="s">
        <v>1743</v>
      </c>
      <c r="AA82" s="2" t="s">
        <v>1744</v>
      </c>
      <c r="AB82" s="6">
        <v>0.1</v>
      </c>
      <c r="AC82" s="2" t="s">
        <v>1743</v>
      </c>
      <c r="AD82" s="2" t="s">
        <v>1744</v>
      </c>
      <c r="AE82" s="5">
        <v>0.1</v>
      </c>
      <c r="AF82" s="2" t="s">
        <v>1743</v>
      </c>
      <c r="AG82" s="2" t="s">
        <v>1744</v>
      </c>
      <c r="AH82" s="6">
        <v>0.1</v>
      </c>
      <c r="AI82" s="2" t="s">
        <v>1743</v>
      </c>
      <c r="AJ82" s="6">
        <v>0.05</v>
      </c>
      <c r="AK82" s="2" t="s">
        <v>1743</v>
      </c>
      <c r="AL82" s="2" t="s">
        <v>1744</v>
      </c>
      <c r="AM82" s="6">
        <v>0.05</v>
      </c>
      <c r="AN82" s="2" t="s">
        <v>1743</v>
      </c>
      <c r="AO82" s="2" t="s">
        <v>1744</v>
      </c>
      <c r="AP82" s="6">
        <v>0.05</v>
      </c>
      <c r="AQ82" s="2" t="s">
        <v>1743</v>
      </c>
      <c r="AR82" s="2" t="s">
        <v>1744</v>
      </c>
      <c r="AS82" s="6">
        <v>0.05</v>
      </c>
      <c r="AT82" s="2" t="s">
        <v>1743</v>
      </c>
      <c r="AU82" s="2" t="s">
        <v>1744</v>
      </c>
      <c r="AV82" s="6">
        <v>0.1</v>
      </c>
      <c r="AW82" s="2" t="s">
        <v>1743</v>
      </c>
      <c r="AX82" s="2" t="s">
        <v>1744</v>
      </c>
      <c r="AY82" s="6">
        <v>0.1</v>
      </c>
      <c r="AZ82" s="2" t="s">
        <v>1743</v>
      </c>
      <c r="BA82" s="2" t="s">
        <v>1744</v>
      </c>
      <c r="BB82" s="6">
        <v>0.1</v>
      </c>
      <c r="BC82" s="2" t="s">
        <v>1745</v>
      </c>
      <c r="BD82" s="2" t="s">
        <v>1743</v>
      </c>
      <c r="BE82" s="6">
        <v>0.1</v>
      </c>
      <c r="BF82" s="2" t="s">
        <v>1743</v>
      </c>
      <c r="BG82" s="2" t="s">
        <v>1745</v>
      </c>
      <c r="BH82" s="1"/>
      <c r="BI82" s="1" t="s">
        <v>43</v>
      </c>
      <c r="BJ82" s="1" t="s">
        <v>1128</v>
      </c>
    </row>
    <row r="83" spans="1:62" x14ac:dyDescent="0.3">
      <c r="A83" s="1" t="s">
        <v>421</v>
      </c>
      <c r="B83" s="1" t="s">
        <v>1746</v>
      </c>
      <c r="C83" s="1" t="s">
        <v>1672</v>
      </c>
      <c r="D83" s="1" t="s">
        <v>1313</v>
      </c>
      <c r="E83" s="1" t="s">
        <v>1313</v>
      </c>
      <c r="F83" s="1"/>
      <c r="G83" s="1"/>
      <c r="H83" s="1"/>
      <c r="I83" s="1"/>
      <c r="J83" s="1"/>
      <c r="K83" s="1"/>
      <c r="L83" s="1"/>
      <c r="M83" s="1"/>
      <c r="N83" s="1"/>
      <c r="O83" s="1"/>
      <c r="P83" s="1"/>
      <c r="Q83" s="1"/>
      <c r="R83" s="1" t="s">
        <v>1747</v>
      </c>
      <c r="S83" s="2" t="s">
        <v>1748</v>
      </c>
      <c r="T83" s="1" t="s">
        <v>431</v>
      </c>
      <c r="U83" s="2" t="s">
        <v>1749</v>
      </c>
      <c r="V83" s="1" t="s">
        <v>1115</v>
      </c>
      <c r="W83" s="1" t="s">
        <v>1742</v>
      </c>
      <c r="X83" s="1" t="s">
        <v>1227</v>
      </c>
      <c r="Y83" s="5">
        <v>0.1</v>
      </c>
      <c r="Z83" s="2" t="s">
        <v>1750</v>
      </c>
      <c r="AA83" s="2" t="s">
        <v>1751</v>
      </c>
      <c r="AB83" s="6">
        <v>0.1</v>
      </c>
      <c r="AC83" s="2" t="s">
        <v>1750</v>
      </c>
      <c r="AD83" s="2" t="s">
        <v>1751</v>
      </c>
      <c r="AE83" s="5">
        <v>0.1</v>
      </c>
      <c r="AF83" s="2" t="s">
        <v>1750</v>
      </c>
      <c r="AG83" s="2" t="s">
        <v>1751</v>
      </c>
      <c r="AH83" s="6">
        <v>0.1</v>
      </c>
      <c r="AI83" s="2" t="s">
        <v>1750</v>
      </c>
      <c r="AJ83" s="6">
        <v>0.05</v>
      </c>
      <c r="AK83" s="2" t="s">
        <v>1750</v>
      </c>
      <c r="AL83" s="2" t="s">
        <v>1751</v>
      </c>
      <c r="AM83" s="6">
        <v>0.05</v>
      </c>
      <c r="AN83" s="2" t="s">
        <v>1750</v>
      </c>
      <c r="AO83" s="2" t="s">
        <v>1751</v>
      </c>
      <c r="AP83" s="6">
        <v>0.05</v>
      </c>
      <c r="AQ83" s="2" t="s">
        <v>1750</v>
      </c>
      <c r="AR83" s="2" t="s">
        <v>1751</v>
      </c>
      <c r="AS83" s="6">
        <v>0.05</v>
      </c>
      <c r="AT83" s="2" t="s">
        <v>1750</v>
      </c>
      <c r="AU83" s="2" t="s">
        <v>1751</v>
      </c>
      <c r="AV83" s="6">
        <v>0.1</v>
      </c>
      <c r="AW83" s="2" t="s">
        <v>1750</v>
      </c>
      <c r="AX83" s="2" t="s">
        <v>1751</v>
      </c>
      <c r="AY83" s="6">
        <v>0.1</v>
      </c>
      <c r="AZ83" s="2" t="s">
        <v>1750</v>
      </c>
      <c r="BA83" s="2" t="s">
        <v>1751</v>
      </c>
      <c r="BB83" s="6">
        <v>0.1</v>
      </c>
      <c r="BC83" s="2" t="s">
        <v>1752</v>
      </c>
      <c r="BD83" s="2" t="s">
        <v>1750</v>
      </c>
      <c r="BE83" s="6">
        <v>0.1</v>
      </c>
      <c r="BF83" s="2" t="s">
        <v>1750</v>
      </c>
      <c r="BG83" s="2" t="s">
        <v>1752</v>
      </c>
      <c r="BH83" s="1"/>
      <c r="BI83" s="1" t="s">
        <v>43</v>
      </c>
      <c r="BJ83" s="1" t="s">
        <v>1128</v>
      </c>
    </row>
    <row r="84" spans="1:62" x14ac:dyDescent="0.3">
      <c r="A84" s="1" t="s">
        <v>421</v>
      </c>
      <c r="B84" s="1" t="s">
        <v>1753</v>
      </c>
      <c r="C84" s="1" t="s">
        <v>1672</v>
      </c>
      <c r="D84" s="1" t="s">
        <v>1313</v>
      </c>
      <c r="E84" s="1" t="s">
        <v>1313</v>
      </c>
      <c r="F84" s="1"/>
      <c r="G84" s="1"/>
      <c r="H84" s="1"/>
      <c r="I84" s="1"/>
      <c r="J84" s="1"/>
      <c r="K84" s="1"/>
      <c r="L84" s="1"/>
      <c r="M84" s="1"/>
      <c r="N84" s="1"/>
      <c r="O84" s="1"/>
      <c r="P84" s="1"/>
      <c r="Q84" s="1"/>
      <c r="R84" s="1" t="s">
        <v>1754</v>
      </c>
      <c r="S84" s="2" t="s">
        <v>1755</v>
      </c>
      <c r="T84" s="1" t="s">
        <v>431</v>
      </c>
      <c r="U84" s="2" t="s">
        <v>1756</v>
      </c>
      <c r="V84" s="1" t="s">
        <v>1115</v>
      </c>
      <c r="W84" s="1" t="s">
        <v>1742</v>
      </c>
      <c r="X84" s="1" t="s">
        <v>1227</v>
      </c>
      <c r="Y84" s="5">
        <v>0.1</v>
      </c>
      <c r="Z84" s="2" t="s">
        <v>1757</v>
      </c>
      <c r="AA84" s="2" t="s">
        <v>1758</v>
      </c>
      <c r="AB84" s="6">
        <v>0.1</v>
      </c>
      <c r="AC84" s="2" t="s">
        <v>1757</v>
      </c>
      <c r="AD84" s="2" t="s">
        <v>1758</v>
      </c>
      <c r="AE84" s="5">
        <v>0.1</v>
      </c>
      <c r="AF84" s="2" t="s">
        <v>1757</v>
      </c>
      <c r="AG84" s="2" t="s">
        <v>1758</v>
      </c>
      <c r="AH84" s="6">
        <v>0.1</v>
      </c>
      <c r="AI84" s="2" t="s">
        <v>1757</v>
      </c>
      <c r="AJ84" s="6">
        <v>0.05</v>
      </c>
      <c r="AK84" s="2" t="s">
        <v>1757</v>
      </c>
      <c r="AL84" s="2" t="s">
        <v>1758</v>
      </c>
      <c r="AM84" s="6">
        <v>0.05</v>
      </c>
      <c r="AN84" s="2" t="s">
        <v>1757</v>
      </c>
      <c r="AO84" s="2" t="s">
        <v>1758</v>
      </c>
      <c r="AP84" s="6">
        <v>0.05</v>
      </c>
      <c r="AQ84" s="2" t="s">
        <v>1757</v>
      </c>
      <c r="AR84" s="2" t="s">
        <v>1758</v>
      </c>
      <c r="AS84" s="6">
        <v>0.05</v>
      </c>
      <c r="AT84" s="2" t="s">
        <v>1757</v>
      </c>
      <c r="AU84" s="2" t="s">
        <v>1758</v>
      </c>
      <c r="AV84" s="6">
        <v>0.1</v>
      </c>
      <c r="AW84" s="2" t="s">
        <v>1757</v>
      </c>
      <c r="AX84" s="2" t="s">
        <v>1758</v>
      </c>
      <c r="AY84" s="6">
        <v>0.1</v>
      </c>
      <c r="AZ84" s="2" t="s">
        <v>1757</v>
      </c>
      <c r="BA84" s="2" t="s">
        <v>1758</v>
      </c>
      <c r="BB84" s="6">
        <v>0.1</v>
      </c>
      <c r="BC84" s="2" t="s">
        <v>1759</v>
      </c>
      <c r="BD84" s="2" t="s">
        <v>1757</v>
      </c>
      <c r="BE84" s="6">
        <v>0.1</v>
      </c>
      <c r="BF84" s="2" t="s">
        <v>1757</v>
      </c>
      <c r="BG84" s="2" t="s">
        <v>1759</v>
      </c>
      <c r="BH84" s="1"/>
      <c r="BI84" s="1" t="s">
        <v>43</v>
      </c>
      <c r="BJ84" s="1" t="s">
        <v>1128</v>
      </c>
    </row>
    <row r="85" spans="1:62" ht="28.8" x14ac:dyDescent="0.3">
      <c r="A85" s="1" t="s">
        <v>421</v>
      </c>
      <c r="B85" s="1" t="s">
        <v>1760</v>
      </c>
      <c r="C85" s="1" t="s">
        <v>462</v>
      </c>
      <c r="D85" s="1" t="s">
        <v>1313</v>
      </c>
      <c r="E85" s="1" t="s">
        <v>1313</v>
      </c>
      <c r="F85" s="1"/>
      <c r="G85" s="1"/>
      <c r="H85" s="1"/>
      <c r="I85" s="1"/>
      <c r="J85" s="1"/>
      <c r="K85" s="1"/>
      <c r="L85" s="1"/>
      <c r="M85" s="1"/>
      <c r="N85" s="1"/>
      <c r="O85" s="1"/>
      <c r="P85" s="1"/>
      <c r="Q85" s="1"/>
      <c r="R85" s="1" t="s">
        <v>1761</v>
      </c>
      <c r="S85" s="2" t="s">
        <v>1762</v>
      </c>
      <c r="T85" s="1" t="s">
        <v>431</v>
      </c>
      <c r="U85" s="2" t="s">
        <v>1763</v>
      </c>
      <c r="V85" s="1" t="s">
        <v>1115</v>
      </c>
      <c r="W85" s="1" t="s">
        <v>1742</v>
      </c>
      <c r="X85" s="1" t="s">
        <v>1227</v>
      </c>
      <c r="Y85" s="5">
        <v>0.1</v>
      </c>
      <c r="Z85" s="2" t="s">
        <v>1764</v>
      </c>
      <c r="AA85" s="2" t="s">
        <v>1765</v>
      </c>
      <c r="AB85" s="6">
        <v>0.1</v>
      </c>
      <c r="AC85" s="2" t="s">
        <v>1764</v>
      </c>
      <c r="AD85" s="2" t="s">
        <v>1765</v>
      </c>
      <c r="AE85" s="5">
        <v>0.1</v>
      </c>
      <c r="AF85" s="2" t="s">
        <v>1764</v>
      </c>
      <c r="AG85" s="2" t="s">
        <v>1765</v>
      </c>
      <c r="AH85" s="6">
        <v>0.1</v>
      </c>
      <c r="AI85" s="2" t="s">
        <v>1764</v>
      </c>
      <c r="AJ85" s="6">
        <v>0.05</v>
      </c>
      <c r="AK85" s="2" t="s">
        <v>1764</v>
      </c>
      <c r="AL85" s="2" t="s">
        <v>1765</v>
      </c>
      <c r="AM85" s="6">
        <v>0.05</v>
      </c>
      <c r="AN85" s="2" t="s">
        <v>1764</v>
      </c>
      <c r="AO85" s="2" t="s">
        <v>1765</v>
      </c>
      <c r="AP85" s="6">
        <v>0.05</v>
      </c>
      <c r="AQ85" s="2" t="s">
        <v>1764</v>
      </c>
      <c r="AR85" s="2" t="s">
        <v>1765</v>
      </c>
      <c r="AS85" s="6">
        <v>0.05</v>
      </c>
      <c r="AT85" s="2" t="s">
        <v>1764</v>
      </c>
      <c r="AU85" s="2" t="s">
        <v>1765</v>
      </c>
      <c r="AV85" s="6">
        <v>0.1</v>
      </c>
      <c r="AW85" s="2" t="s">
        <v>1764</v>
      </c>
      <c r="AX85" s="2" t="s">
        <v>1765</v>
      </c>
      <c r="AY85" s="6">
        <v>0.1</v>
      </c>
      <c r="AZ85" s="2" t="s">
        <v>1764</v>
      </c>
      <c r="BA85" s="2" t="s">
        <v>1765</v>
      </c>
      <c r="BB85" s="6">
        <v>0.1</v>
      </c>
      <c r="BC85" s="2"/>
      <c r="BD85" s="2" t="s">
        <v>1764</v>
      </c>
      <c r="BE85" s="6"/>
      <c r="BF85" s="2"/>
      <c r="BG85" s="2"/>
      <c r="BH85" s="1"/>
      <c r="BI85" s="1" t="s">
        <v>43</v>
      </c>
      <c r="BJ85" s="1" t="s">
        <v>1128</v>
      </c>
    </row>
    <row r="86" spans="1:62" x14ac:dyDescent="0.3">
      <c r="A86" s="1" t="s">
        <v>421</v>
      </c>
      <c r="B86" s="1" t="s">
        <v>1766</v>
      </c>
      <c r="C86" s="1" t="s">
        <v>1708</v>
      </c>
      <c r="D86" s="1" t="s">
        <v>1313</v>
      </c>
      <c r="E86" s="1" t="s">
        <v>1313</v>
      </c>
      <c r="F86" s="1"/>
      <c r="G86" s="1"/>
      <c r="H86" s="1"/>
      <c r="I86" s="1"/>
      <c r="J86" s="1"/>
      <c r="K86" s="1"/>
      <c r="L86" s="1"/>
      <c r="M86" s="1"/>
      <c r="N86" s="1"/>
      <c r="O86" s="1"/>
      <c r="P86" s="1"/>
      <c r="Q86" s="1"/>
      <c r="R86" s="1" t="s">
        <v>1767</v>
      </c>
      <c r="S86" s="2" t="s">
        <v>1768</v>
      </c>
      <c r="T86" s="1" t="s">
        <v>431</v>
      </c>
      <c r="U86" s="2" t="s">
        <v>1769</v>
      </c>
      <c r="V86" s="1" t="s">
        <v>1115</v>
      </c>
      <c r="W86" s="1" t="s">
        <v>1742</v>
      </c>
      <c r="X86" s="1" t="s">
        <v>1227</v>
      </c>
      <c r="Y86" s="5">
        <v>0.1</v>
      </c>
      <c r="Z86" s="2" t="s">
        <v>1770</v>
      </c>
      <c r="AA86" s="2" t="s">
        <v>1771</v>
      </c>
      <c r="AB86" s="6">
        <v>0.1</v>
      </c>
      <c r="AC86" s="2" t="s">
        <v>1770</v>
      </c>
      <c r="AD86" s="2" t="s">
        <v>1771</v>
      </c>
      <c r="AE86" s="5">
        <v>0.1</v>
      </c>
      <c r="AF86" s="2" t="s">
        <v>1770</v>
      </c>
      <c r="AG86" s="2" t="s">
        <v>1771</v>
      </c>
      <c r="AH86" s="6">
        <v>0.1</v>
      </c>
      <c r="AI86" s="2" t="s">
        <v>1770</v>
      </c>
      <c r="AJ86" s="6">
        <v>0.05</v>
      </c>
      <c r="AK86" s="2" t="s">
        <v>1770</v>
      </c>
      <c r="AL86" s="2" t="s">
        <v>1771</v>
      </c>
      <c r="AM86" s="6">
        <v>0.05</v>
      </c>
      <c r="AN86" s="2" t="s">
        <v>1770</v>
      </c>
      <c r="AO86" s="2" t="s">
        <v>1771</v>
      </c>
      <c r="AP86" s="6">
        <v>0.05</v>
      </c>
      <c r="AQ86" s="2" t="s">
        <v>1770</v>
      </c>
      <c r="AR86" s="2" t="s">
        <v>1771</v>
      </c>
      <c r="AS86" s="6">
        <v>0.05</v>
      </c>
      <c r="AT86" s="2" t="s">
        <v>1770</v>
      </c>
      <c r="AU86" s="2" t="s">
        <v>1771</v>
      </c>
      <c r="AV86" s="6">
        <v>0.1</v>
      </c>
      <c r="AW86" s="2" t="s">
        <v>1770</v>
      </c>
      <c r="AX86" s="2" t="s">
        <v>1771</v>
      </c>
      <c r="AY86" s="6">
        <v>0.1</v>
      </c>
      <c r="AZ86" s="2" t="s">
        <v>1770</v>
      </c>
      <c r="BA86" s="2" t="s">
        <v>1771</v>
      </c>
      <c r="BB86" s="6">
        <v>0.1</v>
      </c>
      <c r="BC86" s="2" t="s">
        <v>1772</v>
      </c>
      <c r="BD86" s="2" t="s">
        <v>1770</v>
      </c>
      <c r="BE86" s="6">
        <v>0.1</v>
      </c>
      <c r="BF86" s="2" t="s">
        <v>1770</v>
      </c>
      <c r="BG86" s="2" t="s">
        <v>1772</v>
      </c>
      <c r="BH86" s="1"/>
      <c r="BI86" s="1" t="s">
        <v>43</v>
      </c>
      <c r="BJ86" s="1" t="s">
        <v>1128</v>
      </c>
    </row>
    <row r="87" spans="1:62" x14ac:dyDescent="0.3">
      <c r="A87" s="1" t="s">
        <v>421</v>
      </c>
      <c r="B87" s="1" t="s">
        <v>1773</v>
      </c>
      <c r="C87" s="1" t="s">
        <v>1708</v>
      </c>
      <c r="D87" s="1" t="s">
        <v>1313</v>
      </c>
      <c r="E87" s="1" t="s">
        <v>1313</v>
      </c>
      <c r="F87" s="1"/>
      <c r="G87" s="1"/>
      <c r="H87" s="1"/>
      <c r="I87" s="1"/>
      <c r="J87" s="1"/>
      <c r="K87" s="1"/>
      <c r="L87" s="1"/>
      <c r="M87" s="1"/>
      <c r="N87" s="1"/>
      <c r="O87" s="1"/>
      <c r="P87" s="1"/>
      <c r="Q87" s="1"/>
      <c r="R87" s="1" t="s">
        <v>1774</v>
      </c>
      <c r="S87" s="2" t="s">
        <v>1775</v>
      </c>
      <c r="T87" s="1" t="s">
        <v>431</v>
      </c>
      <c r="U87" s="2" t="s">
        <v>1776</v>
      </c>
      <c r="V87" s="1" t="s">
        <v>1115</v>
      </c>
      <c r="W87" s="1" t="s">
        <v>1742</v>
      </c>
      <c r="X87" s="1" t="s">
        <v>1227</v>
      </c>
      <c r="Y87" s="5">
        <v>0.1</v>
      </c>
      <c r="Z87" s="2" t="s">
        <v>1777</v>
      </c>
      <c r="AA87" s="2" t="s">
        <v>1778</v>
      </c>
      <c r="AB87" s="6">
        <v>0.1</v>
      </c>
      <c r="AC87" s="2" t="s">
        <v>1777</v>
      </c>
      <c r="AD87" s="2" t="s">
        <v>1778</v>
      </c>
      <c r="AE87" s="5">
        <v>0.1</v>
      </c>
      <c r="AF87" s="2" t="s">
        <v>1777</v>
      </c>
      <c r="AG87" s="2" t="s">
        <v>1778</v>
      </c>
      <c r="AH87" s="6">
        <v>0.1</v>
      </c>
      <c r="AI87" s="2" t="s">
        <v>1777</v>
      </c>
      <c r="AJ87" s="6">
        <v>0.05</v>
      </c>
      <c r="AK87" s="2" t="s">
        <v>1777</v>
      </c>
      <c r="AL87" s="2" t="s">
        <v>1778</v>
      </c>
      <c r="AM87" s="6">
        <v>0.05</v>
      </c>
      <c r="AN87" s="2" t="s">
        <v>1777</v>
      </c>
      <c r="AO87" s="2" t="s">
        <v>1778</v>
      </c>
      <c r="AP87" s="6">
        <v>0.05</v>
      </c>
      <c r="AQ87" s="2" t="s">
        <v>1777</v>
      </c>
      <c r="AR87" s="2" t="s">
        <v>1778</v>
      </c>
      <c r="AS87" s="6">
        <v>0.05</v>
      </c>
      <c r="AT87" s="2" t="s">
        <v>1777</v>
      </c>
      <c r="AU87" s="2" t="s">
        <v>1778</v>
      </c>
      <c r="AV87" s="6">
        <v>0.1</v>
      </c>
      <c r="AW87" s="2" t="s">
        <v>1777</v>
      </c>
      <c r="AX87" s="2" t="s">
        <v>1778</v>
      </c>
      <c r="AY87" s="6">
        <v>0.1</v>
      </c>
      <c r="AZ87" s="2" t="s">
        <v>1777</v>
      </c>
      <c r="BA87" s="2" t="s">
        <v>1778</v>
      </c>
      <c r="BB87" s="6">
        <v>0.1</v>
      </c>
      <c r="BC87" s="2" t="s">
        <v>1779</v>
      </c>
      <c r="BD87" s="2" t="s">
        <v>1777</v>
      </c>
      <c r="BE87" s="6">
        <v>0.1</v>
      </c>
      <c r="BF87" s="2" t="s">
        <v>1777</v>
      </c>
      <c r="BG87" s="2" t="s">
        <v>1779</v>
      </c>
      <c r="BH87" s="1"/>
      <c r="BI87" s="1" t="s">
        <v>43</v>
      </c>
      <c r="BJ87" s="1" t="s">
        <v>1128</v>
      </c>
    </row>
    <row r="88" spans="1:62" ht="129.6" x14ac:dyDescent="0.3">
      <c r="A88" s="1"/>
      <c r="B88" s="1" t="s">
        <v>1780</v>
      </c>
      <c r="C88" s="1" t="s">
        <v>81</v>
      </c>
      <c r="D88" s="1" t="s">
        <v>1781</v>
      </c>
      <c r="E88" s="1" t="s">
        <v>1782</v>
      </c>
      <c r="F88" s="1" t="s">
        <v>1783</v>
      </c>
      <c r="G88" s="1" t="s">
        <v>1783</v>
      </c>
      <c r="H88" s="1" t="s">
        <v>1784</v>
      </c>
      <c r="I88" s="1" t="s">
        <v>1785</v>
      </c>
      <c r="J88" s="1" t="s">
        <v>1786</v>
      </c>
      <c r="K88" s="1" t="s">
        <v>1787</v>
      </c>
      <c r="L88" s="1" t="s">
        <v>1788</v>
      </c>
      <c r="M88" s="1" t="s">
        <v>1789</v>
      </c>
      <c r="N88" s="1" t="s">
        <v>1782</v>
      </c>
      <c r="O88" s="1" t="s">
        <v>1416</v>
      </c>
      <c r="P88" s="1" t="s">
        <v>1416</v>
      </c>
      <c r="Q88" s="1" t="s">
        <v>1416</v>
      </c>
      <c r="R88" s="1" t="s">
        <v>1790</v>
      </c>
      <c r="S88" s="2" t="s">
        <v>1791</v>
      </c>
      <c r="T88" s="1" t="s">
        <v>1792</v>
      </c>
      <c r="U88" s="2" t="s">
        <v>1793</v>
      </c>
      <c r="V88" s="1" t="s">
        <v>1115</v>
      </c>
      <c r="W88" s="1" t="s">
        <v>1319</v>
      </c>
      <c r="X88" s="1" t="s">
        <v>1116</v>
      </c>
      <c r="Y88" s="5">
        <v>0.75</v>
      </c>
      <c r="Z88" s="2" t="s">
        <v>1794</v>
      </c>
      <c r="AA88" s="2" t="s">
        <v>1795</v>
      </c>
      <c r="AB88" s="6">
        <v>0.75</v>
      </c>
      <c r="AC88" s="2" t="s">
        <v>1796</v>
      </c>
      <c r="AD88" s="2" t="s">
        <v>1797</v>
      </c>
      <c r="AE88" s="5">
        <v>0.75</v>
      </c>
      <c r="AF88" s="2" t="s">
        <v>1798</v>
      </c>
      <c r="AG88" s="2" t="s">
        <v>1797</v>
      </c>
      <c r="AH88" s="6">
        <v>0.75</v>
      </c>
      <c r="AI88" s="2" t="s">
        <v>1798</v>
      </c>
      <c r="AJ88" s="6">
        <v>0.75</v>
      </c>
      <c r="AK88" s="2" t="s">
        <v>1799</v>
      </c>
      <c r="AL88" s="2" t="s">
        <v>1800</v>
      </c>
      <c r="AM88" s="6">
        <v>0.75</v>
      </c>
      <c r="AN88" s="2" t="s">
        <v>1801</v>
      </c>
      <c r="AO88" s="2" t="s">
        <v>1802</v>
      </c>
      <c r="AP88" s="6">
        <v>0.75</v>
      </c>
      <c r="AQ88" s="2" t="s">
        <v>1803</v>
      </c>
      <c r="AR88" s="2" t="s">
        <v>1802</v>
      </c>
      <c r="AS88" s="6">
        <v>0.75</v>
      </c>
      <c r="AT88" s="2" t="s">
        <v>1804</v>
      </c>
      <c r="AU88" s="2" t="s">
        <v>1805</v>
      </c>
      <c r="AV88" s="6">
        <v>0.75</v>
      </c>
      <c r="AW88" s="2" t="s">
        <v>1806</v>
      </c>
      <c r="AX88" s="2" t="s">
        <v>1805</v>
      </c>
      <c r="AY88" s="6"/>
      <c r="AZ88" s="2"/>
      <c r="BA88" s="2"/>
      <c r="BB88" s="6"/>
      <c r="BC88" s="2"/>
      <c r="BD88" s="2"/>
      <c r="BE88" s="6"/>
      <c r="BF88" s="2"/>
      <c r="BG88" s="2"/>
      <c r="BH88" s="1"/>
      <c r="BI88" s="1" t="s">
        <v>43</v>
      </c>
      <c r="BJ88" s="1" t="s">
        <v>1128</v>
      </c>
    </row>
    <row r="89" spans="1:62" ht="43.2" x14ac:dyDescent="0.3">
      <c r="A89" s="1" t="s">
        <v>726</v>
      </c>
      <c r="B89" s="1" t="s">
        <v>1807</v>
      </c>
      <c r="C89" s="1" t="s">
        <v>1389</v>
      </c>
      <c r="D89" s="1"/>
      <c r="E89" s="1"/>
      <c r="F89" s="1"/>
      <c r="G89" s="1"/>
      <c r="H89" s="1"/>
      <c r="I89" s="1"/>
      <c r="J89" s="1"/>
      <c r="K89" s="1"/>
      <c r="L89" s="1"/>
      <c r="M89" s="1"/>
      <c r="N89" s="1"/>
      <c r="O89" s="1"/>
      <c r="P89" s="1"/>
      <c r="Q89" s="1"/>
      <c r="R89" s="1" t="s">
        <v>738</v>
      </c>
      <c r="S89" s="2" t="s">
        <v>1808</v>
      </c>
      <c r="T89" s="1" t="s">
        <v>736</v>
      </c>
      <c r="U89" s="2" t="s">
        <v>743</v>
      </c>
      <c r="V89" s="1" t="s">
        <v>1115</v>
      </c>
      <c r="W89" s="1" t="s">
        <v>737</v>
      </c>
      <c r="X89" s="1" t="s">
        <v>1157</v>
      </c>
      <c r="Y89" s="5"/>
      <c r="Z89" s="2"/>
      <c r="AA89" s="2"/>
      <c r="AB89" s="6"/>
      <c r="AC89" s="2"/>
      <c r="AD89" s="2"/>
      <c r="AE89" s="5"/>
      <c r="AF89" s="2"/>
      <c r="AG89" s="2"/>
      <c r="AH89" s="6"/>
      <c r="AI89" s="2"/>
      <c r="AJ89" s="6"/>
      <c r="AK89" s="2"/>
      <c r="AL89" s="2"/>
      <c r="AM89" s="6"/>
      <c r="AN89" s="2"/>
      <c r="AO89" s="2"/>
      <c r="AP89" s="6"/>
      <c r="AQ89" s="2"/>
      <c r="AR89" s="2"/>
      <c r="AS89" s="6"/>
      <c r="AT89" s="2"/>
      <c r="AU89" s="2"/>
      <c r="AV89" s="6"/>
      <c r="AW89" s="2"/>
      <c r="AX89" s="2"/>
      <c r="AY89" s="6"/>
      <c r="AZ89" s="2"/>
      <c r="BA89" s="2"/>
      <c r="BB89" s="6"/>
      <c r="BC89" s="2"/>
      <c r="BD89" s="2"/>
      <c r="BE89" s="6"/>
      <c r="BF89" s="2"/>
      <c r="BG89" s="2"/>
      <c r="BH89" s="1"/>
      <c r="BI89" s="1" t="s">
        <v>43</v>
      </c>
      <c r="BJ89" s="1" t="s">
        <v>1128</v>
      </c>
    </row>
    <row r="90" spans="1:62" ht="28.8" x14ac:dyDescent="0.3">
      <c r="A90" s="1" t="s">
        <v>726</v>
      </c>
      <c r="B90" s="1" t="s">
        <v>1809</v>
      </c>
      <c r="C90" s="1" t="s">
        <v>1389</v>
      </c>
      <c r="D90" s="1"/>
      <c r="E90" s="1"/>
      <c r="F90" s="1"/>
      <c r="G90" s="1"/>
      <c r="H90" s="1"/>
      <c r="I90" s="1"/>
      <c r="J90" s="1"/>
      <c r="K90" s="1"/>
      <c r="L90" s="1"/>
      <c r="M90" s="1"/>
      <c r="N90" s="1"/>
      <c r="O90" s="1"/>
      <c r="P90" s="1"/>
      <c r="Q90" s="1"/>
      <c r="R90" s="1" t="s">
        <v>1810</v>
      </c>
      <c r="S90" s="2" t="s">
        <v>1811</v>
      </c>
      <c r="T90" s="1" t="s">
        <v>736</v>
      </c>
      <c r="U90" s="2" t="s">
        <v>750</v>
      </c>
      <c r="V90" s="1" t="s">
        <v>1115</v>
      </c>
      <c r="W90" s="1" t="s">
        <v>737</v>
      </c>
      <c r="X90" s="1" t="s">
        <v>1157</v>
      </c>
      <c r="Y90" s="5"/>
      <c r="Z90" s="2"/>
      <c r="AA90" s="2"/>
      <c r="AB90" s="6"/>
      <c r="AC90" s="2"/>
      <c r="AD90" s="2"/>
      <c r="AE90" s="5"/>
      <c r="AF90" s="2"/>
      <c r="AG90" s="2"/>
      <c r="AH90" s="6"/>
      <c r="AI90" s="2"/>
      <c r="AJ90" s="6"/>
      <c r="AK90" s="2"/>
      <c r="AL90" s="2"/>
      <c r="AM90" s="6"/>
      <c r="AN90" s="2"/>
      <c r="AO90" s="2"/>
      <c r="AP90" s="6"/>
      <c r="AQ90" s="2"/>
      <c r="AR90" s="2"/>
      <c r="AS90" s="6"/>
      <c r="AT90" s="2"/>
      <c r="AU90" s="2"/>
      <c r="AV90" s="6"/>
      <c r="AW90" s="2"/>
      <c r="AX90" s="2"/>
      <c r="AY90" s="6"/>
      <c r="AZ90" s="2"/>
      <c r="BA90" s="2"/>
      <c r="BB90" s="6"/>
      <c r="BC90" s="2"/>
      <c r="BD90" s="2"/>
      <c r="BE90" s="6"/>
      <c r="BF90" s="2"/>
      <c r="BG90" s="2"/>
      <c r="BH90" s="1"/>
      <c r="BI90" s="1" t="s">
        <v>43</v>
      </c>
      <c r="BJ90" s="1" t="s">
        <v>1128</v>
      </c>
    </row>
    <row r="91" spans="1:62" x14ac:dyDescent="0.3">
      <c r="A91" s="1" t="s">
        <v>726</v>
      </c>
      <c r="B91" s="1" t="s">
        <v>1812</v>
      </c>
      <c r="C91" s="1" t="s">
        <v>1389</v>
      </c>
      <c r="D91" s="1"/>
      <c r="E91" s="1"/>
      <c r="F91" s="1"/>
      <c r="G91" s="1"/>
      <c r="H91" s="1"/>
      <c r="I91" s="1"/>
      <c r="J91" s="1"/>
      <c r="K91" s="1"/>
      <c r="L91" s="1"/>
      <c r="M91" s="1"/>
      <c r="N91" s="1"/>
      <c r="O91" s="1"/>
      <c r="P91" s="1"/>
      <c r="Q91" s="1"/>
      <c r="R91" s="1" t="s">
        <v>1813</v>
      </c>
      <c r="S91" s="2" t="s">
        <v>1814</v>
      </c>
      <c r="T91" s="1" t="s">
        <v>736</v>
      </c>
      <c r="U91" s="2" t="s">
        <v>1815</v>
      </c>
      <c r="V91" s="1" t="s">
        <v>1115</v>
      </c>
      <c r="W91" s="1" t="s">
        <v>737</v>
      </c>
      <c r="X91" s="1" t="s">
        <v>1157</v>
      </c>
      <c r="Y91" s="5"/>
      <c r="Z91" s="2"/>
      <c r="AA91" s="2"/>
      <c r="AB91" s="6"/>
      <c r="AC91" s="2"/>
      <c r="AD91" s="2"/>
      <c r="AE91" s="5"/>
      <c r="AF91" s="2"/>
      <c r="AG91" s="2"/>
      <c r="AH91" s="6"/>
      <c r="AI91" s="2"/>
      <c r="AJ91" s="6"/>
      <c r="AK91" s="2"/>
      <c r="AL91" s="2"/>
      <c r="AM91" s="6"/>
      <c r="AN91" s="2"/>
      <c r="AO91" s="2"/>
      <c r="AP91" s="6"/>
      <c r="AQ91" s="2"/>
      <c r="AR91" s="2"/>
      <c r="AS91" s="6"/>
      <c r="AT91" s="2"/>
      <c r="AU91" s="2"/>
      <c r="AV91" s="6"/>
      <c r="AW91" s="2"/>
      <c r="AX91" s="2"/>
      <c r="AY91" s="6"/>
      <c r="AZ91" s="2"/>
      <c r="BA91" s="2"/>
      <c r="BB91" s="6"/>
      <c r="BC91" s="2"/>
      <c r="BD91" s="2"/>
      <c r="BE91" s="6"/>
      <c r="BF91" s="2"/>
      <c r="BG91" s="2"/>
      <c r="BH91" s="1"/>
      <c r="BI91" s="1" t="s">
        <v>43</v>
      </c>
      <c r="BJ91" s="1" t="s">
        <v>1128</v>
      </c>
    </row>
    <row r="92" spans="1:62" x14ac:dyDescent="0.3">
      <c r="A92" s="1" t="s">
        <v>726</v>
      </c>
      <c r="B92" s="1" t="s">
        <v>1816</v>
      </c>
      <c r="C92" s="1" t="s">
        <v>1817</v>
      </c>
      <c r="D92" s="1"/>
      <c r="E92" s="1"/>
      <c r="F92" s="1"/>
      <c r="G92" s="1"/>
      <c r="H92" s="1"/>
      <c r="I92" s="1"/>
      <c r="J92" s="1"/>
      <c r="K92" s="1"/>
      <c r="L92" s="1"/>
      <c r="M92" s="1"/>
      <c r="N92" s="1"/>
      <c r="O92" s="1"/>
      <c r="P92" s="1"/>
      <c r="Q92" s="1"/>
      <c r="R92" s="1" t="s">
        <v>1412</v>
      </c>
      <c r="S92" s="2" t="s">
        <v>1818</v>
      </c>
      <c r="T92" s="1" t="s">
        <v>736</v>
      </c>
      <c r="U92" s="2" t="s">
        <v>1819</v>
      </c>
      <c r="V92" s="1" t="s">
        <v>1115</v>
      </c>
      <c r="W92" s="1" t="s">
        <v>737</v>
      </c>
      <c r="X92" s="1" t="s">
        <v>1157</v>
      </c>
      <c r="Y92" s="5"/>
      <c r="Z92" s="2"/>
      <c r="AA92" s="2"/>
      <c r="AB92" s="6"/>
      <c r="AC92" s="2"/>
      <c r="AD92" s="2"/>
      <c r="AE92" s="5"/>
      <c r="AF92" s="2"/>
      <c r="AG92" s="2"/>
      <c r="AH92" s="6"/>
      <c r="AI92" s="2"/>
      <c r="AJ92" s="6"/>
      <c r="AK92" s="2"/>
      <c r="AL92" s="2"/>
      <c r="AM92" s="6"/>
      <c r="AN92" s="2"/>
      <c r="AO92" s="2"/>
      <c r="AP92" s="6"/>
      <c r="AQ92" s="2"/>
      <c r="AR92" s="2"/>
      <c r="AS92" s="6"/>
      <c r="AT92" s="2"/>
      <c r="AU92" s="2"/>
      <c r="AV92" s="6"/>
      <c r="AW92" s="2"/>
      <c r="AX92" s="2"/>
      <c r="AY92" s="6"/>
      <c r="AZ92" s="2"/>
      <c r="BA92" s="2"/>
      <c r="BB92" s="6"/>
      <c r="BC92" s="2"/>
      <c r="BD92" s="2"/>
      <c r="BE92" s="6"/>
      <c r="BF92" s="2"/>
      <c r="BG92" s="2"/>
      <c r="BH92" s="1"/>
      <c r="BI92" s="1" t="s">
        <v>43</v>
      </c>
      <c r="BJ92" s="1" t="s">
        <v>1128</v>
      </c>
    </row>
    <row r="93" spans="1:62" x14ac:dyDescent="0.3">
      <c r="A93" s="1" t="s">
        <v>726</v>
      </c>
      <c r="B93" s="1" t="s">
        <v>1820</v>
      </c>
      <c r="C93" s="1" t="s">
        <v>1380</v>
      </c>
      <c r="D93" s="1"/>
      <c r="E93" s="1"/>
      <c r="F93" s="1"/>
      <c r="G93" s="1"/>
      <c r="H93" s="1"/>
      <c r="I93" s="1"/>
      <c r="J93" s="1"/>
      <c r="K93" s="1"/>
      <c r="L93" s="1"/>
      <c r="M93" s="1"/>
      <c r="N93" s="1"/>
      <c r="O93" s="1"/>
      <c r="P93" s="1"/>
      <c r="Q93" s="1"/>
      <c r="R93" s="1" t="s">
        <v>1821</v>
      </c>
      <c r="S93" s="2" t="s">
        <v>1822</v>
      </c>
      <c r="T93" s="1" t="s">
        <v>736</v>
      </c>
      <c r="U93" s="2" t="s">
        <v>1823</v>
      </c>
      <c r="V93" s="1" t="s">
        <v>1115</v>
      </c>
      <c r="W93" s="1" t="s">
        <v>737</v>
      </c>
      <c r="X93" s="1" t="s">
        <v>1157</v>
      </c>
      <c r="Y93" s="5"/>
      <c r="Z93" s="2"/>
      <c r="AA93" s="2"/>
      <c r="AB93" s="6"/>
      <c r="AC93" s="2"/>
      <c r="AD93" s="2"/>
      <c r="AE93" s="5"/>
      <c r="AF93" s="2"/>
      <c r="AG93" s="2"/>
      <c r="AH93" s="6"/>
      <c r="AI93" s="2"/>
      <c r="AJ93" s="6"/>
      <c r="AK93" s="2"/>
      <c r="AL93" s="2"/>
      <c r="AM93" s="6"/>
      <c r="AN93" s="2"/>
      <c r="AO93" s="2"/>
      <c r="AP93" s="6"/>
      <c r="AQ93" s="2"/>
      <c r="AR93" s="2"/>
      <c r="AS93" s="6"/>
      <c r="AT93" s="2"/>
      <c r="AU93" s="2"/>
      <c r="AV93" s="6"/>
      <c r="AW93" s="2"/>
      <c r="AX93" s="2"/>
      <c r="AY93" s="6"/>
      <c r="AZ93" s="2"/>
      <c r="BA93" s="2"/>
      <c r="BB93" s="6"/>
      <c r="BC93" s="2"/>
      <c r="BD93" s="2"/>
      <c r="BE93" s="6"/>
      <c r="BF93" s="2"/>
      <c r="BG93" s="2"/>
      <c r="BH93" s="1"/>
      <c r="BI93" s="1" t="s">
        <v>43</v>
      </c>
      <c r="BJ93" s="1" t="s">
        <v>1128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4:L5"/>
  <sheetViews>
    <sheetView zoomScale="90" zoomScaleNormal="90" workbookViewId="0">
      <selection activeCell="J12" sqref="J12"/>
    </sheetView>
  </sheetViews>
  <sheetFormatPr defaultRowHeight="14.4" x14ac:dyDescent="0.3"/>
  <cols>
    <col min="10" max="10" width="2.44140625" bestFit="1" customWidth="1"/>
    <col min="11" max="11" width="3" bestFit="1" customWidth="1"/>
  </cols>
  <sheetData>
    <row r="4" spans="10:12" x14ac:dyDescent="0.3">
      <c r="J4" t="s">
        <v>1053</v>
      </c>
      <c r="K4">
        <v>1</v>
      </c>
      <c r="L4" t="s">
        <v>1054</v>
      </c>
    </row>
    <row r="5" spans="10:12" x14ac:dyDescent="0.3">
      <c r="J5" t="s">
        <v>1053</v>
      </c>
      <c r="K5">
        <v>2</v>
      </c>
      <c r="L5" t="s">
        <v>1055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Risk Register</vt:lpstr>
      <vt:lpstr>RR2023</vt:lpstr>
      <vt:lpstr>Risk Monitoring</vt:lpstr>
      <vt:lpstr>Map Strategis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 Wahyu Kartiko</dc:creator>
  <cp:lastModifiedBy>Glenny Chudra</cp:lastModifiedBy>
  <dcterms:created xsi:type="dcterms:W3CDTF">2023-01-12T04:10:20Z</dcterms:created>
  <dcterms:modified xsi:type="dcterms:W3CDTF">2023-05-11T07:35:24Z</dcterms:modified>
</cp:coreProperties>
</file>