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 activeTab="2"/>
  </bookViews>
  <sheets>
    <sheet name="2020" sheetId="1" r:id="rId1"/>
    <sheet name="2021" sheetId="2" r:id="rId2"/>
    <sheet name="2022" sheetId="7" r:id="rId3"/>
    <sheet name="ОМС" sheetId="4" state="hidden" r:id="rId4"/>
    <sheet name="Отстранения-допуска к работе" sheetId="5" r:id="rId5"/>
  </sheets>
  <definedNames>
    <definedName name="_FilterDatabase" localSheetId="0" hidden="1">'2020'!$A$1:$Y$145</definedName>
    <definedName name="_FilterDatabase" localSheetId="1" hidden="1">'2021'!$A$1:$AP$204</definedName>
    <definedName name="_FilterDatabase" localSheetId="2" hidden="1">'2022'!$A$1:$AO$160</definedName>
    <definedName name="_FilterDatabase" localSheetId="3" hidden="1">ОМС!$A$1:$L$337</definedName>
    <definedName name="_xlnm._FilterDatabase" localSheetId="0" hidden="1">'2020'!$A$1:$Y$145</definedName>
    <definedName name="_xlnm._FilterDatabase" localSheetId="1" hidden="1">'2021'!$A$1:$AP$204</definedName>
    <definedName name="_xlnm._FilterDatabase" localSheetId="2" hidden="1">'2022'!$A$1:$AO$160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62" i="7" l="1"/>
  <c r="X161" i="7" l="1"/>
  <c r="X48" i="7" l="1"/>
  <c r="U63" i="7" l="1"/>
  <c r="X155" i="7"/>
  <c r="U155" i="7" s="1"/>
  <c r="X154" i="7"/>
  <c r="U154" i="7" s="1"/>
  <c r="X153" i="7"/>
  <c r="U153" i="7" s="1"/>
  <c r="X152" i="7"/>
  <c r="U152" i="7" s="1"/>
  <c r="X151" i="7"/>
  <c r="U151" i="7" s="1"/>
  <c r="X149" i="7"/>
  <c r="U149" i="7" s="1"/>
  <c r="X148" i="7"/>
  <c r="U148" i="7" s="1"/>
  <c r="X147" i="7"/>
  <c r="U147" i="7" s="1"/>
  <c r="X146" i="7"/>
  <c r="U146" i="7" s="1"/>
  <c r="X145" i="7"/>
  <c r="U145" i="7" s="1"/>
  <c r="X144" i="7"/>
  <c r="U144" i="7" s="1"/>
  <c r="X143" i="7"/>
  <c r="U143" i="7" s="1"/>
  <c r="X142" i="7"/>
  <c r="U142" i="7" s="1"/>
  <c r="X141" i="7"/>
  <c r="U141" i="7" s="1"/>
  <c r="X140" i="7"/>
  <c r="U140" i="7" s="1"/>
  <c r="X139" i="7"/>
  <c r="U139" i="7" s="1"/>
  <c r="X137" i="7"/>
  <c r="U137" i="7" s="1"/>
  <c r="X134" i="7"/>
  <c r="U134" i="7" s="1"/>
  <c r="X133" i="7"/>
  <c r="U133" i="7" s="1"/>
  <c r="X132" i="7"/>
  <c r="U132" i="7" s="1"/>
  <c r="X129" i="7"/>
  <c r="U129" i="7" s="1"/>
  <c r="X128" i="7"/>
  <c r="U128" i="7" s="1"/>
  <c r="X127" i="7"/>
  <c r="U127" i="7" s="1"/>
  <c r="X124" i="7"/>
  <c r="U124" i="7" s="1"/>
  <c r="X122" i="7"/>
  <c r="U122" i="7" s="1"/>
  <c r="X121" i="7"/>
  <c r="U121" i="7" s="1"/>
  <c r="X120" i="7"/>
  <c r="U120" i="7" s="1"/>
  <c r="X119" i="7"/>
  <c r="U119" i="7" s="1"/>
  <c r="X118" i="7"/>
  <c r="U118" i="7" s="1"/>
  <c r="X117" i="7"/>
  <c r="U117" i="7" s="1"/>
  <c r="X116" i="7"/>
  <c r="U116" i="7" s="1"/>
  <c r="X115" i="7"/>
  <c r="U115" i="7" s="1"/>
  <c r="X114" i="7"/>
  <c r="U114" i="7" s="1"/>
  <c r="X113" i="7"/>
  <c r="U113" i="7" s="1"/>
  <c r="X112" i="7"/>
  <c r="U112" i="7" s="1"/>
  <c r="X111" i="7"/>
  <c r="U111" i="7" s="1"/>
  <c r="X110" i="7"/>
  <c r="U110" i="7" s="1"/>
  <c r="X109" i="7"/>
  <c r="U109" i="7" s="1"/>
  <c r="X108" i="7"/>
  <c r="U108" i="7" s="1"/>
  <c r="X106" i="7"/>
  <c r="U106" i="7" s="1"/>
  <c r="X105" i="7"/>
  <c r="U105" i="7" s="1"/>
  <c r="X104" i="7"/>
  <c r="U104" i="7" s="1"/>
  <c r="X103" i="7"/>
  <c r="U103" i="7" s="1"/>
  <c r="X102" i="7"/>
  <c r="U102" i="7" s="1"/>
  <c r="X101" i="7"/>
  <c r="U101" i="7" s="1"/>
  <c r="X100" i="7"/>
  <c r="U100" i="7" s="1"/>
  <c r="X99" i="7"/>
  <c r="U99" i="7" s="1"/>
  <c r="X98" i="7"/>
  <c r="U98" i="7" s="1"/>
  <c r="X97" i="7"/>
  <c r="U97" i="7" s="1"/>
  <c r="X96" i="7"/>
  <c r="U96" i="7" s="1"/>
  <c r="X95" i="7"/>
  <c r="U95" i="7" s="1"/>
  <c r="X94" i="7"/>
  <c r="U94" i="7" s="1"/>
  <c r="X93" i="7"/>
  <c r="U93" i="7" s="1"/>
  <c r="X91" i="7"/>
  <c r="U91" i="7" s="1"/>
  <c r="X90" i="7"/>
  <c r="U90" i="7" s="1"/>
  <c r="X83" i="7"/>
  <c r="U83" i="7" s="1"/>
  <c r="X77" i="7"/>
  <c r="U77" i="7" s="1"/>
  <c r="X76" i="7"/>
  <c r="U76" i="7" s="1"/>
  <c r="X73" i="7"/>
  <c r="U73" i="7" s="1"/>
  <c r="X71" i="7"/>
  <c r="U71" i="7" s="1"/>
  <c r="X68" i="7"/>
  <c r="U68" i="7" s="1"/>
  <c r="X63" i="7"/>
  <c r="X62" i="7"/>
  <c r="U62" i="7" s="1"/>
  <c r="X60" i="7"/>
  <c r="U60" i="7" s="1"/>
  <c r="X59" i="7"/>
  <c r="U59" i="7" s="1"/>
  <c r="X53" i="7"/>
  <c r="U53" i="7" s="1"/>
  <c r="X51" i="7"/>
  <c r="U51" i="7" s="1"/>
  <c r="X50" i="7"/>
  <c r="U50" i="7" s="1"/>
  <c r="U48" i="7"/>
  <c r="X47" i="7"/>
  <c r="U47" i="7" s="1"/>
  <c r="X44" i="7"/>
  <c r="U44" i="7" s="1"/>
  <c r="X42" i="7"/>
  <c r="U42" i="7" s="1"/>
  <c r="X40" i="7"/>
  <c r="U40" i="7" s="1"/>
  <c r="X39" i="7"/>
  <c r="U39" i="7" s="1"/>
  <c r="X37" i="7"/>
  <c r="U37" i="7" s="1"/>
  <c r="X36" i="7"/>
  <c r="U36" i="7" s="1"/>
  <c r="X30" i="7"/>
  <c r="U30" i="7" s="1"/>
  <c r="X28" i="7"/>
  <c r="X27" i="7"/>
  <c r="U27" i="7" s="1"/>
  <c r="X23" i="7"/>
  <c r="U23" i="7" s="1"/>
  <c r="X17" i="7"/>
  <c r="U17" i="7" s="1"/>
  <c r="X14" i="7"/>
  <c r="U14" i="7" s="1"/>
  <c r="X12" i="7"/>
  <c r="U12" i="7" s="1"/>
  <c r="X11" i="7"/>
  <c r="U11" i="7" s="1"/>
  <c r="X8" i="7"/>
  <c r="U8" i="7" s="1"/>
  <c r="X49" i="7" l="1"/>
  <c r="U49" i="7" s="1"/>
  <c r="X88" i="7" l="1"/>
  <c r="U88" i="7" s="1"/>
  <c r="X55" i="7" l="1"/>
  <c r="U55" i="7" s="1"/>
  <c r="X138" i="7" l="1"/>
  <c r="X82" i="7" l="1"/>
  <c r="U82" i="7" s="1"/>
  <c r="X58" i="7"/>
  <c r="U58" i="7" s="1"/>
  <c r="X29" i="7"/>
  <c r="U29" i="7" s="1"/>
  <c r="X24" i="7"/>
  <c r="U24" i="7" s="1"/>
  <c r="X136" i="7" l="1"/>
  <c r="U136" i="7" s="1"/>
  <c r="X158" i="7" l="1"/>
  <c r="U158" i="7" s="1"/>
  <c r="X159" i="7"/>
  <c r="U159" i="7" s="1"/>
  <c r="X160" i="7"/>
  <c r="U160" i="7" s="1"/>
  <c r="X157" i="7"/>
  <c r="U157" i="7" s="1"/>
  <c r="X89" i="7" l="1"/>
  <c r="U89" i="7" s="1"/>
  <c r="X67" i="7"/>
  <c r="U67" i="7" s="1"/>
  <c r="X61" i="7"/>
  <c r="U61" i="7" s="1"/>
  <c r="X33" i="7"/>
  <c r="U33" i="7" s="1"/>
  <c r="X87" i="7" l="1"/>
  <c r="U87" i="7" s="1"/>
  <c r="X81" i="7"/>
  <c r="U81" i="7" s="1"/>
  <c r="X75" i="7"/>
  <c r="U75" i="7" s="1"/>
  <c r="X57" i="7"/>
  <c r="U57" i="7" s="1"/>
  <c r="X54" i="7"/>
  <c r="U54" i="7" s="1"/>
  <c r="X35" i="7"/>
  <c r="U35" i="7" s="1"/>
  <c r="X31" i="7"/>
  <c r="U31" i="7" s="1"/>
  <c r="X7" i="7"/>
  <c r="U7" i="7" s="1"/>
  <c r="X4" i="7" l="1"/>
  <c r="U4" i="7" s="1"/>
  <c r="X85" i="7" l="1"/>
  <c r="U85" i="7" s="1"/>
  <c r="X84" i="7"/>
  <c r="U84" i="7" s="1"/>
  <c r="X52" i="7"/>
  <c r="U52" i="7" s="1"/>
  <c r="X45" i="7"/>
  <c r="U45" i="7" s="1"/>
  <c r="X34" i="7"/>
  <c r="U34" i="7" s="1"/>
  <c r="X32" i="7"/>
  <c r="U32" i="7" s="1"/>
  <c r="X20" i="7"/>
  <c r="U20" i="7" s="1"/>
  <c r="X66" i="7" l="1"/>
  <c r="U66" i="7" s="1"/>
  <c r="X86" i="7"/>
  <c r="U86" i="7" s="1"/>
  <c r="X72" i="7"/>
  <c r="U72" i="7" s="1"/>
  <c r="X70" i="7"/>
  <c r="U70" i="7" s="1"/>
  <c r="X69" i="7"/>
  <c r="U69" i="7" s="1"/>
  <c r="X56" i="7"/>
  <c r="U56" i="7" s="1"/>
  <c r="X46" i="7"/>
  <c r="U46" i="7" s="1"/>
  <c r="X41" i="7"/>
  <c r="U41" i="7" s="1"/>
  <c r="X13" i="7"/>
  <c r="U13" i="7" s="1"/>
  <c r="D132" i="4" l="1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22" i="4"/>
  <c r="D123" i="4"/>
  <c r="D124" i="4"/>
  <c r="D125" i="4"/>
  <c r="D126" i="4"/>
  <c r="D127" i="4"/>
  <c r="D128" i="4"/>
  <c r="D129" i="4"/>
  <c r="D130" i="4"/>
  <c r="D131" i="4"/>
  <c r="X156" i="7" l="1"/>
  <c r="U156" i="7" s="1"/>
  <c r="X150" i="7"/>
  <c r="U150" i="7" s="1"/>
  <c r="U138" i="7"/>
  <c r="X135" i="7"/>
  <c r="U135" i="7" s="1"/>
  <c r="X131" i="7"/>
  <c r="U131" i="7" s="1"/>
  <c r="X130" i="7"/>
  <c r="U130" i="7" s="1"/>
  <c r="X126" i="7"/>
  <c r="U126" i="7" s="1"/>
  <c r="X125" i="7"/>
  <c r="U125" i="7" s="1"/>
  <c r="X123" i="7"/>
  <c r="U123" i="7" s="1"/>
  <c r="X107" i="7"/>
  <c r="U107" i="7" s="1"/>
  <c r="X92" i="7"/>
  <c r="X80" i="7"/>
  <c r="X79" i="7"/>
  <c r="X78" i="7"/>
  <c r="U78" i="7" s="1"/>
  <c r="X74" i="7"/>
  <c r="X65" i="7"/>
  <c r="X64" i="7"/>
  <c r="X43" i="7"/>
  <c r="U43" i="7" s="1"/>
  <c r="X38" i="7"/>
  <c r="U38" i="7" s="1"/>
  <c r="X26" i="7"/>
  <c r="U26" i="7" s="1"/>
  <c r="X25" i="7"/>
  <c r="X22" i="7"/>
  <c r="X21" i="7"/>
  <c r="X19" i="7"/>
  <c r="X18" i="7"/>
  <c r="U18" i="7" s="1"/>
  <c r="X16" i="7"/>
  <c r="X15" i="7"/>
  <c r="X10" i="7"/>
  <c r="X9" i="7"/>
  <c r="U9" i="7" s="1"/>
  <c r="X6" i="7"/>
  <c r="U6" i="7" s="1"/>
  <c r="X5" i="7"/>
  <c r="U5" i="7" s="1"/>
  <c r="X3" i="7"/>
  <c r="X2" i="7"/>
  <c r="U3" i="7" l="1"/>
  <c r="U22" i="7" l="1"/>
  <c r="U19" i="7" l="1"/>
  <c r="U65" i="7" l="1"/>
  <c r="U79" i="7" l="1"/>
  <c r="U74" i="7"/>
  <c r="U21" i="7"/>
  <c r="U10" i="7"/>
  <c r="U80" i="7"/>
  <c r="U25" i="7"/>
  <c r="U16" i="7" l="1"/>
  <c r="AB1" i="7"/>
  <c r="N161" i="7" l="1"/>
  <c r="N162" i="7"/>
  <c r="N134" i="7"/>
  <c r="N135" i="7"/>
  <c r="N160" i="7"/>
  <c r="N159" i="7"/>
  <c r="N158" i="7"/>
  <c r="N157" i="7"/>
  <c r="N5" i="7"/>
  <c r="N9" i="7"/>
  <c r="N13" i="7"/>
  <c r="N17" i="7"/>
  <c r="N21" i="7"/>
  <c r="N25" i="7"/>
  <c r="N29" i="7"/>
  <c r="N33" i="7"/>
  <c r="N37" i="7"/>
  <c r="N41" i="7"/>
  <c r="N45" i="7"/>
  <c r="N49" i="7"/>
  <c r="N53" i="7"/>
  <c r="N57" i="7"/>
  <c r="N61" i="7"/>
  <c r="N65" i="7"/>
  <c r="N69" i="7"/>
  <c r="N73" i="7"/>
  <c r="N77" i="7"/>
  <c r="N81" i="7"/>
  <c r="N85" i="7"/>
  <c r="N89" i="7"/>
  <c r="N93" i="7"/>
  <c r="N97" i="7"/>
  <c r="N101" i="7"/>
  <c r="N105" i="7"/>
  <c r="N109" i="7"/>
  <c r="N113" i="7"/>
  <c r="N117" i="7"/>
  <c r="N121" i="7"/>
  <c r="N125" i="7"/>
  <c r="N129" i="7"/>
  <c r="N133" i="7"/>
  <c r="N137" i="7"/>
  <c r="N2" i="7"/>
  <c r="N6" i="7"/>
  <c r="N10" i="7"/>
  <c r="N14" i="7"/>
  <c r="N18" i="7"/>
  <c r="N22" i="7"/>
  <c r="N26" i="7"/>
  <c r="N30" i="7"/>
  <c r="N34" i="7"/>
  <c r="N38" i="7"/>
  <c r="N42" i="7"/>
  <c r="N46" i="7"/>
  <c r="N50" i="7"/>
  <c r="N54" i="7"/>
  <c r="N58" i="7"/>
  <c r="N62" i="7"/>
  <c r="N66" i="7"/>
  <c r="N70" i="7"/>
  <c r="N74" i="7"/>
  <c r="N78" i="7"/>
  <c r="N82" i="7"/>
  <c r="N86" i="7"/>
  <c r="N90" i="7"/>
  <c r="N94" i="7"/>
  <c r="N98" i="7"/>
  <c r="N102" i="7"/>
  <c r="N106" i="7"/>
  <c r="N110" i="7"/>
  <c r="N114" i="7"/>
  <c r="N118" i="7"/>
  <c r="N122" i="7"/>
  <c r="N126" i="7"/>
  <c r="N130" i="7"/>
  <c r="N138" i="7"/>
  <c r="N3" i="7"/>
  <c r="N7" i="7"/>
  <c r="N11" i="7"/>
  <c r="N15" i="7"/>
  <c r="N19" i="7"/>
  <c r="N23" i="7"/>
  <c r="N27" i="7"/>
  <c r="N31" i="7"/>
  <c r="N35" i="7"/>
  <c r="N39" i="7"/>
  <c r="N43" i="7"/>
  <c r="N47" i="7"/>
  <c r="N51" i="7"/>
  <c r="N55" i="7"/>
  <c r="N59" i="7"/>
  <c r="N63" i="7"/>
  <c r="N16" i="7"/>
  <c r="N32" i="7"/>
  <c r="N48" i="7"/>
  <c r="N64" i="7"/>
  <c r="N72" i="7"/>
  <c r="N80" i="7"/>
  <c r="N88" i="7"/>
  <c r="N96" i="7"/>
  <c r="N104" i="7"/>
  <c r="N112" i="7"/>
  <c r="N120" i="7"/>
  <c r="N128" i="7"/>
  <c r="N136" i="7"/>
  <c r="N4" i="7"/>
  <c r="N20" i="7"/>
  <c r="N36" i="7"/>
  <c r="N52" i="7"/>
  <c r="N67" i="7"/>
  <c r="N75" i="7"/>
  <c r="N83" i="7"/>
  <c r="N91" i="7"/>
  <c r="N99" i="7"/>
  <c r="N107" i="7"/>
  <c r="N115" i="7"/>
  <c r="N123" i="7"/>
  <c r="N131" i="7"/>
  <c r="N139" i="7"/>
  <c r="N8" i="7"/>
  <c r="N24" i="7"/>
  <c r="N40" i="7"/>
  <c r="N56" i="7"/>
  <c r="N68" i="7"/>
  <c r="N76" i="7"/>
  <c r="N84" i="7"/>
  <c r="N92" i="7"/>
  <c r="N100" i="7"/>
  <c r="N108" i="7"/>
  <c r="N116" i="7"/>
  <c r="N124" i="7"/>
  <c r="N132" i="7"/>
  <c r="N12" i="7"/>
  <c r="N28" i="7"/>
  <c r="N44" i="7"/>
  <c r="N60" i="7"/>
  <c r="N71" i="7"/>
  <c r="N79" i="7"/>
  <c r="N87" i="7"/>
  <c r="N95" i="7"/>
  <c r="N103" i="7"/>
  <c r="N111" i="7"/>
  <c r="N119" i="7"/>
  <c r="N127" i="7"/>
  <c r="N140" i="7"/>
  <c r="N144" i="7"/>
  <c r="N148" i="7"/>
  <c r="N152" i="7"/>
  <c r="N156" i="7"/>
  <c r="N141" i="7"/>
  <c r="N145" i="7"/>
  <c r="N149" i="7"/>
  <c r="N153" i="7"/>
  <c r="N142" i="7"/>
  <c r="N146" i="7"/>
  <c r="N150" i="7"/>
  <c r="N154" i="7"/>
  <c r="N143" i="7"/>
  <c r="N147" i="7"/>
  <c r="N151" i="7"/>
  <c r="N155" i="7"/>
  <c r="U2" i="7"/>
  <c r="U64" i="7"/>
  <c r="Z28" i="7"/>
  <c r="U28" i="7" s="1"/>
  <c r="T204" i="2"/>
  <c r="T203" i="2" l="1"/>
  <c r="D158" i="4" l="1"/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1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2" i="2"/>
  <c r="V64" i="2"/>
  <c r="V65" i="2"/>
  <c r="V66" i="2"/>
  <c r="V67" i="2"/>
  <c r="V68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8" i="2"/>
  <c r="V129" i="2"/>
  <c r="V130" i="2"/>
  <c r="V131" i="2"/>
  <c r="V135" i="2"/>
  <c r="V136" i="2"/>
  <c r="V137" i="2"/>
  <c r="V138" i="2"/>
  <c r="V139" i="2"/>
  <c r="V140" i="2"/>
  <c r="V141" i="2"/>
  <c r="V142" i="2"/>
  <c r="V143" i="2"/>
  <c r="V144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8" i="2"/>
  <c r="V169" i="2"/>
  <c r="V170" i="2"/>
  <c r="V171" i="2"/>
  <c r="V173" i="2"/>
  <c r="V174" i="2"/>
  <c r="V175" i="2"/>
  <c r="V176" i="2"/>
  <c r="V177" i="2"/>
  <c r="V178" i="2"/>
  <c r="V193" i="2"/>
  <c r="V195" i="2"/>
  <c r="V196" i="2"/>
  <c r="V199" i="2"/>
  <c r="V200" i="2"/>
  <c r="V201" i="2"/>
  <c r="Y202" i="2"/>
  <c r="T202" i="2" s="1"/>
  <c r="Y201" i="2" l="1"/>
  <c r="T201" i="2" s="1"/>
  <c r="Y200" i="2" l="1"/>
  <c r="T200" i="2" s="1"/>
  <c r="Y199" i="2" l="1"/>
  <c r="T199" i="2" s="1"/>
  <c r="Y198" i="2" l="1"/>
  <c r="T198" i="2" s="1"/>
  <c r="T197" i="2" l="1"/>
  <c r="Y196" i="2" l="1"/>
  <c r="T196" i="2" s="1"/>
  <c r="Y148" i="2" l="1"/>
  <c r="T148" i="2" s="1"/>
  <c r="Y195" i="2" l="1"/>
  <c r="T195" i="2" s="1"/>
  <c r="Y194" i="2" l="1"/>
  <c r="T194" i="2" s="1"/>
  <c r="T193" i="2" l="1"/>
  <c r="Y192" i="2" l="1"/>
  <c r="T192" i="2" s="1"/>
  <c r="Y191" i="2"/>
  <c r="T191" i="2" s="1"/>
  <c r="Y190" i="2" l="1"/>
  <c r="T190" i="2" s="1"/>
  <c r="Y3" i="2" l="1"/>
  <c r="T3" i="2" s="1"/>
  <c r="Y4" i="2"/>
  <c r="T4" i="2" s="1"/>
  <c r="Y5" i="2"/>
  <c r="T5" i="2" s="1"/>
  <c r="Y6" i="2"/>
  <c r="T6" i="2" s="1"/>
  <c r="Y7" i="2"/>
  <c r="T7" i="2" s="1"/>
  <c r="Y8" i="2"/>
  <c r="T8" i="2" s="1"/>
  <c r="Y9" i="2"/>
  <c r="T9" i="2" s="1"/>
  <c r="Y10" i="2"/>
  <c r="T10" i="2" s="1"/>
  <c r="Y11" i="2"/>
  <c r="T11" i="2" s="1"/>
  <c r="Y2" i="2"/>
  <c r="T2" i="2" s="1"/>
  <c r="C85" i="2" l="1"/>
  <c r="Y180" i="2" l="1"/>
  <c r="Y189" i="2"/>
  <c r="Y188" i="2"/>
  <c r="Y187" i="2"/>
  <c r="Y186" i="2"/>
  <c r="T186" i="2" s="1"/>
  <c r="Y185" i="2"/>
  <c r="Y184" i="2"/>
  <c r="Y183" i="2"/>
  <c r="Y182" i="2"/>
  <c r="Y181" i="2"/>
  <c r="T181" i="2" s="1"/>
  <c r="T13" i="2" l="1"/>
  <c r="Y139" i="2" l="1"/>
  <c r="T139" i="2" s="1"/>
  <c r="Y127" i="2"/>
  <c r="T127" i="2" s="1"/>
  <c r="Y29" i="2" l="1"/>
  <c r="Y23" i="2"/>
  <c r="Y41" i="2"/>
  <c r="Y35" i="2"/>
  <c r="Y33" i="2"/>
  <c r="Y117" i="2" l="1"/>
  <c r="T117" i="2" s="1"/>
  <c r="Y55" i="2" l="1"/>
  <c r="Y57" i="2"/>
  <c r="Y171" i="2"/>
  <c r="Y164" i="2" l="1"/>
  <c r="D1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1" i="4"/>
  <c r="D42" i="4"/>
  <c r="D43" i="4"/>
  <c r="D44" i="4"/>
  <c r="D45" i="4"/>
  <c r="D46" i="4"/>
  <c r="D47" i="4"/>
  <c r="D48" i="4"/>
  <c r="D49" i="4"/>
  <c r="D50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K2" i="2" l="1"/>
  <c r="M158" i="7"/>
  <c r="M159" i="7"/>
  <c r="M160" i="7"/>
  <c r="M156" i="7"/>
  <c r="M157" i="7"/>
  <c r="M131" i="7"/>
  <c r="M135" i="7"/>
  <c r="M139" i="7"/>
  <c r="M143" i="7"/>
  <c r="M147" i="7"/>
  <c r="M155" i="7"/>
  <c r="M112" i="7"/>
  <c r="M124" i="7"/>
  <c r="M86" i="7"/>
  <c r="M94" i="7"/>
  <c r="M66" i="7"/>
  <c r="M78" i="7"/>
  <c r="M48" i="7"/>
  <c r="M56" i="7"/>
  <c r="M64" i="7"/>
  <c r="M4" i="7"/>
  <c r="M12" i="7"/>
  <c r="M20" i="7"/>
  <c r="M28" i="7"/>
  <c r="M136" i="7"/>
  <c r="M148" i="7"/>
  <c r="M113" i="7"/>
  <c r="M121" i="7"/>
  <c r="M129" i="7"/>
  <c r="M91" i="7"/>
  <c r="M99" i="7"/>
  <c r="M67" i="7"/>
  <c r="M75" i="7"/>
  <c r="M83" i="7"/>
  <c r="M57" i="7"/>
  <c r="M33" i="7"/>
  <c r="M41" i="7"/>
  <c r="M5" i="7"/>
  <c r="M13" i="7"/>
  <c r="M21" i="7"/>
  <c r="M29" i="7"/>
  <c r="M145" i="7"/>
  <c r="M110" i="7"/>
  <c r="M118" i="7"/>
  <c r="M88" i="7"/>
  <c r="M100" i="7"/>
  <c r="M76" i="7"/>
  <c r="M54" i="7"/>
  <c r="M30" i="7"/>
  <c r="M46" i="7"/>
  <c r="M65" i="7"/>
  <c r="M149" i="7"/>
  <c r="M126" i="7"/>
  <c r="M96" i="7"/>
  <c r="M72" i="7"/>
  <c r="M50" i="7"/>
  <c r="M34" i="7"/>
  <c r="M6" i="7"/>
  <c r="M133" i="7"/>
  <c r="M141" i="7"/>
  <c r="M106" i="7"/>
  <c r="M122" i="7"/>
  <c r="M92" i="7"/>
  <c r="M68" i="7"/>
  <c r="M84" i="7"/>
  <c r="M42" i="7"/>
  <c r="M134" i="7"/>
  <c r="M138" i="7"/>
  <c r="M142" i="7"/>
  <c r="M146" i="7"/>
  <c r="M150" i="7"/>
  <c r="M154" i="7"/>
  <c r="M107" i="7"/>
  <c r="M111" i="7"/>
  <c r="M115" i="7"/>
  <c r="M119" i="7"/>
  <c r="M123" i="7"/>
  <c r="M127" i="7"/>
  <c r="M85" i="7"/>
  <c r="M89" i="7"/>
  <c r="M93" i="7"/>
  <c r="M97" i="7"/>
  <c r="M101" i="7"/>
  <c r="M105" i="7"/>
  <c r="M69" i="7"/>
  <c r="M73" i="7"/>
  <c r="M77" i="7"/>
  <c r="M81" i="7"/>
  <c r="M47" i="7"/>
  <c r="M51" i="7"/>
  <c r="M55" i="7"/>
  <c r="M63" i="7"/>
  <c r="M31" i="7"/>
  <c r="M35" i="7"/>
  <c r="M39" i="7"/>
  <c r="M43" i="7"/>
  <c r="M3" i="7"/>
  <c r="M7" i="7"/>
  <c r="M11" i="7"/>
  <c r="M15" i="7"/>
  <c r="M19" i="7"/>
  <c r="M23" i="7"/>
  <c r="M27" i="7"/>
  <c r="M151" i="7"/>
  <c r="M108" i="7"/>
  <c r="M116" i="7"/>
  <c r="M120" i="7"/>
  <c r="M128" i="7"/>
  <c r="M90" i="7"/>
  <c r="M98" i="7"/>
  <c r="M102" i="7"/>
  <c r="M70" i="7"/>
  <c r="M74" i="7"/>
  <c r="M82" i="7"/>
  <c r="M52" i="7"/>
  <c r="M60" i="7"/>
  <c r="M32" i="7"/>
  <c r="M40" i="7"/>
  <c r="M44" i="7"/>
  <c r="M8" i="7"/>
  <c r="M16" i="7"/>
  <c r="M24" i="7"/>
  <c r="M132" i="7"/>
  <c r="M140" i="7"/>
  <c r="M144" i="7"/>
  <c r="M152" i="7"/>
  <c r="M109" i="7"/>
  <c r="M117" i="7"/>
  <c r="M125" i="7"/>
  <c r="M87" i="7"/>
  <c r="M95" i="7"/>
  <c r="M103" i="7"/>
  <c r="M71" i="7"/>
  <c r="M79" i="7"/>
  <c r="M49" i="7"/>
  <c r="M53" i="7"/>
  <c r="M61" i="7"/>
  <c r="M37" i="7"/>
  <c r="M45" i="7"/>
  <c r="M9" i="7"/>
  <c r="M17" i="7"/>
  <c r="M25" i="7"/>
  <c r="M137" i="7"/>
  <c r="M153" i="7"/>
  <c r="M114" i="7"/>
  <c r="M130" i="7"/>
  <c r="M104" i="7"/>
  <c r="M80" i="7"/>
  <c r="M58" i="7"/>
  <c r="M38" i="7"/>
  <c r="M22" i="7"/>
  <c r="M10" i="7"/>
  <c r="M26" i="7"/>
  <c r="M14" i="7"/>
  <c r="M18" i="7"/>
  <c r="M2" i="7"/>
  <c r="K46" i="2"/>
  <c r="K9" i="2"/>
  <c r="K7" i="2"/>
  <c r="K8" i="2"/>
  <c r="K197" i="2"/>
  <c r="K148" i="2"/>
  <c r="K195" i="2"/>
  <c r="K193" i="2"/>
  <c r="K191" i="2"/>
  <c r="K192" i="2"/>
  <c r="F1" i="4"/>
  <c r="K165" i="2"/>
  <c r="K134" i="2"/>
  <c r="K187" i="2"/>
  <c r="K190" i="2"/>
  <c r="K174" i="2"/>
  <c r="K144" i="2"/>
  <c r="K167" i="2"/>
  <c r="K180" i="2"/>
  <c r="K184" i="2"/>
  <c r="K188" i="2"/>
  <c r="K181" i="2"/>
  <c r="K185" i="2"/>
  <c r="K189" i="2"/>
  <c r="K182" i="2"/>
  <c r="K186" i="2"/>
  <c r="K183" i="2"/>
  <c r="K13" i="2"/>
  <c r="K84" i="2"/>
  <c r="K29" i="2"/>
  <c r="K33" i="2"/>
  <c r="K23" i="2"/>
  <c r="K35" i="2"/>
  <c r="K41" i="2"/>
  <c r="K160" i="2"/>
  <c r="K126" i="2"/>
  <c r="K151" i="2"/>
  <c r="K118" i="2"/>
  <c r="K179" i="2"/>
  <c r="K5" i="2"/>
  <c r="K4" i="2"/>
  <c r="K14" i="2"/>
  <c r="K17" i="2"/>
  <c r="K137" i="2"/>
  <c r="K20" i="2"/>
  <c r="K80" i="2"/>
  <c r="K55" i="2"/>
  <c r="K122" i="2"/>
  <c r="K141" i="2"/>
  <c r="K164" i="2"/>
  <c r="K24" i="2"/>
  <c r="K26" i="2"/>
  <c r="K30" i="2"/>
  <c r="K36" i="2"/>
  <c r="K40" i="2"/>
  <c r="K70" i="2"/>
  <c r="K67" i="2"/>
  <c r="K66" i="2"/>
  <c r="K88" i="2"/>
  <c r="K92" i="2"/>
  <c r="K94" i="2"/>
  <c r="K98" i="2"/>
  <c r="K106" i="2"/>
  <c r="K110" i="2"/>
  <c r="K113" i="2"/>
  <c r="K117" i="2"/>
  <c r="K125" i="2"/>
  <c r="K128" i="2"/>
  <c r="K133" i="2"/>
  <c r="K138" i="2"/>
  <c r="K146" i="2"/>
  <c r="K150" i="2"/>
  <c r="K159" i="2"/>
  <c r="K163" i="2"/>
  <c r="K166" i="2"/>
  <c r="K169" i="2"/>
  <c r="K173" i="2"/>
  <c r="K177" i="2"/>
  <c r="K10" i="2"/>
  <c r="K78" i="2"/>
  <c r="K54" i="2"/>
  <c r="K108" i="2"/>
  <c r="K19" i="2"/>
  <c r="K21" i="2"/>
  <c r="K15" i="2"/>
  <c r="K56" i="2"/>
  <c r="K124" i="2"/>
  <c r="K50" i="2"/>
  <c r="K168" i="2"/>
  <c r="K49" i="2"/>
  <c r="K31" i="2"/>
  <c r="K37" i="2"/>
  <c r="K42" i="2"/>
  <c r="K52" i="2"/>
  <c r="K73" i="2"/>
  <c r="K75" i="2"/>
  <c r="K86" i="2"/>
  <c r="K90" i="2"/>
  <c r="K95" i="2"/>
  <c r="K101" i="2"/>
  <c r="K104" i="2"/>
  <c r="K107" i="2"/>
  <c r="K6" i="2"/>
  <c r="K11" i="2"/>
  <c r="K79" i="2"/>
  <c r="K97" i="2"/>
  <c r="K18" i="2"/>
  <c r="K153" i="2"/>
  <c r="K51" i="2"/>
  <c r="K44" i="2"/>
  <c r="K48" i="2"/>
  <c r="K130" i="2"/>
  <c r="K155" i="2"/>
  <c r="K22" i="2"/>
  <c r="K25" i="2"/>
  <c r="K27" i="2"/>
  <c r="K32" i="2"/>
  <c r="K38" i="2"/>
  <c r="K68" i="2"/>
  <c r="K71" i="2"/>
  <c r="K74" i="2"/>
  <c r="K76" i="2"/>
  <c r="K64" i="2"/>
  <c r="K82" i="2"/>
  <c r="K59" i="2"/>
  <c r="K60" i="2"/>
  <c r="K61" i="2"/>
  <c r="K89" i="2"/>
  <c r="K91" i="2"/>
  <c r="K96" i="2"/>
  <c r="K99" i="2"/>
  <c r="K102" i="2"/>
  <c r="K65" i="2"/>
  <c r="K111" i="2"/>
  <c r="K115" i="2"/>
  <c r="K119" i="2"/>
  <c r="K127" i="2"/>
  <c r="K131" i="2"/>
  <c r="K135" i="2"/>
  <c r="K142" i="2"/>
  <c r="K149" i="2"/>
  <c r="K152" i="2"/>
  <c r="K156" i="2"/>
  <c r="K161" i="2"/>
  <c r="K62" i="2"/>
  <c r="K171" i="2"/>
  <c r="K175" i="2"/>
  <c r="K3" i="2"/>
  <c r="K53" i="2"/>
  <c r="K16" i="2"/>
  <c r="K123" i="2"/>
  <c r="K58" i="2"/>
  <c r="K12" i="2"/>
  <c r="K45" i="2"/>
  <c r="K57" i="2"/>
  <c r="K140" i="2"/>
  <c r="K158" i="2"/>
  <c r="K43" i="2"/>
  <c r="K47" i="2"/>
  <c r="K28" i="2"/>
  <c r="K34" i="2"/>
  <c r="K39" i="2"/>
  <c r="K69" i="2"/>
  <c r="K72" i="2"/>
  <c r="K77" i="2"/>
  <c r="K81" i="2"/>
  <c r="K83" i="2"/>
  <c r="K85" i="2"/>
  <c r="K87" i="2"/>
  <c r="K93" i="2"/>
  <c r="K100" i="2"/>
  <c r="K172" i="2"/>
  <c r="K157" i="2"/>
  <c r="K63" i="2"/>
  <c r="K143" i="2"/>
  <c r="K132" i="2"/>
  <c r="K121" i="2"/>
  <c r="K116" i="2"/>
  <c r="K109" i="2"/>
  <c r="K178" i="2"/>
  <c r="K170" i="2"/>
  <c r="K147" i="2"/>
  <c r="K139" i="2"/>
  <c r="K129" i="2"/>
  <c r="K120" i="2"/>
  <c r="K114" i="2"/>
  <c r="K105" i="2"/>
  <c r="K176" i="2"/>
  <c r="K162" i="2"/>
  <c r="K154" i="2"/>
  <c r="K145" i="2"/>
  <c r="K136" i="2"/>
  <c r="K112" i="2"/>
  <c r="K103" i="2"/>
  <c r="Y69" i="2"/>
  <c r="Y70" i="2"/>
  <c r="T70" i="2" s="1"/>
  <c r="Y22" i="2"/>
  <c r="Y71" i="2"/>
  <c r="T71" i="2" s="1"/>
  <c r="Y72" i="2"/>
  <c r="T72" i="2" s="1"/>
  <c r="Y24" i="2"/>
  <c r="Y74" i="2"/>
  <c r="T74" i="2" s="1"/>
  <c r="Y75" i="2"/>
  <c r="T75" i="2" s="1"/>
  <c r="Y76" i="2"/>
  <c r="T76" i="2" s="1"/>
  <c r="Y67" i="2"/>
  <c r="Y64" i="2"/>
  <c r="Y25" i="2"/>
  <c r="Y81" i="2"/>
  <c r="T81" i="2" s="1"/>
  <c r="Y66" i="2"/>
  <c r="Y26" i="2"/>
  <c r="Y27" i="2"/>
  <c r="Y82" i="2"/>
  <c r="T82" i="2" s="1"/>
  <c r="Y28" i="2"/>
  <c r="Y83" i="2"/>
  <c r="T83" i="2" s="1"/>
  <c r="Y84" i="2"/>
  <c r="T84" i="2" s="1"/>
  <c r="Y59" i="2"/>
  <c r="Y30" i="2"/>
  <c r="Y60" i="2"/>
  <c r="Y86" i="2"/>
  <c r="T86" i="2" s="1"/>
  <c r="Y61" i="2"/>
  <c r="Y87" i="2"/>
  <c r="T87" i="2" s="1"/>
  <c r="Y31" i="2"/>
  <c r="Y88" i="2"/>
  <c r="T88" i="2" s="1"/>
  <c r="Y89" i="2"/>
  <c r="Y90" i="2"/>
  <c r="T90" i="2" s="1"/>
  <c r="Y91" i="2"/>
  <c r="Y32" i="2"/>
  <c r="Y34" i="2"/>
  <c r="Y93" i="2"/>
  <c r="Y36" i="2"/>
  <c r="Y98" i="2"/>
  <c r="T98" i="2" s="1"/>
  <c r="Y99" i="2"/>
  <c r="Y100" i="2"/>
  <c r="Y103" i="2"/>
  <c r="T103" i="2" s="1"/>
  <c r="Y105" i="2"/>
  <c r="T105" i="2" s="1"/>
  <c r="Y106" i="2"/>
  <c r="T106" i="2" s="1"/>
  <c r="Y37" i="2"/>
  <c r="Y107" i="2"/>
  <c r="T107" i="2" s="1"/>
  <c r="Y109" i="2"/>
  <c r="T109" i="2" s="1"/>
  <c r="Y110" i="2"/>
  <c r="Y111" i="2"/>
  <c r="T111" i="2" s="1"/>
  <c r="Y38" i="2"/>
  <c r="Y112" i="2"/>
  <c r="T112" i="2" s="1"/>
  <c r="Y39" i="2"/>
  <c r="Y113" i="2"/>
  <c r="T113" i="2" s="1"/>
  <c r="Y114" i="2"/>
  <c r="T114" i="2" s="1"/>
  <c r="Y116" i="2"/>
  <c r="Y120" i="2"/>
  <c r="Y121" i="2"/>
  <c r="T121" i="2" s="1"/>
  <c r="Y125" i="2"/>
  <c r="T125" i="2" s="1"/>
  <c r="Y126" i="2"/>
  <c r="Y128" i="2"/>
  <c r="T128" i="2" s="1"/>
  <c r="Y129" i="2"/>
  <c r="T129" i="2" s="1"/>
  <c r="Y131" i="2"/>
  <c r="Y132" i="2"/>
  <c r="T132" i="2" s="1"/>
  <c r="Y133" i="2"/>
  <c r="Y134" i="2"/>
  <c r="T134" i="2" s="1"/>
  <c r="Y135" i="2"/>
  <c r="T135" i="2" s="1"/>
  <c r="Y136" i="2"/>
  <c r="Y40" i="2"/>
  <c r="Y138" i="2"/>
  <c r="T138" i="2" s="1"/>
  <c r="Y142" i="2"/>
  <c r="T142" i="2" s="1"/>
  <c r="Y143" i="2"/>
  <c r="T143" i="2" s="1"/>
  <c r="Y144" i="2"/>
  <c r="T144" i="2" s="1"/>
  <c r="Y145" i="2"/>
  <c r="T145" i="2" s="1"/>
  <c r="Y146" i="2"/>
  <c r="T146" i="2" s="1"/>
  <c r="Y147" i="2"/>
  <c r="T147" i="2" s="1"/>
  <c r="Y149" i="2"/>
  <c r="T149" i="2" s="1"/>
  <c r="Y63" i="2"/>
  <c r="Y150" i="2"/>
  <c r="T150" i="2" s="1"/>
  <c r="Y152" i="2"/>
  <c r="Y154" i="2"/>
  <c r="T154" i="2" s="1"/>
  <c r="Y157" i="2"/>
  <c r="Y159" i="2"/>
  <c r="T159" i="2" s="1"/>
  <c r="Y160" i="2"/>
  <c r="Y161" i="2"/>
  <c r="T161" i="2" s="1"/>
  <c r="Y162" i="2"/>
  <c r="T162" i="2" s="1"/>
  <c r="Y163" i="2"/>
  <c r="T163" i="2" s="1"/>
  <c r="Y42" i="2"/>
  <c r="Y167" i="2"/>
  <c r="Y62" i="2"/>
  <c r="Y169" i="2"/>
  <c r="T169" i="2" s="1"/>
  <c r="Y172" i="2"/>
  <c r="T172" i="2" s="1"/>
  <c r="Y173" i="2"/>
  <c r="T173" i="2" s="1"/>
  <c r="Y174" i="2"/>
  <c r="T174" i="2" s="1"/>
  <c r="Y178" i="2"/>
  <c r="T178" i="2" s="1"/>
  <c r="T48" i="2" l="1"/>
  <c r="T63" i="2" l="1"/>
  <c r="T67" i="2" l="1"/>
  <c r="T91" i="2"/>
  <c r="T110" i="2"/>
  <c r="T116" i="2"/>
  <c r="T136" i="2"/>
  <c r="T60" i="2" l="1"/>
  <c r="T59" i="2"/>
  <c r="T44" i="2" l="1"/>
  <c r="T66" i="2"/>
  <c r="T45" i="2"/>
  <c r="T53" i="2"/>
  <c r="T46" i="2"/>
  <c r="T14" i="2"/>
  <c r="T85" i="2"/>
  <c r="T89" i="2"/>
  <c r="T15" i="2"/>
  <c r="T92" i="2"/>
  <c r="T94" i="2"/>
  <c r="T95" i="2"/>
  <c r="T96" i="2"/>
  <c r="T54" i="2"/>
  <c r="T97" i="2"/>
  <c r="T99" i="2"/>
  <c r="T100" i="2"/>
  <c r="T16" i="2"/>
  <c r="T101" i="2"/>
  <c r="T102" i="2"/>
  <c r="T104" i="2"/>
  <c r="T65" i="2"/>
  <c r="T17" i="2"/>
  <c r="T47" i="2"/>
  <c r="T56" i="2"/>
  <c r="T115" i="2"/>
  <c r="T118" i="2"/>
  <c r="T119" i="2"/>
  <c r="T18" i="2"/>
  <c r="T120" i="2"/>
  <c r="T122" i="2"/>
  <c r="T49" i="2"/>
  <c r="T123" i="2"/>
  <c r="T124" i="2"/>
  <c r="T126" i="2"/>
  <c r="T130" i="2"/>
  <c r="T131" i="2"/>
  <c r="T137" i="2"/>
  <c r="T19" i="2"/>
  <c r="T140" i="2"/>
  <c r="T141" i="2"/>
  <c r="T151" i="2"/>
  <c r="T50" i="2"/>
  <c r="T152" i="2"/>
  <c r="T153" i="2"/>
  <c r="T155" i="2"/>
  <c r="T156" i="2"/>
  <c r="T58" i="2"/>
  <c r="T157" i="2"/>
  <c r="T158" i="2"/>
  <c r="T160" i="2"/>
  <c r="T165" i="2"/>
  <c r="T21" i="2"/>
  <c r="T166" i="2"/>
  <c r="T168" i="2"/>
  <c r="T62" i="2"/>
  <c r="T170" i="2"/>
  <c r="T51" i="2"/>
  <c r="T175" i="2"/>
  <c r="T176" i="2"/>
  <c r="T177" i="2"/>
  <c r="T12" i="2"/>
  <c r="T52" i="2"/>
  <c r="T73" i="2"/>
  <c r="T77" i="2"/>
  <c r="T78" i="2"/>
  <c r="T64" i="2"/>
  <c r="T79" i="2"/>
  <c r="T43" i="2"/>
  <c r="T80" i="2"/>
  <c r="T68" i="2"/>
  <c r="AC1" i="2" l="1"/>
  <c r="L203" i="2" l="1"/>
  <c r="L204" i="2"/>
  <c r="L202" i="2"/>
  <c r="U22" i="2"/>
  <c r="U26" i="2"/>
  <c r="U30" i="2"/>
  <c r="U38" i="2"/>
  <c r="U42" i="2"/>
  <c r="U74" i="2"/>
  <c r="U182" i="2"/>
  <c r="U186" i="2"/>
  <c r="U167" i="2"/>
  <c r="T167" i="2" s="1"/>
  <c r="U23" i="2"/>
  <c r="U27" i="2"/>
  <c r="U31" i="2"/>
  <c r="U35" i="2"/>
  <c r="U39" i="2"/>
  <c r="U127" i="2"/>
  <c r="U132" i="2"/>
  <c r="U172" i="2"/>
  <c r="U180" i="2"/>
  <c r="U184" i="2"/>
  <c r="U20" i="2"/>
  <c r="T20" i="2" s="1"/>
  <c r="U24" i="2"/>
  <c r="U28" i="2"/>
  <c r="U32" i="2"/>
  <c r="U36" i="2"/>
  <c r="U40" i="2"/>
  <c r="U69" i="2"/>
  <c r="V69" i="2" s="1"/>
  <c r="U108" i="2"/>
  <c r="T108" i="2" s="1"/>
  <c r="U188" i="2"/>
  <c r="U25" i="2"/>
  <c r="U29" i="2"/>
  <c r="U33" i="2"/>
  <c r="U37" i="2"/>
  <c r="U41" i="2"/>
  <c r="U61" i="2"/>
  <c r="T61" i="2" s="1"/>
  <c r="U93" i="2"/>
  <c r="U133" i="2"/>
  <c r="T133" i="2" s="1"/>
  <c r="U145" i="2"/>
  <c r="U181" i="2"/>
  <c r="U185" i="2"/>
  <c r="U189" i="2"/>
  <c r="U34" i="2"/>
  <c r="U134" i="2"/>
  <c r="U190" i="2"/>
  <c r="U179" i="2"/>
  <c r="T179" i="2" s="1"/>
  <c r="U183" i="2"/>
  <c r="U187" i="2"/>
  <c r="L201" i="2"/>
  <c r="L200" i="2"/>
  <c r="L198" i="2"/>
  <c r="L199" i="2"/>
  <c r="L196" i="2"/>
  <c r="L197" i="2"/>
  <c r="L148" i="2"/>
  <c r="L194" i="2"/>
  <c r="L195" i="2"/>
  <c r="L192" i="2"/>
  <c r="L193" i="2"/>
  <c r="L191" i="2"/>
  <c r="L190" i="2"/>
  <c r="L179" i="2"/>
  <c r="T180" i="2"/>
  <c r="T189" i="2"/>
  <c r="T188" i="2"/>
  <c r="T187" i="2"/>
  <c r="T185" i="2"/>
  <c r="T184" i="2"/>
  <c r="T183" i="2"/>
  <c r="T182" i="2"/>
  <c r="L13" i="2"/>
  <c r="L183" i="2"/>
  <c r="L187" i="2"/>
  <c r="L180" i="2"/>
  <c r="L184" i="2"/>
  <c r="L188" i="2"/>
  <c r="L181" i="2"/>
  <c r="L185" i="2"/>
  <c r="L189" i="2"/>
  <c r="L182" i="2"/>
  <c r="L186" i="2"/>
  <c r="T35" i="2"/>
  <c r="T93" i="2"/>
  <c r="T29" i="2"/>
  <c r="L29" i="2"/>
  <c r="T23" i="2"/>
  <c r="L23" i="2"/>
  <c r="L41" i="2"/>
  <c r="T41" i="2"/>
  <c r="L35" i="2"/>
  <c r="AA37" i="2"/>
  <c r="T37" i="2" s="1"/>
  <c r="T33" i="2"/>
  <c r="L33" i="2"/>
  <c r="T55" i="2"/>
  <c r="T171" i="2"/>
  <c r="AA57" i="2"/>
  <c r="T57" i="2" s="1"/>
  <c r="AA164" i="2"/>
  <c r="T164" i="2" s="1"/>
  <c r="T69" i="2"/>
  <c r="AA42" i="2"/>
  <c r="T42" i="2" s="1"/>
  <c r="AA22" i="2"/>
  <c r="T22" i="2" s="1"/>
  <c r="T25" i="2"/>
  <c r="T39" i="2"/>
  <c r="AA40" i="2"/>
  <c r="T40" i="2" s="1"/>
  <c r="T38" i="2"/>
  <c r="T34" i="2"/>
  <c r="AA36" i="2"/>
  <c r="T36" i="2" s="1"/>
  <c r="T31" i="2"/>
  <c r="AA32" i="2"/>
  <c r="T32" i="2" s="1"/>
  <c r="AA28" i="2"/>
  <c r="T28" i="2" s="1"/>
  <c r="T30" i="2"/>
  <c r="AA26" i="2"/>
  <c r="T26" i="2" s="1"/>
  <c r="AA27" i="2"/>
  <c r="T27" i="2" s="1"/>
  <c r="AA24" i="2"/>
  <c r="T24" i="2" s="1"/>
  <c r="L71" i="2"/>
  <c r="L25" i="2"/>
  <c r="L82" i="2"/>
  <c r="L30" i="2"/>
  <c r="L31" i="2"/>
  <c r="L32" i="2"/>
  <c r="L36" i="2"/>
  <c r="L106" i="2"/>
  <c r="L110" i="2"/>
  <c r="L39" i="2"/>
  <c r="L129" i="2"/>
  <c r="L136" i="2"/>
  <c r="L142" i="2"/>
  <c r="L149" i="2"/>
  <c r="L161" i="2"/>
  <c r="L174" i="2"/>
  <c r="L178" i="2"/>
  <c r="L69" i="2"/>
  <c r="L72" i="2"/>
  <c r="L75" i="2"/>
  <c r="L81" i="2"/>
  <c r="L28" i="2"/>
  <c r="L86" i="2"/>
  <c r="L88" i="2"/>
  <c r="L34" i="2"/>
  <c r="L98" i="2"/>
  <c r="L37" i="2"/>
  <c r="L111" i="2"/>
  <c r="L113" i="2"/>
  <c r="L121" i="2"/>
  <c r="L132" i="2"/>
  <c r="L40" i="2"/>
  <c r="L143" i="2"/>
  <c r="L145" i="2"/>
  <c r="L150" i="2"/>
  <c r="L162" i="2"/>
  <c r="L169" i="2"/>
  <c r="L93" i="2"/>
  <c r="L70" i="2"/>
  <c r="L24" i="2"/>
  <c r="L76" i="2"/>
  <c r="L26" i="2"/>
  <c r="L83" i="2"/>
  <c r="L61" i="2"/>
  <c r="L90" i="2"/>
  <c r="L103" i="2"/>
  <c r="L107" i="2"/>
  <c r="L38" i="2"/>
  <c r="L114" i="2"/>
  <c r="L125" i="2"/>
  <c r="L134" i="2"/>
  <c r="L138" i="2"/>
  <c r="L146" i="2"/>
  <c r="L154" i="2"/>
  <c r="L163" i="2"/>
  <c r="L172" i="2"/>
  <c r="L127" i="2"/>
  <c r="L22" i="2"/>
  <c r="L74" i="2"/>
  <c r="L67" i="2"/>
  <c r="L27" i="2"/>
  <c r="L84" i="2"/>
  <c r="L87" i="2"/>
  <c r="L91" i="2"/>
  <c r="L105" i="2"/>
  <c r="L109" i="2"/>
  <c r="L112" i="2"/>
  <c r="L116" i="2"/>
  <c r="L128" i="2"/>
  <c r="L135" i="2"/>
  <c r="L139" i="2"/>
  <c r="L144" i="2"/>
  <c r="L147" i="2"/>
  <c r="L159" i="2"/>
  <c r="L42" i="2"/>
  <c r="L173" i="2"/>
  <c r="L63" i="2"/>
  <c r="L68" i="2"/>
  <c r="L2" i="2"/>
  <c r="L167" i="2"/>
  <c r="L3" i="2"/>
  <c r="L60" i="2"/>
  <c r="L7" i="2"/>
  <c r="L9" i="2"/>
  <c r="L4" i="2"/>
  <c r="L8" i="2"/>
  <c r="L10" i="2"/>
  <c r="L6" i="2"/>
  <c r="L11" i="2"/>
  <c r="L59" i="2"/>
  <c r="L5" i="2"/>
  <c r="L133" i="2"/>
  <c r="L12" i="2"/>
  <c r="L73" i="2"/>
  <c r="L78" i="2"/>
  <c r="L79" i="2"/>
  <c r="L80" i="2"/>
  <c r="L53" i="2"/>
  <c r="L96" i="2"/>
  <c r="L101" i="2"/>
  <c r="L55" i="2"/>
  <c r="L108" i="2"/>
  <c r="L48" i="2"/>
  <c r="L119" i="2"/>
  <c r="L120" i="2"/>
  <c r="L123" i="2"/>
  <c r="L130" i="2"/>
  <c r="L140" i="2"/>
  <c r="L152" i="2"/>
  <c r="L155" i="2"/>
  <c r="L158" i="2"/>
  <c r="L164" i="2"/>
  <c r="L168" i="2"/>
  <c r="L171" i="2"/>
  <c r="L177" i="2"/>
  <c r="L64" i="2"/>
  <c r="L44" i="2"/>
  <c r="L46" i="2"/>
  <c r="L85" i="2"/>
  <c r="L92" i="2"/>
  <c r="L54" i="2"/>
  <c r="L99" i="2"/>
  <c r="L102" i="2"/>
  <c r="L65" i="2"/>
  <c r="L115" i="2"/>
  <c r="L124" i="2"/>
  <c r="L131" i="2"/>
  <c r="L141" i="2"/>
  <c r="L153" i="2"/>
  <c r="L156" i="2"/>
  <c r="L160" i="2"/>
  <c r="L165" i="2"/>
  <c r="L62" i="2"/>
  <c r="L51" i="2"/>
  <c r="L52" i="2"/>
  <c r="L77" i="2"/>
  <c r="L43" i="2"/>
  <c r="L66" i="2"/>
  <c r="L89" i="2"/>
  <c r="L94" i="2"/>
  <c r="L100" i="2"/>
  <c r="L17" i="2"/>
  <c r="L117" i="2"/>
  <c r="L57" i="2"/>
  <c r="L122" i="2"/>
  <c r="L126" i="2"/>
  <c r="L137" i="2"/>
  <c r="L151" i="2"/>
  <c r="L58" i="2"/>
  <c r="L20" i="2"/>
  <c r="L21" i="2"/>
  <c r="L175" i="2"/>
  <c r="L45" i="2"/>
  <c r="L14" i="2"/>
  <c r="L15" i="2"/>
  <c r="L95" i="2"/>
  <c r="L97" i="2"/>
  <c r="L16" i="2"/>
  <c r="L118" i="2"/>
  <c r="L19" i="2"/>
  <c r="L104" i="2"/>
  <c r="L18" i="2"/>
  <c r="L50" i="2"/>
  <c r="L166" i="2"/>
  <c r="L47" i="2"/>
  <c r="L49" i="2"/>
  <c r="L170" i="2"/>
  <c r="L56" i="2"/>
  <c r="L157" i="2"/>
  <c r="L176" i="2"/>
  <c r="N144" i="1"/>
  <c r="L144" i="1" s="1"/>
  <c r="N145" i="1"/>
  <c r="L145" i="1" s="1"/>
  <c r="N143" i="1" l="1"/>
  <c r="L143" i="1" s="1"/>
  <c r="N142" i="1"/>
  <c r="L142" i="1" s="1"/>
  <c r="N141" i="1"/>
  <c r="L141" i="1" s="1"/>
  <c r="N138" i="1"/>
  <c r="L138" i="1" s="1"/>
  <c r="N137" i="1"/>
  <c r="L137" i="1" s="1"/>
  <c r="N136" i="1"/>
  <c r="L136" i="1" s="1"/>
  <c r="N135" i="1"/>
  <c r="L135" i="1" s="1"/>
  <c r="N134" i="1"/>
  <c r="L134" i="1" s="1"/>
  <c r="N133" i="1"/>
  <c r="L133" i="1" s="1"/>
  <c r="N132" i="1"/>
  <c r="L132" i="1" s="1"/>
  <c r="N131" i="1"/>
  <c r="L131" i="1" s="1"/>
  <c r="N130" i="1"/>
  <c r="L130" i="1" s="1"/>
  <c r="N129" i="1"/>
  <c r="L129" i="1" s="1"/>
  <c r="N128" i="1"/>
  <c r="L128" i="1" s="1"/>
  <c r="N127" i="1"/>
  <c r="L127" i="1" s="1"/>
  <c r="N126" i="1"/>
  <c r="L126" i="1" s="1"/>
  <c r="N125" i="1"/>
  <c r="L125" i="1" s="1"/>
  <c r="N124" i="1"/>
  <c r="L124" i="1" s="1"/>
  <c r="N78" i="1" l="1"/>
  <c r="L78" i="1" s="1"/>
  <c r="N53" i="1" l="1"/>
  <c r="L53" i="1" s="1"/>
  <c r="N77" i="1"/>
  <c r="L77" i="1" s="1"/>
  <c r="N123" i="1" l="1"/>
  <c r="L123" i="1" s="1"/>
  <c r="N122" i="1"/>
  <c r="L122" i="1" s="1"/>
  <c r="N120" i="1"/>
  <c r="L120" i="1" s="1"/>
  <c r="N119" i="1"/>
  <c r="L119" i="1" s="1"/>
  <c r="N118" i="1"/>
  <c r="N117" i="1"/>
  <c r="L117" i="1" s="1"/>
  <c r="N116" i="1"/>
  <c r="L116" i="1" s="1"/>
  <c r="N115" i="1"/>
  <c r="L115" i="1" s="1"/>
  <c r="N114" i="1"/>
  <c r="L114" i="1" s="1"/>
  <c r="N112" i="1"/>
  <c r="L112" i="1" s="1"/>
  <c r="N111" i="1"/>
  <c r="L111" i="1" s="1"/>
  <c r="N110" i="1"/>
  <c r="L110" i="1" s="1"/>
  <c r="N109" i="1"/>
  <c r="L109" i="1" s="1"/>
  <c r="N107" i="1"/>
  <c r="L107" i="1" s="1"/>
  <c r="N106" i="1"/>
  <c r="L106" i="1" s="1"/>
  <c r="N104" i="1"/>
  <c r="L104" i="1" s="1"/>
  <c r="N103" i="1"/>
  <c r="L103" i="1" s="1"/>
  <c r="N102" i="1"/>
  <c r="L102" i="1" s="1"/>
  <c r="N101" i="1"/>
  <c r="L101" i="1" s="1"/>
  <c r="N100" i="1"/>
  <c r="L100" i="1" s="1"/>
  <c r="N99" i="1"/>
  <c r="L99" i="1" s="1"/>
  <c r="N98" i="1"/>
  <c r="L98" i="1" s="1"/>
  <c r="N97" i="1"/>
  <c r="L97" i="1" s="1"/>
  <c r="N96" i="1"/>
  <c r="L96" i="1" s="1"/>
  <c r="N95" i="1"/>
  <c r="L95" i="1" s="1"/>
  <c r="N94" i="1"/>
  <c r="L94" i="1" s="1"/>
  <c r="N93" i="1"/>
  <c r="L93" i="1" s="1"/>
  <c r="N92" i="1"/>
  <c r="L92" i="1" s="1"/>
  <c r="N91" i="1"/>
  <c r="L91" i="1" s="1"/>
  <c r="N90" i="1"/>
  <c r="L90" i="1" s="1"/>
  <c r="N89" i="1"/>
  <c r="L89" i="1" s="1"/>
  <c r="N87" i="1"/>
  <c r="L87" i="1" s="1"/>
  <c r="N86" i="1"/>
  <c r="L86" i="1" s="1"/>
  <c r="N84" i="1"/>
  <c r="L84" i="1" s="1"/>
  <c r="N83" i="1"/>
  <c r="L83" i="1" s="1"/>
  <c r="N82" i="1"/>
  <c r="L82" i="1" s="1"/>
  <c r="N81" i="1"/>
  <c r="L81" i="1" s="1"/>
  <c r="N80" i="1"/>
  <c r="L80" i="1" s="1"/>
  <c r="N79" i="1"/>
  <c r="L79" i="1" s="1"/>
  <c r="N76" i="1"/>
  <c r="L76" i="1" s="1"/>
  <c r="N75" i="1"/>
  <c r="L75" i="1" s="1"/>
  <c r="N74" i="1"/>
  <c r="L74" i="1" s="1"/>
  <c r="N73" i="1"/>
  <c r="L73" i="1" s="1"/>
  <c r="N72" i="1"/>
  <c r="L72" i="1" s="1"/>
  <c r="N71" i="1"/>
  <c r="L71" i="1" s="1"/>
  <c r="N68" i="1"/>
  <c r="L68" i="1" s="1"/>
  <c r="N67" i="1"/>
  <c r="L67" i="1" s="1"/>
  <c r="N65" i="1"/>
  <c r="L65" i="1" s="1"/>
  <c r="N62" i="1"/>
  <c r="L62" i="1" s="1"/>
  <c r="N60" i="1"/>
  <c r="L60" i="1" s="1"/>
  <c r="N57" i="1"/>
  <c r="L57" i="1" s="1"/>
  <c r="N56" i="1"/>
  <c r="L56" i="1" s="1"/>
  <c r="N55" i="1"/>
  <c r="L55" i="1" s="1"/>
  <c r="N54" i="1"/>
  <c r="L54" i="1" s="1"/>
  <c r="N52" i="1"/>
  <c r="L52" i="1" s="1"/>
  <c r="N50" i="1"/>
  <c r="L50" i="1" s="1"/>
  <c r="N49" i="1"/>
  <c r="L49" i="1" s="1"/>
  <c r="N48" i="1"/>
  <c r="L48" i="1" s="1"/>
  <c r="N46" i="1"/>
  <c r="L46" i="1" s="1"/>
  <c r="N45" i="1"/>
  <c r="L45" i="1" s="1"/>
  <c r="N43" i="1"/>
  <c r="L43" i="1" s="1"/>
  <c r="N42" i="1"/>
  <c r="L42" i="1" s="1"/>
  <c r="N41" i="1"/>
  <c r="L41" i="1" s="1"/>
  <c r="N40" i="1"/>
  <c r="L40" i="1" s="1"/>
  <c r="N39" i="1"/>
  <c r="L39" i="1" s="1"/>
  <c r="N38" i="1"/>
  <c r="L38" i="1" s="1"/>
  <c r="N37" i="1"/>
  <c r="L37" i="1" s="1"/>
  <c r="N36" i="1"/>
  <c r="L36" i="1" s="1"/>
  <c r="N35" i="1"/>
  <c r="L35" i="1" s="1"/>
  <c r="N34" i="1"/>
  <c r="L34" i="1" s="1"/>
  <c r="N33" i="1"/>
  <c r="L33" i="1" s="1"/>
  <c r="N32" i="1"/>
  <c r="L32" i="1" s="1"/>
  <c r="N31" i="1"/>
  <c r="L31" i="1" s="1"/>
  <c r="N30" i="1"/>
  <c r="L30" i="1" s="1"/>
  <c r="N29" i="1"/>
  <c r="L29" i="1" s="1"/>
  <c r="N28" i="1"/>
  <c r="L28" i="1" s="1"/>
  <c r="N27" i="1"/>
  <c r="L27" i="1" s="1"/>
  <c r="N26" i="1"/>
  <c r="L26" i="1" s="1"/>
  <c r="N24" i="1"/>
  <c r="L24" i="1" s="1"/>
  <c r="N23" i="1"/>
  <c r="L23" i="1" s="1"/>
  <c r="N21" i="1"/>
  <c r="L21" i="1" s="1"/>
  <c r="N20" i="1"/>
  <c r="L20" i="1" s="1"/>
  <c r="N19" i="1"/>
  <c r="L19" i="1" s="1"/>
  <c r="N18" i="1"/>
  <c r="L18" i="1" s="1"/>
  <c r="N17" i="1"/>
  <c r="L17" i="1" s="1"/>
  <c r="N16" i="1"/>
  <c r="L16" i="1" s="1"/>
  <c r="N14" i="1"/>
  <c r="L14" i="1" s="1"/>
  <c r="N13" i="1"/>
  <c r="L13" i="1" s="1"/>
  <c r="N12" i="1"/>
  <c r="L12" i="1" s="1"/>
  <c r="N11" i="1"/>
  <c r="L11" i="1" s="1"/>
  <c r="N10" i="1"/>
  <c r="L10" i="1" s="1"/>
  <c r="N9" i="1"/>
  <c r="L9" i="1" s="1"/>
  <c r="N8" i="1"/>
  <c r="L8" i="1" s="1"/>
  <c r="N7" i="1"/>
  <c r="L7" i="1" s="1"/>
  <c r="N6" i="1"/>
  <c r="L6" i="1" s="1"/>
  <c r="N4" i="1"/>
  <c r="L4" i="1" s="1"/>
  <c r="L118" i="1"/>
  <c r="N3" i="1"/>
  <c r="L3" i="1" s="1"/>
  <c r="Q1" i="1" l="1"/>
  <c r="I2" i="1" l="1"/>
  <c r="M5" i="1"/>
  <c r="L5" i="1" s="1"/>
  <c r="I144" i="1"/>
  <c r="I145" i="1"/>
  <c r="I127" i="1"/>
  <c r="I131" i="1"/>
  <c r="I135" i="1"/>
  <c r="I139" i="1"/>
  <c r="I143" i="1"/>
  <c r="I124" i="1"/>
  <c r="I128" i="1"/>
  <c r="I132" i="1"/>
  <c r="I136" i="1"/>
  <c r="I140" i="1"/>
  <c r="I125" i="1"/>
  <c r="I129" i="1"/>
  <c r="I133" i="1"/>
  <c r="I137" i="1"/>
  <c r="I141" i="1"/>
  <c r="I126" i="1"/>
  <c r="I130" i="1"/>
  <c r="I134" i="1"/>
  <c r="I138" i="1"/>
  <c r="I142" i="1"/>
  <c r="M139" i="1"/>
  <c r="L139" i="1" s="1"/>
  <c r="M140" i="1"/>
  <c r="L140" i="1" s="1"/>
  <c r="M59" i="1"/>
  <c r="L59" i="1" s="1"/>
  <c r="I59" i="1"/>
  <c r="I53" i="1"/>
  <c r="I78" i="1"/>
  <c r="I63" i="1"/>
  <c r="I77" i="1"/>
  <c r="M63" i="1"/>
  <c r="L63" i="1" s="1"/>
  <c r="R63" i="1"/>
  <c r="R66" i="1"/>
  <c r="R108" i="1"/>
  <c r="R113" i="1"/>
  <c r="R5" i="1"/>
  <c r="R70" i="1"/>
  <c r="M105" i="1"/>
  <c r="L105" i="1" s="1"/>
  <c r="I105" i="1"/>
  <c r="I70" i="1"/>
  <c r="M70" i="1"/>
  <c r="L70" i="1" s="1"/>
  <c r="M121" i="1"/>
  <c r="L121" i="1" s="1"/>
  <c r="M113" i="1"/>
  <c r="L113" i="1" s="1"/>
  <c r="M66" i="1"/>
  <c r="L66" i="1" s="1"/>
  <c r="M58" i="1"/>
  <c r="L58" i="1" s="1"/>
  <c r="M64" i="1"/>
  <c r="L64" i="1" s="1"/>
  <c r="M15" i="1"/>
  <c r="L15" i="1" s="1"/>
  <c r="M44" i="1"/>
  <c r="L44" i="1" s="1"/>
  <c r="M61" i="1"/>
  <c r="L61" i="1" s="1"/>
  <c r="M108" i="1"/>
  <c r="L108" i="1" s="1"/>
  <c r="M51" i="1"/>
  <c r="L51" i="1" s="1"/>
  <c r="M25" i="1"/>
  <c r="L25" i="1" s="1"/>
  <c r="M2" i="1"/>
  <c r="L2" i="1" s="1"/>
  <c r="M85" i="1"/>
  <c r="L85" i="1" s="1"/>
  <c r="M88" i="1"/>
  <c r="L88" i="1" s="1"/>
  <c r="M22" i="1"/>
  <c r="L22" i="1" s="1"/>
  <c r="M69" i="1"/>
  <c r="L69" i="1" s="1"/>
  <c r="M47" i="1"/>
  <c r="L47" i="1" s="1"/>
  <c r="I3" i="1"/>
  <c r="I26" i="1"/>
  <c r="I88" i="1"/>
  <c r="I22" i="1"/>
  <c r="I69" i="1"/>
  <c r="I47" i="1"/>
  <c r="I121" i="1"/>
  <c r="I113" i="1"/>
  <c r="I66" i="1"/>
  <c r="I58" i="1"/>
  <c r="I64" i="1"/>
  <c r="I15" i="1"/>
  <c r="I5" i="1"/>
  <c r="I44" i="1"/>
  <c r="I61" i="1"/>
  <c r="I108" i="1"/>
  <c r="I51" i="1"/>
  <c r="I25" i="1"/>
  <c r="I85" i="1"/>
  <c r="I98" i="1"/>
  <c r="I68" i="1"/>
  <c r="I36" i="1"/>
  <c r="I106" i="1"/>
  <c r="I9" i="1"/>
  <c r="I118" i="1"/>
  <c r="I91" i="1"/>
  <c r="I56" i="1"/>
  <c r="I29" i="1"/>
  <c r="I24" i="1"/>
  <c r="I34" i="1"/>
  <c r="I111" i="1"/>
  <c r="I84" i="1"/>
  <c r="I46" i="1"/>
  <c r="I17" i="1"/>
  <c r="I14" i="1"/>
  <c r="I13" i="1"/>
  <c r="I102" i="1"/>
  <c r="I75" i="1"/>
  <c r="I40" i="1"/>
  <c r="I6" i="1"/>
  <c r="I119" i="1"/>
  <c r="I117" i="1"/>
  <c r="I109" i="1"/>
  <c r="I101" i="1"/>
  <c r="I94" i="1"/>
  <c r="I89" i="1"/>
  <c r="I81" i="1"/>
  <c r="I74" i="1"/>
  <c r="I67" i="1"/>
  <c r="I50" i="1"/>
  <c r="I45" i="1"/>
  <c r="I39" i="1"/>
  <c r="I35" i="1"/>
  <c r="I21" i="1"/>
  <c r="I12" i="1"/>
  <c r="I4" i="1"/>
  <c r="I76" i="1"/>
  <c r="I96" i="1"/>
  <c r="I97" i="1"/>
  <c r="I107" i="1"/>
  <c r="I7" i="1"/>
  <c r="I28" i="1"/>
  <c r="I120" i="1"/>
  <c r="I123" i="1"/>
  <c r="I114" i="1"/>
  <c r="I104" i="1"/>
  <c r="I100" i="1"/>
  <c r="I93" i="1"/>
  <c r="I87" i="1"/>
  <c r="I80" i="1"/>
  <c r="I73" i="1"/>
  <c r="I65" i="1"/>
  <c r="I49" i="1"/>
  <c r="I43" i="1"/>
  <c r="I38" i="1"/>
  <c r="I33" i="1"/>
  <c r="I20" i="1"/>
  <c r="I10" i="1"/>
  <c r="I57" i="1"/>
  <c r="I83" i="1"/>
  <c r="I32" i="1"/>
  <c r="I16" i="1"/>
  <c r="I116" i="1"/>
  <c r="I82" i="1"/>
  <c r="I122" i="1"/>
  <c r="I112" i="1"/>
  <c r="I103" i="1"/>
  <c r="I99" i="1"/>
  <c r="I92" i="1"/>
  <c r="I86" i="1"/>
  <c r="I79" i="1"/>
  <c r="I72" i="1"/>
  <c r="I62" i="1"/>
  <c r="I48" i="1"/>
  <c r="I41" i="1"/>
  <c r="I37" i="1"/>
  <c r="I30" i="1"/>
  <c r="I19" i="1"/>
  <c r="I8" i="1"/>
  <c r="I115" i="1"/>
  <c r="I52" i="1"/>
  <c r="I18" i="1"/>
  <c r="I27" i="1"/>
  <c r="I11" i="1"/>
  <c r="I60" i="1"/>
  <c r="I23" i="1"/>
  <c r="I95" i="1"/>
  <c r="I54" i="1"/>
  <c r="I90" i="1"/>
  <c r="I42" i="1"/>
  <c r="I71" i="1"/>
  <c r="I31" i="1"/>
  <c r="I110" i="1"/>
  <c r="I55" i="1"/>
</calcChain>
</file>

<file path=xl/comments1.xml><?xml version="1.0" encoding="utf-8"?>
<comments xmlns="http://schemas.openxmlformats.org/spreadsheetml/2006/main">
  <authors>
    <author>BARKOL</author>
  </authors>
  <commentList>
    <comment ref="F92" authorId="0">
      <text>
        <r>
          <rPr>
            <b/>
            <sz val="9"/>
            <color indexed="81"/>
            <rFont val="Tahoma"/>
            <family val="2"/>
            <charset val="204"/>
          </rPr>
          <t>BARKOL:</t>
        </r>
        <r>
          <rPr>
            <sz val="9"/>
            <color indexed="81"/>
            <rFont val="Tahoma"/>
            <family val="2"/>
            <charset val="204"/>
          </rPr>
          <t xml:space="preserve">
не приехал в этот день, были вылеты, в следующий раз сможет после 17 февраля-капает глазные капли</t>
        </r>
      </text>
    </comment>
  </commentList>
</comments>
</file>

<file path=xl/sharedStrings.xml><?xml version="1.0" encoding="utf-8"?>
<sst xmlns="http://schemas.openxmlformats.org/spreadsheetml/2006/main" count="6991" uniqueCount="1707">
  <si>
    <t>Сотрудник</t>
  </si>
  <si>
    <t>Стаж работы на предприятии лет</t>
  </si>
  <si>
    <t>Дата рождения</t>
  </si>
  <si>
    <t>Группа контроля качества</t>
  </si>
  <si>
    <t>Гучанов Павел Дмитриевич</t>
  </si>
  <si>
    <t xml:space="preserve">Инженер по качеству эксплуатации систем ВС </t>
  </si>
  <si>
    <t>21.02.1966</t>
  </si>
  <si>
    <t>Иванов Алексей Вениаминович</t>
  </si>
  <si>
    <t>Инженер по качеству эксплуатации ВС</t>
  </si>
  <si>
    <t>30.11.1965</t>
  </si>
  <si>
    <t>Конарев Олег Владимирович</t>
  </si>
  <si>
    <t>25.12.1965</t>
  </si>
  <si>
    <t>Курочкин Борис Сергеевич</t>
  </si>
  <si>
    <t>Старший инженер по качеству эксплуатации ВС</t>
  </si>
  <si>
    <t>16.04.1949</t>
  </si>
  <si>
    <t>Кухарь Иван Алексеевич</t>
  </si>
  <si>
    <t>Заместитель технического директора по качеству - начальник группы контроля качества</t>
  </si>
  <si>
    <t>05.10.1957</t>
  </si>
  <si>
    <t>Олеевский Виктор Григорьевич</t>
  </si>
  <si>
    <t>30.04.1958</t>
  </si>
  <si>
    <t>Саркисян Карен Гургенович</t>
  </si>
  <si>
    <t>01.09.1964</t>
  </si>
  <si>
    <t>Смирнов Игорь Александрович</t>
  </si>
  <si>
    <t>28.06.1969</t>
  </si>
  <si>
    <t>Хаваев Виталий Анатольевич</t>
  </si>
  <si>
    <t>Старший инженер по качеству эксплуатации систем ВС</t>
  </si>
  <si>
    <t>23.07.1985</t>
  </si>
  <si>
    <t>Ягодкин Сергей Константинович</t>
  </si>
  <si>
    <t>15.11.1958</t>
  </si>
  <si>
    <t>Группа лабораторных проверок.</t>
  </si>
  <si>
    <t>Брыкин Виктор Иванович</t>
  </si>
  <si>
    <t xml:space="preserve">Инженер по эксплуатации систем ВС </t>
  </si>
  <si>
    <t>01.08.1951</t>
  </si>
  <si>
    <t>Горшков Алексей Викторович</t>
  </si>
  <si>
    <t>07.08.1954</t>
  </si>
  <si>
    <t>Потапов Олег Владимирович</t>
  </si>
  <si>
    <t xml:space="preserve">Начальник группы-инженер по эксплуатации систем ВС </t>
  </si>
  <si>
    <t>14.11.1962</t>
  </si>
  <si>
    <t>Группа расшифровки полетной информации</t>
  </si>
  <si>
    <t>Драный Александр Иванович</t>
  </si>
  <si>
    <t>Начальник ГРАПИ</t>
  </si>
  <si>
    <t>12.01.1953</t>
  </si>
  <si>
    <t>Камышников Виктор Михайлович</t>
  </si>
  <si>
    <t>Техник по обработке полетной информации</t>
  </si>
  <si>
    <t>12.03.1961</t>
  </si>
  <si>
    <t>Инженерно-авиационная служба</t>
  </si>
  <si>
    <t>Лященко Владимир Тихонович</t>
  </si>
  <si>
    <t>Заместитель технического директора по эксплуатации иностранной авиационной техники</t>
  </si>
  <si>
    <t>19.06.1950</t>
  </si>
  <si>
    <t>Шевченко  Наталия Александровна</t>
  </si>
  <si>
    <t>Ведущий специалист ИАС по общим вопросам</t>
  </si>
  <si>
    <t>30.11.1989</t>
  </si>
  <si>
    <t>Отдел авиационно-технического обеспечения и ремонта авиационной техники</t>
  </si>
  <si>
    <t>Ахманов Владислав Анатольевич</t>
  </si>
  <si>
    <t>Ведущий специалист</t>
  </si>
  <si>
    <t>30.04.1961</t>
  </si>
  <si>
    <t>Белова  Юлия Ивановна</t>
  </si>
  <si>
    <t>14.04.1983</t>
  </si>
  <si>
    <t>Бондаренко Светлана  Николаевна</t>
  </si>
  <si>
    <t>20.04.1975</t>
  </si>
  <si>
    <t>Ванин Михаил Викторович</t>
  </si>
  <si>
    <t>23.11.1991</t>
  </si>
  <si>
    <t>Филиппов Дмитрий Михайлович</t>
  </si>
  <si>
    <t>Начальник отдела</t>
  </si>
  <si>
    <t>12.10.1977</t>
  </si>
  <si>
    <t>Щеглов Алексей Николаевич</t>
  </si>
  <si>
    <t>Водитель-экспедитор</t>
  </si>
  <si>
    <t>18.11.1975</t>
  </si>
  <si>
    <t>Отдел сертификации и лицензирования</t>
  </si>
  <si>
    <t>Демонов Борис Анатольевич</t>
  </si>
  <si>
    <t>08.08.1965</t>
  </si>
  <si>
    <t>Исаков Владимир Ромуальдович</t>
  </si>
  <si>
    <t>07.04.1958</t>
  </si>
  <si>
    <t>Сосновский Александр Владимирович</t>
  </si>
  <si>
    <t>25.03.1960</t>
  </si>
  <si>
    <t>Производственно-диспетчерский отдел</t>
  </si>
  <si>
    <t>Буданова Мария Владимировна</t>
  </si>
  <si>
    <t>Техник по учету ресурса ВС и их оборудования</t>
  </si>
  <si>
    <t>31.03.1989</t>
  </si>
  <si>
    <t>Веденин Алексей Юрьевич</t>
  </si>
  <si>
    <t>Начальник производственно-диспетчерского отдела</t>
  </si>
  <si>
    <t>01.04.1979</t>
  </si>
  <si>
    <t>Прохорова Татьяна Ивановна</t>
  </si>
  <si>
    <t>17.11.1959</t>
  </si>
  <si>
    <t>Соглаева Наталья Владимировна</t>
  </si>
  <si>
    <t>22.02.1971</t>
  </si>
  <si>
    <t>Производственный отдел</t>
  </si>
  <si>
    <t>Гриняк Петр Васильевич</t>
  </si>
  <si>
    <t>Инженер по эксплуатации ВС</t>
  </si>
  <si>
    <t>19.04.1993</t>
  </si>
  <si>
    <t>Курбатов Александр Васильевич</t>
  </si>
  <si>
    <t>Начальник производственного отдела - заместитель технического директора</t>
  </si>
  <si>
    <t>09.01.1988</t>
  </si>
  <si>
    <t>Ларионов Михаил Владимирович</t>
  </si>
  <si>
    <t>Ведущий инженер по эксплуатации ВС</t>
  </si>
  <si>
    <t>26.06.1959</t>
  </si>
  <si>
    <t>Передера Роман Олегович</t>
  </si>
  <si>
    <t xml:space="preserve">Ведущий инженер по эксплуатации систем ВС </t>
  </si>
  <si>
    <t>07.11.1986</t>
  </si>
  <si>
    <t>Федоровский Дмитрий Витальевич</t>
  </si>
  <si>
    <t>21.07.1975</t>
  </si>
  <si>
    <t>Шамрай Петр Васильевич</t>
  </si>
  <si>
    <t>19.07.1948</t>
  </si>
  <si>
    <t>Участок технического обслуживания</t>
  </si>
  <si>
    <t>Азаркин Алексей Юрьевич</t>
  </si>
  <si>
    <t>Техник авиационный по эксплуатации ВС</t>
  </si>
  <si>
    <t>24.03.1987</t>
  </si>
  <si>
    <t>Алексеев Иван Михайлович</t>
  </si>
  <si>
    <t xml:space="preserve">Техник авиационный по эксплуатации систем ВС </t>
  </si>
  <si>
    <t>01.06.1953</t>
  </si>
  <si>
    <t>Антюхов Артем Геннадьевич</t>
  </si>
  <si>
    <t>12.01.1991</t>
  </si>
  <si>
    <t>Ашурков Александр Николаевич</t>
  </si>
  <si>
    <t>07.02.1979</t>
  </si>
  <si>
    <t>Бескровный Михаил Яковлевич</t>
  </si>
  <si>
    <t>08.08.1962</t>
  </si>
  <si>
    <t>Боровков Дмитрий Алексеевич</t>
  </si>
  <si>
    <t>18.09.1976</t>
  </si>
  <si>
    <t>Василенко Василий Викторович</t>
  </si>
  <si>
    <t>05.05.1989</t>
  </si>
  <si>
    <t>Винокуров Александр Федорович</t>
  </si>
  <si>
    <t>13.01.1965</t>
  </si>
  <si>
    <t>Вифлянцев Сергей Михайлович</t>
  </si>
  <si>
    <t>02.11.1955</t>
  </si>
  <si>
    <t>Власов Андрей Иванович</t>
  </si>
  <si>
    <t>07.05.1967</t>
  </si>
  <si>
    <t>Дурнев Валерий Валентинович</t>
  </si>
  <si>
    <t>14.03.1964</t>
  </si>
  <si>
    <t>Зинин Николай Николаевич</t>
  </si>
  <si>
    <t>06.04.1955</t>
  </si>
  <si>
    <t>Ищенко Наталья Александровна</t>
  </si>
  <si>
    <t>Слесарь-инструментальщик</t>
  </si>
  <si>
    <t>06.08.1966</t>
  </si>
  <si>
    <t>Катышев Сергей Григорьевич</t>
  </si>
  <si>
    <t>01.01.1958</t>
  </si>
  <si>
    <t>Козлов Сергей Владимирович</t>
  </si>
  <si>
    <t>22.08.1962</t>
  </si>
  <si>
    <t>Козлов Юрий Владимирович</t>
  </si>
  <si>
    <t>03.10.1965</t>
  </si>
  <si>
    <t>Комов Александр Федорович</t>
  </si>
  <si>
    <t>23.07.1966</t>
  </si>
  <si>
    <t>Комов Сергей Геннадьевич</t>
  </si>
  <si>
    <t>17.03.1990</t>
  </si>
  <si>
    <t>Комова Елена Владимировна</t>
  </si>
  <si>
    <t>30.03.1967</t>
  </si>
  <si>
    <t>Комогорцев Юрий Михайлович</t>
  </si>
  <si>
    <t>08.06.1952</t>
  </si>
  <si>
    <t>Коноров Николай Федорович</t>
  </si>
  <si>
    <t>03.03.1960</t>
  </si>
  <si>
    <t>Кочетков Леонид Григорьевич</t>
  </si>
  <si>
    <t>05.08.1959</t>
  </si>
  <si>
    <t>Кочуров Сергей Валентинович</t>
  </si>
  <si>
    <t>23.11.1966</t>
  </si>
  <si>
    <t>Кривенко Евгений Станиславович</t>
  </si>
  <si>
    <t>01.07.1960</t>
  </si>
  <si>
    <t>Кузнецов Иван Иванович</t>
  </si>
  <si>
    <t>29.12.1993</t>
  </si>
  <si>
    <t>Кузьмич Владимир Леонидович</t>
  </si>
  <si>
    <t>03.11.1964</t>
  </si>
  <si>
    <t>Лагутин Сергей Александрович</t>
  </si>
  <si>
    <t>20.05.1991</t>
  </si>
  <si>
    <t>Мартемьянов Виктор Андреевич</t>
  </si>
  <si>
    <t>06.09.1988</t>
  </si>
  <si>
    <t>Некоз Андрей Анатольевич</t>
  </si>
  <si>
    <t>07.05.1966</t>
  </si>
  <si>
    <t>Никитин Сергей Алексеевич</t>
  </si>
  <si>
    <t>09.02.1979</t>
  </si>
  <si>
    <t>Никифоров Сергей Евгеньевич</t>
  </si>
  <si>
    <t>13.03.1968</t>
  </si>
  <si>
    <t>Павлов Виктор Анатольевич</t>
  </si>
  <si>
    <t>20.11.1958</t>
  </si>
  <si>
    <t>Панкратов Владимир Викторович</t>
  </si>
  <si>
    <t>31.08.1965</t>
  </si>
  <si>
    <t>Паруля Андрей Валентинович</t>
  </si>
  <si>
    <t>26.12.1960</t>
  </si>
  <si>
    <t>Передера Виталий Олегович</t>
  </si>
  <si>
    <t>04.05.1992</t>
  </si>
  <si>
    <t>Передериев Сергей Алексеевич</t>
  </si>
  <si>
    <t>05.02.1959</t>
  </si>
  <si>
    <t>Пилько Алексей Александрович</t>
  </si>
  <si>
    <t>24.06.1967</t>
  </si>
  <si>
    <t>Пискаев Олег Николаевич</t>
  </si>
  <si>
    <t>18.06.1977</t>
  </si>
  <si>
    <t>Ребутенко Антон Юрьевич</t>
  </si>
  <si>
    <t>03.01.1991</t>
  </si>
  <si>
    <t>Савченко Юрий Михайлович</t>
  </si>
  <si>
    <t>07.04.1979</t>
  </si>
  <si>
    <t>Сагунов Алексей Владимирович</t>
  </si>
  <si>
    <t>20.03.1968</t>
  </si>
  <si>
    <t>Сапунцов Вадим Вениаминович</t>
  </si>
  <si>
    <t>16.11.1959</t>
  </si>
  <si>
    <t>Сафонов Вячеслав Юрьевич</t>
  </si>
  <si>
    <t>21.10.1965</t>
  </si>
  <si>
    <t>Склянкин Сергей Сергеевич</t>
  </si>
  <si>
    <t>Начальник участка технического обслуживания</t>
  </si>
  <si>
    <t>03.08.1980</t>
  </si>
  <si>
    <t>Скляров Валерий Владимирович</t>
  </si>
  <si>
    <t>06.08.1956</t>
  </si>
  <si>
    <t>Смирнов Владимир Васильевич</t>
  </si>
  <si>
    <t>19.05.1959</t>
  </si>
  <si>
    <t>Сочнев Александр Сидорович</t>
  </si>
  <si>
    <t>05.09.1953</t>
  </si>
  <si>
    <t>Стегний Михаил Владимирович</t>
  </si>
  <si>
    <t>05.10.1982</t>
  </si>
  <si>
    <t>Степанов Тарас Юрьевич</t>
  </si>
  <si>
    <t>10.04.1981</t>
  </si>
  <si>
    <t>Степкин Илья Николаевич</t>
  </si>
  <si>
    <t>31.03.1987</t>
  </si>
  <si>
    <t>Твердохлебов Алексей Александрович</t>
  </si>
  <si>
    <t>01.09.1976</t>
  </si>
  <si>
    <t>Трусиков Николай Иванович</t>
  </si>
  <si>
    <t>07.03.1957</t>
  </si>
  <si>
    <t>Уланов Геннадий Викторович</t>
  </si>
  <si>
    <t>16.10.1959</t>
  </si>
  <si>
    <t>Фищук Виктор Петрович</t>
  </si>
  <si>
    <t>07.12.1954</t>
  </si>
  <si>
    <t>Харченко Юрий Леонидович</t>
  </si>
  <si>
    <t>31.07.1964</t>
  </si>
  <si>
    <t>Хатинский Михаил Альфредович</t>
  </si>
  <si>
    <t>22.12.1961</t>
  </si>
  <si>
    <t>Хрустицкий Виктор Францевич</t>
  </si>
  <si>
    <t>06.08.1962</t>
  </si>
  <si>
    <t>Шибков Максим Дмитриевич</t>
  </si>
  <si>
    <t>11.04.1997</t>
  </si>
  <si>
    <t>Шурманов Александр Викторович</t>
  </si>
  <si>
    <t>29.06.1978</t>
  </si>
  <si>
    <t>Якушев Олег Вячеславович</t>
  </si>
  <si>
    <t>09.06.1968</t>
  </si>
  <si>
    <t>Яндулов Аркадий Иванович</t>
  </si>
  <si>
    <t>08.09.1966</t>
  </si>
  <si>
    <t>возраст</t>
  </si>
  <si>
    <t>сегодня:</t>
  </si>
  <si>
    <t>Абраменко Николай Федорович</t>
  </si>
  <si>
    <t>26.10.1992</t>
  </si>
  <si>
    <t>Алиев Газил Магомедович</t>
  </si>
  <si>
    <t>14.12.1972</t>
  </si>
  <si>
    <t>Букал Даниил Романович</t>
  </si>
  <si>
    <t>04.02.1996</t>
  </si>
  <si>
    <t>Горожанинов Антон Анатольевич</t>
  </si>
  <si>
    <t>14.11.1964</t>
  </si>
  <si>
    <t>Гусева Наталья Анатольевна</t>
  </si>
  <si>
    <t>28.12.1958</t>
  </si>
  <si>
    <t>Косенко Любовь Александровна</t>
  </si>
  <si>
    <t>16.08.1968</t>
  </si>
  <si>
    <t>Крашенинников Евгений Юрьевич</t>
  </si>
  <si>
    <t>15.08.1995</t>
  </si>
  <si>
    <t>Кулеша Никита Витальевич</t>
  </si>
  <si>
    <t>23.09.1995</t>
  </si>
  <si>
    <t>Летягин Василий Петрович</t>
  </si>
  <si>
    <t>13.04.1992</t>
  </si>
  <si>
    <t>Мамаева Ксения Анатольевна</t>
  </si>
  <si>
    <t>Инженер</t>
  </si>
  <si>
    <t>06.02.1975</t>
  </si>
  <si>
    <t>Мерзликин Сергей Иванович</t>
  </si>
  <si>
    <t>13.11.1957</t>
  </si>
  <si>
    <t>Нестереня Иван Адамович</t>
  </si>
  <si>
    <t>03.07.1961</t>
  </si>
  <si>
    <t>Новикова Анастасия Дмитриевна</t>
  </si>
  <si>
    <t>26.03.1997</t>
  </si>
  <si>
    <t>Ремыга Александр Владимирович</t>
  </si>
  <si>
    <t>28.12.1980</t>
  </si>
  <si>
    <t>Сазонкин Руслан Дмитриевич</t>
  </si>
  <si>
    <t>25.01.1974</t>
  </si>
  <si>
    <t>Филиппов Павел Сергеевич</t>
  </si>
  <si>
    <t>16.05.1996</t>
  </si>
  <si>
    <t>Хоменко Сергей Петрович</t>
  </si>
  <si>
    <t>07.12.1993</t>
  </si>
  <si>
    <t>Яковлев Василий Андреевич</t>
  </si>
  <si>
    <t>27.02.1997</t>
  </si>
  <si>
    <t>18.02.2019</t>
  </si>
  <si>
    <t>19.02.2019</t>
  </si>
  <si>
    <t>04.03.2019</t>
  </si>
  <si>
    <t>12.03.2019</t>
  </si>
  <si>
    <t>14.03.2019</t>
  </si>
  <si>
    <t>19.03.2019</t>
  </si>
  <si>
    <t>17.06.2019</t>
  </si>
  <si>
    <t>01.07.2019</t>
  </si>
  <si>
    <t>02.07.2019</t>
  </si>
  <si>
    <t>03.07.2019</t>
  </si>
  <si>
    <t>23.07.2019</t>
  </si>
  <si>
    <t>24.07.2019</t>
  </si>
  <si>
    <t>07.08.2019</t>
  </si>
  <si>
    <t>02.09.2019</t>
  </si>
  <si>
    <t>11.09.2019</t>
  </si>
  <si>
    <t>07.10.2019</t>
  </si>
  <si>
    <t>01.11.2019</t>
  </si>
  <si>
    <t>19.11.2019</t>
  </si>
  <si>
    <t>Стаж в ворд</t>
  </si>
  <si>
    <t>Дата приема</t>
  </si>
  <si>
    <t>увольняется</t>
  </si>
  <si>
    <t>Оганесян Юрий Михайлович</t>
  </si>
  <si>
    <t>13.02.1966</t>
  </si>
  <si>
    <t>14.02.2019</t>
  </si>
  <si>
    <t>флюор</t>
  </si>
  <si>
    <t>СНИЛС</t>
  </si>
  <si>
    <t>146-118-817 58</t>
  </si>
  <si>
    <t>115-439-275 51</t>
  </si>
  <si>
    <t>025-817-969 79</t>
  </si>
  <si>
    <t>069-961-304 10</t>
  </si>
  <si>
    <t>122-773-801 52</t>
  </si>
  <si>
    <t>070-652-518 49</t>
  </si>
  <si>
    <t>024-762-067 42</t>
  </si>
  <si>
    <t>126-062-951 42</t>
  </si>
  <si>
    <t>033-277-144 34</t>
  </si>
  <si>
    <t>025-033-700 99</t>
  </si>
  <si>
    <t>070-249-052 35</t>
  </si>
  <si>
    <t>017-826-648 72</t>
  </si>
  <si>
    <t>141-588-077 70</t>
  </si>
  <si>
    <t>163-079-242 64</t>
  </si>
  <si>
    <t>161-075-744 51</t>
  </si>
  <si>
    <t>103-295-655 39</t>
  </si>
  <si>
    <t>071-966-728 02</t>
  </si>
  <si>
    <t>023-520-440 97</t>
  </si>
  <si>
    <t>070-274-508 41</t>
  </si>
  <si>
    <t>023-520-442 99</t>
  </si>
  <si>
    <t>006-870-649 59</t>
  </si>
  <si>
    <t>003-732-877 30</t>
  </si>
  <si>
    <t>190-643-661 79</t>
  </si>
  <si>
    <t>001-475-613 08</t>
  </si>
  <si>
    <t>033-277-099 46</t>
  </si>
  <si>
    <t>033-518-832 43</t>
  </si>
  <si>
    <t>023-520-461 01</t>
  </si>
  <si>
    <t>025-817-761 65</t>
  </si>
  <si>
    <t>033-277-138 36</t>
  </si>
  <si>
    <t>171-163-365 45</t>
  </si>
  <si>
    <t>005-181-185 08</t>
  </si>
  <si>
    <t>025-817-790 70</t>
  </si>
  <si>
    <t>012-719-351 24</t>
  </si>
  <si>
    <t>012-730-738 13</t>
  </si>
  <si>
    <t>035-641-941 54</t>
  </si>
  <si>
    <t>150-499-262 73</t>
  </si>
  <si>
    <t>081-718-937 89</t>
  </si>
  <si>
    <t>035-054-046 13</t>
  </si>
  <si>
    <t>135-394-134 59</t>
  </si>
  <si>
    <t>054-195-433 59</t>
  </si>
  <si>
    <t>018-816-348 65</t>
  </si>
  <si>
    <t>060-530-030 99</t>
  </si>
  <si>
    <t>075-345-171 66</t>
  </si>
  <si>
    <t>196-189-705 29</t>
  </si>
  <si>
    <t>021-403-914 92</t>
  </si>
  <si>
    <t>148-691-871 19</t>
  </si>
  <si>
    <t>161-628-935 79</t>
  </si>
  <si>
    <t>160-292-850 55</t>
  </si>
  <si>
    <t>115-404-091 10</t>
  </si>
  <si>
    <t>021-188-519 26</t>
  </si>
  <si>
    <t>022-140-863 95</t>
  </si>
  <si>
    <t>134-745-540 65</t>
  </si>
  <si>
    <t>112-145-103 83</t>
  </si>
  <si>
    <t>017-503-740 27</t>
  </si>
  <si>
    <t>021-023-390 72</t>
  </si>
  <si>
    <t>115-053-251 05</t>
  </si>
  <si>
    <t>124-216-417 14</t>
  </si>
  <si>
    <t>133-839-404 68</t>
  </si>
  <si>
    <t>118-417-063 44</t>
  </si>
  <si>
    <t>077-801-146 73</t>
  </si>
  <si>
    <t>144-353-191 45</t>
  </si>
  <si>
    <t>039-574-572 98</t>
  </si>
  <si>
    <t>018-524-112 26</t>
  </si>
  <si>
    <t>017-016-301 96</t>
  </si>
  <si>
    <t>010-560-721 94</t>
  </si>
  <si>
    <t>054-195-431 57</t>
  </si>
  <si>
    <t>145-090-399 56</t>
  </si>
  <si>
    <t>141-036-649 21</t>
  </si>
  <si>
    <t>036-851-225 57</t>
  </si>
  <si>
    <t>161-604-885 60</t>
  </si>
  <si>
    <t>044-504-276 31</t>
  </si>
  <si>
    <t>012-507-787 23</t>
  </si>
  <si>
    <t>100-176-449 02</t>
  </si>
  <si>
    <t>135-065-013 22</t>
  </si>
  <si>
    <t>086-734-796 22</t>
  </si>
  <si>
    <t>107-459-584 77</t>
  </si>
  <si>
    <t>134-409-489 57</t>
  </si>
  <si>
    <t>014-474-233 25</t>
  </si>
  <si>
    <t>018-827-078 71</t>
  </si>
  <si>
    <t>071-389-255 77</t>
  </si>
  <si>
    <t>025-498-128 66</t>
  </si>
  <si>
    <t>018-859-395 03</t>
  </si>
  <si>
    <t>050-356-265 29</t>
  </si>
  <si>
    <t>017-016-305 00</t>
  </si>
  <si>
    <t>112-781-274 40</t>
  </si>
  <si>
    <t>035-879-889 25</t>
  </si>
  <si>
    <t>014-632-305 08</t>
  </si>
  <si>
    <t>054-598-795 17</t>
  </si>
  <si>
    <t>080-646-552 70</t>
  </si>
  <si>
    <t>126-502-990 49</t>
  </si>
  <si>
    <t>054-632-654 58</t>
  </si>
  <si>
    <t>025-817-934 68</t>
  </si>
  <si>
    <t>105-851-608 46</t>
  </si>
  <si>
    <t>Файнберг Филипп Юрьевич</t>
  </si>
  <si>
    <t>163-863-789 12</t>
  </si>
  <si>
    <t>037-783-442 88</t>
  </si>
  <si>
    <t>115-661-600 39</t>
  </si>
  <si>
    <t>159-117-761 84</t>
  </si>
  <si>
    <t>016-435-443 31</t>
  </si>
  <si>
    <t>141-059-017 17</t>
  </si>
  <si>
    <t>060-611-414 10</t>
  </si>
  <si>
    <t>155-897-407 22</t>
  </si>
  <si>
    <t>070-670-509 50</t>
  </si>
  <si>
    <t>067-893-768 41</t>
  </si>
  <si>
    <t>139-128-797 89</t>
  </si>
  <si>
    <t>165-829-779 28</t>
  </si>
  <si>
    <t>068-741-470 95</t>
  </si>
  <si>
    <t>069-347-912 06</t>
  </si>
  <si>
    <t>071-188-749 78</t>
  </si>
  <si>
    <t>176-767-466 35</t>
  </si>
  <si>
    <t>033-257-230 21</t>
  </si>
  <si>
    <t>037-632-965 75</t>
  </si>
  <si>
    <t>08.12.1998</t>
  </si>
  <si>
    <t>23.01.2020</t>
  </si>
  <si>
    <t>жен</t>
  </si>
  <si>
    <t>Марчук Степан Викторович</t>
  </si>
  <si>
    <t>171-088-251 60</t>
  </si>
  <si>
    <t>Вывод</t>
  </si>
  <si>
    <t>дообследование</t>
  </si>
  <si>
    <t>противопоказаний не имеет</t>
  </si>
  <si>
    <t>уволен 07.09.2020</t>
  </si>
  <si>
    <t>уволен 04.09.2020</t>
  </si>
  <si>
    <t>уволен 22.01.2020</t>
  </si>
  <si>
    <t>уволен 21.01.2020</t>
  </si>
  <si>
    <t>не пойдет у него позвоночник (14.09.2020)</t>
  </si>
  <si>
    <t>Выявлены противопоказания Приказ 302н приложение 2 пункт 1</t>
  </si>
  <si>
    <t>Выявлены временные противопоказания до 4-х месяцев на период обследования Приказ 302н приложение 2 пункт 1</t>
  </si>
  <si>
    <t>№, дата мед заключения</t>
  </si>
  <si>
    <t>группа здоровья</t>
  </si>
  <si>
    <t>б/н от 17.07.2020</t>
  </si>
  <si>
    <t>б/н от 07.07.2020</t>
  </si>
  <si>
    <t>3А</t>
  </si>
  <si>
    <t>43 от 25.08.2020</t>
  </si>
  <si>
    <t>б/н от 31.03.2020</t>
  </si>
  <si>
    <t>б/н от 18.05.2020</t>
  </si>
  <si>
    <t>б/н от 10.07.2020</t>
  </si>
  <si>
    <t>б/н от  07.07.2020</t>
  </si>
  <si>
    <t>б/н от 25.08.2020</t>
  </si>
  <si>
    <t>15 от 31.03.2020</t>
  </si>
  <si>
    <t>3Б</t>
  </si>
  <si>
    <t>8 от 14.02.2020</t>
  </si>
  <si>
    <t>б/н от 07.09.2020</t>
  </si>
  <si>
    <t>56 от 08.09.2020</t>
  </si>
  <si>
    <t>б/нот 31.03.2020</t>
  </si>
  <si>
    <t>б/н от 08.09.2020</t>
  </si>
  <si>
    <t>Изменения</t>
  </si>
  <si>
    <t>дообследование. 18.05.2020 дал документы</t>
  </si>
  <si>
    <t>не завершил ФЛГ. 18.05.2020 дал документы</t>
  </si>
  <si>
    <t>дообследование. 10.07.2020 дал документы. уволен 27.08.2020</t>
  </si>
  <si>
    <t>уволен 25.02.2020</t>
  </si>
  <si>
    <t>б/н от 26.08.2020</t>
  </si>
  <si>
    <t>Выявлены временные противопоказания до 4-х месяцев на период лечения Приказ 302н приложение 2 пункт 2</t>
  </si>
  <si>
    <t>потом еще раз обследовался</t>
  </si>
  <si>
    <t>б/н от 10.02.2020</t>
  </si>
  <si>
    <t>-</t>
  </si>
  <si>
    <t>б/н от 22.01.2020</t>
  </si>
  <si>
    <t>б/н от 30.01.2020</t>
  </si>
  <si>
    <t>б/н от 19.02.2020</t>
  </si>
  <si>
    <t>б/н от 23.01.2020</t>
  </si>
  <si>
    <t>б/н от 24.01.2020</t>
  </si>
  <si>
    <t>не завершил ФЛГ. 17.04.2020 дал документы</t>
  </si>
  <si>
    <t>б/н от 15.05.2020</t>
  </si>
  <si>
    <t>16 от 02.04.2020</t>
  </si>
  <si>
    <t>б/н от 10.02.2020-дообследование. 07.09.2020 дал документы</t>
  </si>
  <si>
    <t>б/н от 10.02.2020-не завершил ФЛГ. 18.05.2020 дал документы</t>
  </si>
  <si>
    <t>лечение (коррекция зрения) до 4-х мес</t>
  </si>
  <si>
    <t>б/н от 12.11.2020</t>
  </si>
  <si>
    <t>Лукин Сергей Дмитриевич</t>
  </si>
  <si>
    <t>142-847-071 65</t>
  </si>
  <si>
    <t xml:space="preserve">Техник авиационный по эксплуатации систем ВС  </t>
  </si>
  <si>
    <t>уволен 9.11.2020</t>
  </si>
  <si>
    <t>уволен 31.07.2020</t>
  </si>
  <si>
    <t xml:space="preserve"> дата мед заключения</t>
  </si>
  <si>
    <t>уволен 30.10.2020</t>
  </si>
  <si>
    <t>Водитель (персональный)</t>
  </si>
  <si>
    <t>07.11.1965</t>
  </si>
  <si>
    <t>20.03.2006</t>
  </si>
  <si>
    <t>Баринов Иржи Евгеньевич</t>
  </si>
  <si>
    <t>052-463-480 47</t>
  </si>
  <si>
    <t>29.12.1988</t>
  </si>
  <si>
    <t>01.06.2010</t>
  </si>
  <si>
    <t>Герасичев Андрей Владимирович</t>
  </si>
  <si>
    <t>134-691-656 79</t>
  </si>
  <si>
    <t>19.05.1977</t>
  </si>
  <si>
    <t>16.08.2011</t>
  </si>
  <si>
    <t>Григорьев Алексей Викторович</t>
  </si>
  <si>
    <t>010-489-916 42</t>
  </si>
  <si>
    <t>19.11.1962</t>
  </si>
  <si>
    <t>01.11.2010</t>
  </si>
  <si>
    <t>Гурьянов Михаил Викторович</t>
  </si>
  <si>
    <t>065-966-885 34</t>
  </si>
  <si>
    <t>24.04.1980</t>
  </si>
  <si>
    <t>01.06.2007</t>
  </si>
  <si>
    <t>Данилов Илья Альбертович</t>
  </si>
  <si>
    <t>020-119-623 88</t>
  </si>
  <si>
    <t>29.07.1962</t>
  </si>
  <si>
    <t>Дубов Анатолий Владимирович</t>
  </si>
  <si>
    <t>071-574-298 75</t>
  </si>
  <si>
    <t>20.01.1955</t>
  </si>
  <si>
    <t>20.11.2006</t>
  </si>
  <si>
    <t>Егоров Алексей Алексеевич</t>
  </si>
  <si>
    <t>017-016-272 07</t>
  </si>
  <si>
    <t>15.10.1974</t>
  </si>
  <si>
    <t>07.10.2008</t>
  </si>
  <si>
    <t>Зайчиков Дмитрий Владимирович</t>
  </si>
  <si>
    <t>022-800-527 03</t>
  </si>
  <si>
    <t>15.06.1992</t>
  </si>
  <si>
    <t>02.04.2019</t>
  </si>
  <si>
    <t>Земцов Дмитрий Геннадьевич</t>
  </si>
  <si>
    <t>141-551-603 27</t>
  </si>
  <si>
    <t>10.08.1979</t>
  </si>
  <si>
    <t>18.09.2017</t>
  </si>
  <si>
    <t>Исайчев Денис Сергеевич</t>
  </si>
  <si>
    <t>190-589-747 21</t>
  </si>
  <si>
    <t>10.03.1964</t>
  </si>
  <si>
    <t>12.05.2003</t>
  </si>
  <si>
    <t>Каниловский Андрей Евгеньевич</t>
  </si>
  <si>
    <t>010-976-160 35</t>
  </si>
  <si>
    <t>29.12.1969</t>
  </si>
  <si>
    <t>03.04.2019</t>
  </si>
  <si>
    <t>Кондратьев Леонид Николаевич</t>
  </si>
  <si>
    <t>019-189-839 91</t>
  </si>
  <si>
    <t>25.04.1987</t>
  </si>
  <si>
    <t>12.11.2018</t>
  </si>
  <si>
    <t>Красильникова Галина Сергеевна</t>
  </si>
  <si>
    <t>132-780-141 40</t>
  </si>
  <si>
    <t>15.03.1978</t>
  </si>
  <si>
    <t>27.11.2002</t>
  </si>
  <si>
    <t>Межеедов Кирилл Владимирович</t>
  </si>
  <si>
    <t>058-130-503 34</t>
  </si>
  <si>
    <t>18.09.1971</t>
  </si>
  <si>
    <t>04.08.2020</t>
  </si>
  <si>
    <t>Рыбачук Сергей Юрьевич</t>
  </si>
  <si>
    <t>009-394-571 71</t>
  </si>
  <si>
    <t>13.09.1973</t>
  </si>
  <si>
    <t>01.09.2020</t>
  </si>
  <si>
    <t>Хлопушин Игорь Валериевич</t>
  </si>
  <si>
    <t>070-751-878 72</t>
  </si>
  <si>
    <t>25.03.1962</t>
  </si>
  <si>
    <t>28.10.2004</t>
  </si>
  <si>
    <t>Чистов Сергей Сергеевич</t>
  </si>
  <si>
    <t>018-302-818 23</t>
  </si>
  <si>
    <t>02.12.2016</t>
  </si>
  <si>
    <t>17.02.1986</t>
  </si>
  <si>
    <t>17.07.2013</t>
  </si>
  <si>
    <t>Юденков Сергей Викторович</t>
  </si>
  <si>
    <t>108-020-017 84</t>
  </si>
  <si>
    <t>Служба горюче-смазочных материалов и наземного транспорта</t>
  </si>
  <si>
    <t xml:space="preserve">№ </t>
  </si>
  <si>
    <t>уволен 30.09.2020</t>
  </si>
  <si>
    <t>уволен 27.10.2020</t>
  </si>
  <si>
    <t>уволен 09.11.2020</t>
  </si>
  <si>
    <t>уволен 17.11.2020</t>
  </si>
  <si>
    <t>Бутенко Олег Евгеньевич</t>
  </si>
  <si>
    <t>Гаврюшенко Аркадий Анатольевич</t>
  </si>
  <si>
    <t>Волгоградский филиал</t>
  </si>
  <si>
    <t>Водитель</t>
  </si>
  <si>
    <t>График осмотра</t>
  </si>
  <si>
    <t>023-520-431 96</t>
  </si>
  <si>
    <t>21.08.1965</t>
  </si>
  <si>
    <t>15.12.2015</t>
  </si>
  <si>
    <t>15.06.2006</t>
  </si>
  <si>
    <t>20.12.1964</t>
  </si>
  <si>
    <t>013-997-469 88</t>
  </si>
  <si>
    <t>Подразделение</t>
  </si>
  <si>
    <t>Должность</t>
  </si>
  <si>
    <t>29.09.2016</t>
  </si>
  <si>
    <t>26.03.2014</t>
  </si>
  <si>
    <t>01.04.2006</t>
  </si>
  <si>
    <t>15.03.2007</t>
  </si>
  <si>
    <t>09.08.2018</t>
  </si>
  <si>
    <t>17.07.2006</t>
  </si>
  <si>
    <t>07.06.2011</t>
  </si>
  <si>
    <t>14.05.2005</t>
  </si>
  <si>
    <t>10.01.2017</t>
  </si>
  <si>
    <t>02.02.2007</t>
  </si>
  <si>
    <t>02.11.2015</t>
  </si>
  <si>
    <t>03.10.2016</t>
  </si>
  <si>
    <t>29.03.2006</t>
  </si>
  <si>
    <t>21.06.2004</t>
  </si>
  <si>
    <t>12.03.2007</t>
  </si>
  <si>
    <t>01.01.2001</t>
  </si>
  <si>
    <t>08.02.2016</t>
  </si>
  <si>
    <t>14.03.2008</t>
  </si>
  <si>
    <t>11.01.2011</t>
  </si>
  <si>
    <t>27.03.2006</t>
  </si>
  <si>
    <t>16.01.2012</t>
  </si>
  <si>
    <t>02.02.2017</t>
  </si>
  <si>
    <t>13.05.2002</t>
  </si>
  <si>
    <t>04.04.2017</t>
  </si>
  <si>
    <t>01.12.2010</t>
  </si>
  <si>
    <t>27.06.2011</t>
  </si>
  <si>
    <t>08.07.1999</t>
  </si>
  <si>
    <t>17.11.2020</t>
  </si>
  <si>
    <t>05.05.2014</t>
  </si>
  <si>
    <t>05.03.2000</t>
  </si>
  <si>
    <t>14.02.2020</t>
  </si>
  <si>
    <t>10.04.2017</t>
  </si>
  <si>
    <t>16.07.2012</t>
  </si>
  <si>
    <t>03.05.2011</t>
  </si>
  <si>
    <t>03.03.2005</t>
  </si>
  <si>
    <t>30.01.2006</t>
  </si>
  <si>
    <t>02.06.2016</t>
  </si>
  <si>
    <t>30.01.2013</t>
  </si>
  <si>
    <t>15.02.2010</t>
  </si>
  <si>
    <t>20.07.2006</t>
  </si>
  <si>
    <t>13.06.2017</t>
  </si>
  <si>
    <t>18.08.2008</t>
  </si>
  <si>
    <t>28.12.2011</t>
  </si>
  <si>
    <t>15.12.2008</t>
  </si>
  <si>
    <t>04.12.2006</t>
  </si>
  <si>
    <t>10.12.2001</t>
  </si>
  <si>
    <t>01.10.2005</t>
  </si>
  <si>
    <t>24.12.2012</t>
  </si>
  <si>
    <t>01.11.2011</t>
  </si>
  <si>
    <t>05.04.2006</t>
  </si>
  <si>
    <t>24.07.2007</t>
  </si>
  <si>
    <t>08.08.2006</t>
  </si>
  <si>
    <t>11.09.2014</t>
  </si>
  <si>
    <t>27.05.2008</t>
  </si>
  <si>
    <t>17.03.2016</t>
  </si>
  <si>
    <t>15.09.2016</t>
  </si>
  <si>
    <t>31.07.2018</t>
  </si>
  <si>
    <t>16.08.2010</t>
  </si>
  <si>
    <t>01.08.2007</t>
  </si>
  <si>
    <t>01.05.2014</t>
  </si>
  <si>
    <t>Дата утверждения поименного списка</t>
  </si>
  <si>
    <t>НАПРАВЛЕНИЕ №</t>
  </si>
  <si>
    <t>Дата выдачи</t>
  </si>
  <si>
    <t>дата прохождения</t>
  </si>
  <si>
    <t>Юр адрес</t>
  </si>
  <si>
    <t>Факт адрес</t>
  </si>
  <si>
    <t>Управление наземными транспортными средствами, категории "В"</t>
  </si>
  <si>
    <t>117420, г. Москва, ул.Намёткина, д.14, корп.1, эт.3, пом.1, каб.308</t>
  </si>
  <si>
    <t>121351, г. Москва, ул. Молодогвардейская, д. 61</t>
  </si>
  <si>
    <t>Управление наземными транспортными средствами, категории "В", категории "С"</t>
  </si>
  <si>
    <t>400036, г. Волгоград, ш.Авиаторов, д. 161</t>
  </si>
  <si>
    <t>работа на высоте</t>
  </si>
  <si>
    <t>Профессия (работа) по Приказу № 302н</t>
  </si>
  <si>
    <t>с 11.01.2021-курьер</t>
  </si>
  <si>
    <t>с 11.01.2021-экспедитор</t>
  </si>
  <si>
    <t xml:space="preserve"> НАПРАВЛЕНИЕ №</t>
  </si>
  <si>
    <t>Ежегодное переосвидетельство</t>
  </si>
  <si>
    <t>б/ от 19.01.2021</t>
  </si>
  <si>
    <t>Летный отряд</t>
  </si>
  <si>
    <t>Второй пилот воздушного судна Ми-8</t>
  </si>
  <si>
    <t>05.07.1984</t>
  </si>
  <si>
    <t>01.04.2019</t>
  </si>
  <si>
    <t>Аверьянов Дмитрий Михайлович</t>
  </si>
  <si>
    <t>198-054-188 03</t>
  </si>
  <si>
    <t>Командир воздушного судна Ми-8</t>
  </si>
  <si>
    <t>29.05.1963</t>
  </si>
  <si>
    <t>26.08.2008</t>
  </si>
  <si>
    <t>Андреев Евгений Павлович</t>
  </si>
  <si>
    <t>054-536-393 66</t>
  </si>
  <si>
    <t>31.08.1972</t>
  </si>
  <si>
    <t>06.10.2020</t>
  </si>
  <si>
    <t>Аникин Александр Анатольевич</t>
  </si>
  <si>
    <t>134-260-762 37</t>
  </si>
  <si>
    <t>Командир воздушного судна Ан-2</t>
  </si>
  <si>
    <t>03.04.1973</t>
  </si>
  <si>
    <t>03.09.2019</t>
  </si>
  <si>
    <t>Арчаков Сергей Александрович</t>
  </si>
  <si>
    <t>067-508-430 76</t>
  </si>
  <si>
    <t>04.12.1966</t>
  </si>
  <si>
    <t>Асеев Андрей Викторович</t>
  </si>
  <si>
    <t>126-451-319 39</t>
  </si>
  <si>
    <t>17.10.1970</t>
  </si>
  <si>
    <t>22.10.2020</t>
  </si>
  <si>
    <t>Балабанов Александр Николаевич</t>
  </si>
  <si>
    <t>065-395-139 83</t>
  </si>
  <si>
    <t>30.03.1986</t>
  </si>
  <si>
    <t>01.12.2020</t>
  </si>
  <si>
    <t>Барминов Денис Николаевич</t>
  </si>
  <si>
    <t>177-283-654 08</t>
  </si>
  <si>
    <t>Командир воздушного судна R44,66</t>
  </si>
  <si>
    <t>18.03.1974</t>
  </si>
  <si>
    <t>28.11.2018</t>
  </si>
  <si>
    <t>Белоусов Антон Валерьевич</t>
  </si>
  <si>
    <t>128-395-384 92</t>
  </si>
  <si>
    <t>09.01.1969</t>
  </si>
  <si>
    <t>17.01.2007</t>
  </si>
  <si>
    <t>Беляевсков Павел Николаевич</t>
  </si>
  <si>
    <t>023-520-420 93</t>
  </si>
  <si>
    <t>21.08.1994</t>
  </si>
  <si>
    <t>05.11.2015</t>
  </si>
  <si>
    <t>Битюгина Татьяна Александровна</t>
  </si>
  <si>
    <t>172-659-589 14</t>
  </si>
  <si>
    <t>05.01.1967</t>
  </si>
  <si>
    <t>02.11.2020</t>
  </si>
  <si>
    <t>Видякин Михаил Владимирович</t>
  </si>
  <si>
    <t>149-459-618 15</t>
  </si>
  <si>
    <t>03.02.1992</t>
  </si>
  <si>
    <t>14.11.2017</t>
  </si>
  <si>
    <t>Вишневецкий Михаил Дмитриевич</t>
  </si>
  <si>
    <t>145-690-139 74</t>
  </si>
  <si>
    <t>Заместитель командира летного отряда по воздушным судам Ми-8</t>
  </si>
  <si>
    <t>29.04.1974</t>
  </si>
  <si>
    <t>29.05.2020</t>
  </si>
  <si>
    <t>Войтов Анатолий Анатольевич</t>
  </si>
  <si>
    <t>133-452-243 27</t>
  </si>
  <si>
    <t>17.10.1969</t>
  </si>
  <si>
    <t>20.10.2020</t>
  </si>
  <si>
    <t>Гарькавенко Константин Викторович</t>
  </si>
  <si>
    <t>023-520-581 08</t>
  </si>
  <si>
    <t>Бортовой механик воздушного судна Ми-8</t>
  </si>
  <si>
    <t>14.09.1961</t>
  </si>
  <si>
    <t>29.11.2019</t>
  </si>
  <si>
    <t>Глухавцов Сергей Николаевич</t>
  </si>
  <si>
    <t>050-598-981 90</t>
  </si>
  <si>
    <t>08.12.1975</t>
  </si>
  <si>
    <t>28.09.2020</t>
  </si>
  <si>
    <t>Гончаренко Александр Евгеньевич</t>
  </si>
  <si>
    <t>133-767-393 83</t>
  </si>
  <si>
    <t>13.01.1976</t>
  </si>
  <si>
    <t>15.05.2017</t>
  </si>
  <si>
    <t>Гончаров Александр Анатольевич</t>
  </si>
  <si>
    <t>048-087-484 87</t>
  </si>
  <si>
    <t>Командир воздушного судна Cessna-172S</t>
  </si>
  <si>
    <t>01.08.1970</t>
  </si>
  <si>
    <t>10.06.2019</t>
  </si>
  <si>
    <t>Гончаров Александр Владимирович</t>
  </si>
  <si>
    <t>033-257-255 30</t>
  </si>
  <si>
    <t>02.10.1970</t>
  </si>
  <si>
    <t>09.11.2020</t>
  </si>
  <si>
    <t>Дерянин Андрей Васильевич</t>
  </si>
  <si>
    <t>097-077-954 23</t>
  </si>
  <si>
    <t>12.03.1958</t>
  </si>
  <si>
    <t>10.08.2001</t>
  </si>
  <si>
    <t>Еремеев Михаил Федорович</t>
  </si>
  <si>
    <t>044-282-938 60</t>
  </si>
  <si>
    <t>26.01.1967</t>
  </si>
  <si>
    <t>18.11.2020</t>
  </si>
  <si>
    <t>Ермолин Андрей Владимирович</t>
  </si>
  <si>
    <t>058-835-040 86</t>
  </si>
  <si>
    <t>11.04.1975</t>
  </si>
  <si>
    <t>24.06.2019</t>
  </si>
  <si>
    <t>Ефимов Александр Валентинович</t>
  </si>
  <si>
    <t>134-197-293 66</t>
  </si>
  <si>
    <t>25.07.1978</t>
  </si>
  <si>
    <t>24.11.2020</t>
  </si>
  <si>
    <t>Жуков Алексей Сергеевич</t>
  </si>
  <si>
    <t>134-162-790 43</t>
  </si>
  <si>
    <t>18.11.1978</t>
  </si>
  <si>
    <t>15.10.2019</t>
  </si>
  <si>
    <t>Жуков Олег Васильевич</t>
  </si>
  <si>
    <t>072-701-459 46</t>
  </si>
  <si>
    <t>Командир лётного отряда</t>
  </si>
  <si>
    <t>04.01.1958</t>
  </si>
  <si>
    <t>08.11.2018</t>
  </si>
  <si>
    <t>Кабанов Евгений Викторович</t>
  </si>
  <si>
    <t>055-253-447 50</t>
  </si>
  <si>
    <t>18.07.1968</t>
  </si>
  <si>
    <t>28.02.2019</t>
  </si>
  <si>
    <t>Казаков Олег Борисович</t>
  </si>
  <si>
    <t>127-991-886 21</t>
  </si>
  <si>
    <t>21.10.1991</t>
  </si>
  <si>
    <t>24.09.2020</t>
  </si>
  <si>
    <t>Калмыков Сергей Дмитриевич</t>
  </si>
  <si>
    <t>115-945-016 53</t>
  </si>
  <si>
    <t>08.07.1978</t>
  </si>
  <si>
    <t>08.10.2020</t>
  </si>
  <si>
    <t>Кауров Роман Владимирович</t>
  </si>
  <si>
    <t>139-741-661 92</t>
  </si>
  <si>
    <t>Заместитель командира летного отряда по воздушным судам R44,66</t>
  </si>
  <si>
    <t>24.09.1971</t>
  </si>
  <si>
    <t>Кондратович Виктор Николаевич</t>
  </si>
  <si>
    <t>133-536-316 39</t>
  </si>
  <si>
    <t>05.06.2018</t>
  </si>
  <si>
    <t>Корниенко Алексей Борисович</t>
  </si>
  <si>
    <t>167-075-453 85</t>
  </si>
  <si>
    <t>Бортмеханик-инструктор воздушного судна Ми-8</t>
  </si>
  <si>
    <t>26.05.1987</t>
  </si>
  <si>
    <t>18.11.2019</t>
  </si>
  <si>
    <t>Кузнецов Руслан Игоревич</t>
  </si>
  <si>
    <t>100-354-161 84</t>
  </si>
  <si>
    <t>07.08.1971</t>
  </si>
  <si>
    <t>08.12.2010</t>
  </si>
  <si>
    <t>Лавриненко Вячеслав Викторович</t>
  </si>
  <si>
    <t>023-520-586 13</t>
  </si>
  <si>
    <t>09.01.1964</t>
  </si>
  <si>
    <t>13.11.2006</t>
  </si>
  <si>
    <t>Лазарев Александр Аркадьевич</t>
  </si>
  <si>
    <t>023-520-491 07</t>
  </si>
  <si>
    <t>04.08.1966</t>
  </si>
  <si>
    <t>29.10.2020</t>
  </si>
  <si>
    <t>Липовой Сергей Владимирович</t>
  </si>
  <si>
    <t>201-986-818 76</t>
  </si>
  <si>
    <t>19.11.2007</t>
  </si>
  <si>
    <t>Локтионов Владимир Николаевич</t>
  </si>
  <si>
    <t>022-433-920 11</t>
  </si>
  <si>
    <t>Старший бортмеханик</t>
  </si>
  <si>
    <t>21.10.1953</t>
  </si>
  <si>
    <t>12.02.2003</t>
  </si>
  <si>
    <t>Магисумов Наиль Зуфарович</t>
  </si>
  <si>
    <t>052-442-576 40</t>
  </si>
  <si>
    <t>02.09.1965</t>
  </si>
  <si>
    <t>30.10.2018</t>
  </si>
  <si>
    <t>Макогонов Виталий Иванович</t>
  </si>
  <si>
    <t>030-644-249 18</t>
  </si>
  <si>
    <t>24.09.1974</t>
  </si>
  <si>
    <t>04.07.2019</t>
  </si>
  <si>
    <t>Матвеев Евгений Викторович</t>
  </si>
  <si>
    <t>112-859-442 61</t>
  </si>
  <si>
    <t>Второй пилот воздушного судна Ан-2</t>
  </si>
  <si>
    <t>29.05.1987</t>
  </si>
  <si>
    <t>26.06.2020</t>
  </si>
  <si>
    <t>Медведев Максим Владимирович</t>
  </si>
  <si>
    <t>126-347-038 46</t>
  </si>
  <si>
    <t>23.06.1967</t>
  </si>
  <si>
    <t>07.06.2016</t>
  </si>
  <si>
    <t>Мелащенко Александр Владимирович</t>
  </si>
  <si>
    <t>051-515-983 47</t>
  </si>
  <si>
    <t>06.03.1968</t>
  </si>
  <si>
    <t>10.08.2020</t>
  </si>
  <si>
    <t>Михеев Евгений Петрович</t>
  </si>
  <si>
    <t>014-632-328 15</t>
  </si>
  <si>
    <t>17.04.1979</t>
  </si>
  <si>
    <t>16.10.2019</t>
  </si>
  <si>
    <t>Москвин Александр Владимирович</t>
  </si>
  <si>
    <t>130-805-657 35</t>
  </si>
  <si>
    <t>25.12.1968</t>
  </si>
  <si>
    <t>14.05.2018</t>
  </si>
  <si>
    <t>Науменко Владимир Анатольевич</t>
  </si>
  <si>
    <t>112-495-102 24</t>
  </si>
  <si>
    <t>01.01.1972</t>
  </si>
  <si>
    <t>21.10.2019</t>
  </si>
  <si>
    <t>Немахов Станислав Геннадиевич</t>
  </si>
  <si>
    <t>134-373-719 57</t>
  </si>
  <si>
    <t>03.09.1967</t>
  </si>
  <si>
    <t>23.04.2018</t>
  </si>
  <si>
    <t>Панов Андрей Владимирович</t>
  </si>
  <si>
    <t>133-789-723 99</t>
  </si>
  <si>
    <t>17.12.1994</t>
  </si>
  <si>
    <t>05.12.2019</t>
  </si>
  <si>
    <t>Подгорнов Виктор Андреевич</t>
  </si>
  <si>
    <t>156-461-410 62</t>
  </si>
  <si>
    <t>03.05.1971</t>
  </si>
  <si>
    <t>06.02.2007</t>
  </si>
  <si>
    <t>Пушкаренко Александр Анатольевич</t>
  </si>
  <si>
    <t>023-520-525 00</t>
  </si>
  <si>
    <t>27.08.2010</t>
  </si>
  <si>
    <t>Пыстин Александр Иванович</t>
  </si>
  <si>
    <t>136-898-511 16</t>
  </si>
  <si>
    <t>18.04.1972</t>
  </si>
  <si>
    <t>04.02.2020</t>
  </si>
  <si>
    <t>Рожин Александр Александрович</t>
  </si>
  <si>
    <t>134-973-244 79</t>
  </si>
  <si>
    <t>02.04.1966</t>
  </si>
  <si>
    <t>03.02.2020</t>
  </si>
  <si>
    <t>Рябинин Владимир Борисович</t>
  </si>
  <si>
    <t>056-491-927 92</t>
  </si>
  <si>
    <t>01.05.1965</t>
  </si>
  <si>
    <t>16.02.2006</t>
  </si>
  <si>
    <t>Рябинин Михаил Алексеевич</t>
  </si>
  <si>
    <t>048-339-910 85</t>
  </si>
  <si>
    <t>27.03.1965</t>
  </si>
  <si>
    <t>04.12.2018</t>
  </si>
  <si>
    <t>Рязанцев Игорь Николаевич</t>
  </si>
  <si>
    <t>051-220-619 98</t>
  </si>
  <si>
    <t>09.03.1965</t>
  </si>
  <si>
    <t>29.01.2020</t>
  </si>
  <si>
    <t>Савицкий Сергей Степанович</t>
  </si>
  <si>
    <t>202-711-669 21</t>
  </si>
  <si>
    <t>Заместитель командира летного отряда по воздушным судам Ан-2, Cessna-172S</t>
  </si>
  <si>
    <t>12.07.2018</t>
  </si>
  <si>
    <t>Самсоненко Виталий Витальевич</t>
  </si>
  <si>
    <t>113-535-189 30</t>
  </si>
  <si>
    <t>Пилот-инструктор воздушного судна Ми-8</t>
  </si>
  <si>
    <t>05.08.1964</t>
  </si>
  <si>
    <t>19.10.2005</t>
  </si>
  <si>
    <t>Сапова Галина Валерьевна</t>
  </si>
  <si>
    <t>047-552-150 56</t>
  </si>
  <si>
    <t>12.11.1970</t>
  </si>
  <si>
    <t>19.09.2019</t>
  </si>
  <si>
    <t>Саяпин Александр Витальевич</t>
  </si>
  <si>
    <t>023-520-545 04</t>
  </si>
  <si>
    <t>24.02.1966</t>
  </si>
  <si>
    <t>06.10.2008</t>
  </si>
  <si>
    <t>Светелкин Сергей Геннадьевич</t>
  </si>
  <si>
    <t>056-491-932 89</t>
  </si>
  <si>
    <t>10.12.1961</t>
  </si>
  <si>
    <t>06.12.2019</t>
  </si>
  <si>
    <t>Сергейко Иван Андреевич</t>
  </si>
  <si>
    <t>152-915-306 56</t>
  </si>
  <si>
    <t>28.09.1986</t>
  </si>
  <si>
    <t>21.10.2020</t>
  </si>
  <si>
    <t>Сизов Андрей Валентинович</t>
  </si>
  <si>
    <t>120-983-706 57</t>
  </si>
  <si>
    <t>26.09.2012</t>
  </si>
  <si>
    <t>Симаков Александр Владимирович</t>
  </si>
  <si>
    <t>076-150-663 61</t>
  </si>
  <si>
    <t>20.05.1972</t>
  </si>
  <si>
    <t>25.12.2018</t>
  </si>
  <si>
    <t>Симерзин Александр Николаевич</t>
  </si>
  <si>
    <t>044-504-227 22</t>
  </si>
  <si>
    <t>18.01.1978</t>
  </si>
  <si>
    <t>13.03.2017</t>
  </si>
  <si>
    <t>Симонянц Зорик Валерикович</t>
  </si>
  <si>
    <t>143-933-598 83</t>
  </si>
  <si>
    <t>19.02.1988</t>
  </si>
  <si>
    <t>13.09.2010</t>
  </si>
  <si>
    <t>Скиданов Александр Евгеньевич</t>
  </si>
  <si>
    <t>161-524-174 40</t>
  </si>
  <si>
    <t>12.06.1972</t>
  </si>
  <si>
    <t>08.10.2019</t>
  </si>
  <si>
    <t>Смыковский Олег Сергеевич</t>
  </si>
  <si>
    <t>133-564-891 72</t>
  </si>
  <si>
    <t>09.03.1967</t>
  </si>
  <si>
    <t>27.09.2019</t>
  </si>
  <si>
    <t>Трусов Андрей Анатольевич</t>
  </si>
  <si>
    <t>134-110-553 00</t>
  </si>
  <si>
    <t>11.10.1976</t>
  </si>
  <si>
    <t>12.03.2018</t>
  </si>
  <si>
    <t>Ушаков Антон Юрьевич</t>
  </si>
  <si>
    <t>209-765-421 89</t>
  </si>
  <si>
    <t>10.01.1967</t>
  </si>
  <si>
    <t>14.10.2019</t>
  </si>
  <si>
    <t>Фейзулин Равиль Шакиржанович</t>
  </si>
  <si>
    <t>130-805-703 24</t>
  </si>
  <si>
    <t>06.02.1976</t>
  </si>
  <si>
    <t>10.05.2018</t>
  </si>
  <si>
    <t>Фейзулин Руслан Шакиржанович</t>
  </si>
  <si>
    <t>130-805-704 25</t>
  </si>
  <si>
    <t>07.07.1979</t>
  </si>
  <si>
    <t>25.09.2020</t>
  </si>
  <si>
    <t>Фокин Дмитрий Николаевич</t>
  </si>
  <si>
    <t>148-803-099 83</t>
  </si>
  <si>
    <t>24.04.1977</t>
  </si>
  <si>
    <t>21.11.2019</t>
  </si>
  <si>
    <t>Шельпяков Олег Михайлович</t>
  </si>
  <si>
    <t>187-485-097 29</t>
  </si>
  <si>
    <t>17.10.1974</t>
  </si>
  <si>
    <t>Шурубей Александр Викторович</t>
  </si>
  <si>
    <t>073-366-265 71</t>
  </si>
  <si>
    <t>01.08.1973</t>
  </si>
  <si>
    <t>01.10.2008</t>
  </si>
  <si>
    <t>Щекотов Владимир Иванович</t>
  </si>
  <si>
    <t>138-061-131 32</t>
  </si>
  <si>
    <t>07.09.1972</t>
  </si>
  <si>
    <t>04.06.2019</t>
  </si>
  <si>
    <t>Юденичев Андрей Анатольевич</t>
  </si>
  <si>
    <t>163-763-680 95</t>
  </si>
  <si>
    <t>Инспекция по безопасности полетов</t>
  </si>
  <si>
    <t>Пилот-инспектор по БП</t>
  </si>
  <si>
    <t>11.02.1959</t>
  </si>
  <si>
    <t>21.09.2020</t>
  </si>
  <si>
    <t>Ковалев Геннадий Васильевич</t>
  </si>
  <si>
    <t>133-789-827 05</t>
  </si>
  <si>
    <t>01.02.1968</t>
  </si>
  <si>
    <t>08.02.2020</t>
  </si>
  <si>
    <t>Пронин Александр Константинович</t>
  </si>
  <si>
    <t>038-918-848 09</t>
  </si>
  <si>
    <t>Инспектор по БП</t>
  </si>
  <si>
    <t>09.08.1950</t>
  </si>
  <si>
    <t>11.03.2012</t>
  </si>
  <si>
    <t>Скакодуб Анатолий Михайлович</t>
  </si>
  <si>
    <t>038-910-184 61</t>
  </si>
  <si>
    <t>Начальник инспекции по безопасности полетов - главный пилот -инспектор</t>
  </si>
  <si>
    <t>Управление</t>
  </si>
  <si>
    <t>12.02.1961</t>
  </si>
  <si>
    <t>13.09.2016</t>
  </si>
  <si>
    <t>Яханов Виталий Викторович</t>
  </si>
  <si>
    <t>132-381-644 38</t>
  </si>
  <si>
    <t>производственный шум (п.3.5.)</t>
  </si>
  <si>
    <t>производственный шум (п.3.5.), физические перегрузки (п. 4.1.)</t>
  </si>
  <si>
    <t>производственный шум (п 3.5.)</t>
  </si>
  <si>
    <t>общая вибрация (3.4.2.), производственный шум (п 3.5.)</t>
  </si>
  <si>
    <t>физические перегрузки (п. 4.1.), производственный шум (п 3.5.)</t>
  </si>
  <si>
    <t>производственный шум (п 3.5.), физические перегрузки (п. 4.1.)</t>
  </si>
  <si>
    <t>производственный шум (п 3.5.), общая вибрация (3.4.2.)</t>
  </si>
  <si>
    <t>Стаж работы с вредным фактором до Баркола, лет</t>
  </si>
  <si>
    <t>Стаж работы с вредным фактором до Баркола, мес</t>
  </si>
  <si>
    <t>Стаж в ворд для летчиков, итого</t>
  </si>
  <si>
    <t>бн</t>
  </si>
  <si>
    <t>сердечно-сосудистый риск высокий</t>
  </si>
  <si>
    <t>Виктор</t>
  </si>
  <si>
    <t>Сергеевич</t>
  </si>
  <si>
    <t xml:space="preserve"> </t>
  </si>
  <si>
    <t>Максим</t>
  </si>
  <si>
    <t>Викторович</t>
  </si>
  <si>
    <t>Анатольевич</t>
  </si>
  <si>
    <t>Владимир</t>
  </si>
  <si>
    <t>Андрей</t>
  </si>
  <si>
    <t>Васильевич</t>
  </si>
  <si>
    <t>Игорь</t>
  </si>
  <si>
    <t>Дмитрий</t>
  </si>
  <si>
    <t>Алексеевич</t>
  </si>
  <si>
    <t>Виталий</t>
  </si>
  <si>
    <t>Гриняк</t>
  </si>
  <si>
    <t>Анатолий</t>
  </si>
  <si>
    <t>Александрович</t>
  </si>
  <si>
    <t>Александр</t>
  </si>
  <si>
    <t>Владимирович</t>
  </si>
  <si>
    <t>Иван</t>
  </si>
  <si>
    <t>Алексей</t>
  </si>
  <si>
    <t>Юрьевич</t>
  </si>
  <si>
    <t>Галина</t>
  </si>
  <si>
    <t>Василий</t>
  </si>
  <si>
    <t>Юрий</t>
  </si>
  <si>
    <t>Дмитриевич</t>
  </si>
  <si>
    <t>Михайлович</t>
  </si>
  <si>
    <t>Ковалев</t>
  </si>
  <si>
    <t>Геннадий</t>
  </si>
  <si>
    <t>Пронин</t>
  </si>
  <si>
    <t>Константинович</t>
  </si>
  <si>
    <t xml:space="preserve"> 6357130848000726</t>
  </si>
  <si>
    <t>Валерий</t>
  </si>
  <si>
    <t>Михаил</t>
  </si>
  <si>
    <t>Валерьевич</t>
  </si>
  <si>
    <t>Иванович</t>
  </si>
  <si>
    <t>Сергей</t>
  </si>
  <si>
    <t>Евгений</t>
  </si>
  <si>
    <t>Степанович</t>
  </si>
  <si>
    <t>Вениаминович</t>
  </si>
  <si>
    <t>Аверьянов</t>
  </si>
  <si>
    <t>Андреев</t>
  </si>
  <si>
    <t>Павлович</t>
  </si>
  <si>
    <t>Филиал ООО "РГС-Медицина" "Росгосстрах-Ярославль-Медицина" 7754 6308 2000 1987</t>
  </si>
  <si>
    <t>Аникин</t>
  </si>
  <si>
    <t>Правительство Москвы МГФОМС 770000 0078810872</t>
  </si>
  <si>
    <t>Арчаков</t>
  </si>
  <si>
    <t>Асеев</t>
  </si>
  <si>
    <t>Филиал АО "МАКС-М" в г. Самаре 7747330845001498</t>
  </si>
  <si>
    <t>Балабанов</t>
  </si>
  <si>
    <t>Николаевич</t>
  </si>
  <si>
    <t>Филиал ООО "Капитал МС" в С.-Петербурге и Ленинградской области 8149920832000875</t>
  </si>
  <si>
    <t>Барминов</t>
  </si>
  <si>
    <t>Денис</t>
  </si>
  <si>
    <t>Белоусов</t>
  </si>
  <si>
    <t>Антон</t>
  </si>
  <si>
    <t>ОАО "МСК"УралСиб" Щелковский филиал 5056520831000509</t>
  </si>
  <si>
    <t>Беляевсков</t>
  </si>
  <si>
    <t>Павел</t>
  </si>
  <si>
    <t>Филиал ООО "Капитал МС" в Волгоградской области 7758030840001396</t>
  </si>
  <si>
    <t>Видякин</t>
  </si>
  <si>
    <t>Вишневецкий</t>
  </si>
  <si>
    <t>Филиал "Росгосстрах-Омск-Медицина" 4457700846000128</t>
  </si>
  <si>
    <t>Войтов</t>
  </si>
  <si>
    <t>Гарькавенко</t>
  </si>
  <si>
    <t>Константин</t>
  </si>
  <si>
    <t>Филиал ЗАО "Капитал Медицинское страхование " в г. Волгоград 3449030832000525</t>
  </si>
  <si>
    <t>Глухавцов</t>
  </si>
  <si>
    <t>Гончаренко</t>
  </si>
  <si>
    <t>Евгеньевич</t>
  </si>
  <si>
    <t>Правительство Москвы МГФОМС 770000 9061581275</t>
  </si>
  <si>
    <t>Гончаров</t>
  </si>
  <si>
    <t>Филиал ЗАО "МАКС-М" г. Белгород 3158320836000188</t>
  </si>
  <si>
    <t>Дерянин</t>
  </si>
  <si>
    <t>Еремеев</t>
  </si>
  <si>
    <t>Федорович</t>
  </si>
  <si>
    <t>Ефимов</t>
  </si>
  <si>
    <t>Валентинович</t>
  </si>
  <si>
    <t>ООО "Муниципальная страховая компания г. Краснодара-Медицина" 2355420838000880</t>
  </si>
  <si>
    <t>Жуков</t>
  </si>
  <si>
    <t>ОООВТБ МС Нижегородский филиал 5252120824002539</t>
  </si>
  <si>
    <t>Олег</t>
  </si>
  <si>
    <t>Кабанов</t>
  </si>
  <si>
    <t>Казаков</t>
  </si>
  <si>
    <t>Борисович</t>
  </si>
  <si>
    <t>Тульский филиал ООО "АльфаСтрахование-ОМС" 7152130831000373</t>
  </si>
  <si>
    <t>Калмыков</t>
  </si>
  <si>
    <t>Кауров</t>
  </si>
  <si>
    <t>Роман</t>
  </si>
  <si>
    <t xml:space="preserve"> 5052120841002068</t>
  </si>
  <si>
    <t>Кондратович</t>
  </si>
  <si>
    <t>Филиал ООО " Росгосстрах-Санкт-Петербург-Медицина" 7850820825003236</t>
  </si>
  <si>
    <t>Корниенко</t>
  </si>
  <si>
    <t>Кузнецов</t>
  </si>
  <si>
    <t>Руслан</t>
  </si>
  <si>
    <t>Игоревич</t>
  </si>
  <si>
    <t>ООО "СК "Ингосстрах-М" 7754 2108 2300 2959</t>
  </si>
  <si>
    <t>Лавриненко</t>
  </si>
  <si>
    <t>Вячеслав</t>
  </si>
  <si>
    <t>Филиал ООО "РГС-Медицина"-"Росгосстрах-Липецк-Медицина" 4851820842000054</t>
  </si>
  <si>
    <t>Лазарев</t>
  </si>
  <si>
    <t>Аркадьевич</t>
  </si>
  <si>
    <t>Липовой</t>
  </si>
  <si>
    <t>Локтионов</t>
  </si>
  <si>
    <t>Филиал АО "МАКС-М" в г. Пскове 7748 9308 3500 1108</t>
  </si>
  <si>
    <t>Магисумов</t>
  </si>
  <si>
    <t>Наиль</t>
  </si>
  <si>
    <t>Зуфарович</t>
  </si>
  <si>
    <t>Филиал ООО "Капитал МС" в Ярославской области 7649640828000229</t>
  </si>
  <si>
    <t>Макогонов</t>
  </si>
  <si>
    <t>ООО МСО "ПАНАЦЕЯ" 6150 4308 4731 0079</t>
  </si>
  <si>
    <t>Матвеев</t>
  </si>
  <si>
    <t>Медведев</t>
  </si>
  <si>
    <t>Мелащенко</t>
  </si>
  <si>
    <t>Михеев</t>
  </si>
  <si>
    <t>Петрович</t>
  </si>
  <si>
    <t>Москвин</t>
  </si>
  <si>
    <t>ВТБ Медицинское страхование 4855 0208 3200 0257</t>
  </si>
  <si>
    <t>Науменко</t>
  </si>
  <si>
    <t>Немахов</t>
  </si>
  <si>
    <t>Станислав</t>
  </si>
  <si>
    <t>Геннадиевич</t>
  </si>
  <si>
    <t>Панов</t>
  </si>
  <si>
    <t>Филиал ООО "Капитал МС" в Смоленской области 6750230846000083</t>
  </si>
  <si>
    <t>Подгорнов</t>
  </si>
  <si>
    <t>Андреевич</t>
  </si>
  <si>
    <t>Пушкаренко</t>
  </si>
  <si>
    <t xml:space="preserve"> 7754820846001034</t>
  </si>
  <si>
    <t>Пыстин</t>
  </si>
  <si>
    <t>АО "Страховая компания "Согаз-Мед" Саратовский ф-л 6451040830100019</t>
  </si>
  <si>
    <t>Рожин</t>
  </si>
  <si>
    <t>Рябинин</t>
  </si>
  <si>
    <t>Рязанцев</t>
  </si>
  <si>
    <t>Савицкий</t>
  </si>
  <si>
    <t>Самсоненко</t>
  </si>
  <si>
    <t>Витальевич</t>
  </si>
  <si>
    <t>Сапова</t>
  </si>
  <si>
    <t>Валерьевна</t>
  </si>
  <si>
    <t>Саяпин</t>
  </si>
  <si>
    <t>Филиал ООО "РГС-Медицина" в Волгоградской области 7748920837002055</t>
  </si>
  <si>
    <t>Светелкин</t>
  </si>
  <si>
    <t>Геннадьевич</t>
  </si>
  <si>
    <t>ООО "Росгосстрах-Ярославль-Медицина" 7657 3308 2500 0294</t>
  </si>
  <si>
    <t>Сергейко</t>
  </si>
  <si>
    <t>ООО"СМК РЕСО-МЕД" 7747830839002311</t>
  </si>
  <si>
    <t>Сизов</t>
  </si>
  <si>
    <t>Марийский ф-л АО "Страховая компания "СОГАЗ-Мед" 4350310821000156</t>
  </si>
  <si>
    <t>Симаков</t>
  </si>
  <si>
    <t xml:space="preserve"> 5051620847001387</t>
  </si>
  <si>
    <t>Симерзин</t>
  </si>
  <si>
    <t>Симонянц</t>
  </si>
  <si>
    <t>Зорик</t>
  </si>
  <si>
    <t>Валерикович</t>
  </si>
  <si>
    <t>Скиданов</t>
  </si>
  <si>
    <t>ОАО "СК"СОГАЗ-Мед", Волгоградский филиал 3457110830000500</t>
  </si>
  <si>
    <t>Смыковский</t>
  </si>
  <si>
    <t>Филиал ООО "РГС-медицина"-"Росгосстрах-Смоленск-Медицина" 6753 7208 3700 0149</t>
  </si>
  <si>
    <t>Трусов</t>
  </si>
  <si>
    <t xml:space="preserve"> 7756230840002756</t>
  </si>
  <si>
    <t>Ушаков</t>
  </si>
  <si>
    <t>Филиал ООО "Росгосстрах-Медицина" в Волгоградской области 3449 3208 3800 0557</t>
  </si>
  <si>
    <t>Фейзулин</t>
  </si>
  <si>
    <t>Равиль</t>
  </si>
  <si>
    <t>Шакиржанович</t>
  </si>
  <si>
    <t>Подольский филиал ОАО "МСК"УралСиб" 5057320843001507</t>
  </si>
  <si>
    <t>Фокин</t>
  </si>
  <si>
    <t>ТФОМС 3652 0208 4200 0575</t>
  </si>
  <si>
    <t>Шельпяков</t>
  </si>
  <si>
    <t>Шурубей</t>
  </si>
  <si>
    <t>Щекотов</t>
  </si>
  <si>
    <t>СПб филиал АО "Страховая компания "СОГАЗ-Мед" 7851620848001798</t>
  </si>
  <si>
    <t>Юденичев</t>
  </si>
  <si>
    <t>СПб филиал АО "Страховая компания "СОГАЗ Мед" 7850720842003054</t>
  </si>
  <si>
    <t>Антюхов</t>
  </si>
  <si>
    <t>Артем</t>
  </si>
  <si>
    <t>Комов</t>
  </si>
  <si>
    <t>Передера</t>
  </si>
  <si>
    <t>Олегович</t>
  </si>
  <si>
    <t>Ягодкин</t>
  </si>
  <si>
    <t>Филиппов</t>
  </si>
  <si>
    <t>Василенко</t>
  </si>
  <si>
    <t>ООО "СМК РЕСО-Мед" Московская область 3254010844000048</t>
  </si>
  <si>
    <t>Гучанов</t>
  </si>
  <si>
    <t>ООО "СМК-РЕСО-Мед" Московский филиал 3257330828000286</t>
  </si>
  <si>
    <t>Иванов</t>
  </si>
  <si>
    <t>Кухарь</t>
  </si>
  <si>
    <t>Олеевский</t>
  </si>
  <si>
    <t>Григорьевич</t>
  </si>
  <si>
    <t>Саркисян</t>
  </si>
  <si>
    <t>Карен</t>
  </si>
  <si>
    <t>Гургенович</t>
  </si>
  <si>
    <t>Смирнов</t>
  </si>
  <si>
    <t>Филиал ЗАО "МАКС-М" в СПб 7853030821001468</t>
  </si>
  <si>
    <t>Стегний</t>
  </si>
  <si>
    <t>Брянский филиал ОАО СМО "Сибирь" 3249710844000223</t>
  </si>
  <si>
    <t>Хаваев</t>
  </si>
  <si>
    <t>Абраменко</t>
  </si>
  <si>
    <t>Николай</t>
  </si>
  <si>
    <t>Азаркин</t>
  </si>
  <si>
    <t xml:space="preserve"> 3256210825000326</t>
  </si>
  <si>
    <t>Ашурков</t>
  </si>
  <si>
    <t>РОСНО 3257 0208 4200 0202</t>
  </si>
  <si>
    <t>Бескровный</t>
  </si>
  <si>
    <t>Яковлевич</t>
  </si>
  <si>
    <t>ООО Страховая компания "Ингосстрах-М" г. Брянск 7751730841001637</t>
  </si>
  <si>
    <t>Боровков</t>
  </si>
  <si>
    <t>Филиал ООО "РГС-Медицина"-"Росгосстрах-Ярославль-Медицина" 7650320831000476</t>
  </si>
  <si>
    <t>Букал</t>
  </si>
  <si>
    <t>Даниил</t>
  </si>
  <si>
    <t>Романович</t>
  </si>
  <si>
    <t>ООО ВТБ МС Марийский филиал 2457300845000031</t>
  </si>
  <si>
    <t>Винокуров</t>
  </si>
  <si>
    <t>Филиал ООО "РГС-Медицина" в Волгоградской области 7758430836000693</t>
  </si>
  <si>
    <t>Вифлянцев</t>
  </si>
  <si>
    <t>ф/л ООО "Капитал МС" в Костромской области 8248440847000018</t>
  </si>
  <si>
    <t>Горожанинов</t>
  </si>
  <si>
    <t>Дурнев</t>
  </si>
  <si>
    <t>Зинин</t>
  </si>
  <si>
    <t>ЗАО "СК"Астро-Волга-Мед" 6355440843000130</t>
  </si>
  <si>
    <t>Катышев</t>
  </si>
  <si>
    <t>ОАО "Страховая компания "АСКОМЕД" 6358140848009253</t>
  </si>
  <si>
    <t>Козлов</t>
  </si>
  <si>
    <t>ОАО "РОСНО-МС" г. Москва 7751730827002369</t>
  </si>
  <si>
    <t>Филиал ООО "РГС-Медицина" -"Росгосстрах-Липецк-Медицина" 7752330826000941</t>
  </si>
  <si>
    <t>Коноров</t>
  </si>
  <si>
    <t>Кочетков</t>
  </si>
  <si>
    <t>Леонид</t>
  </si>
  <si>
    <t>Кочуров</t>
  </si>
  <si>
    <t xml:space="preserve"> 1548330826000109</t>
  </si>
  <si>
    <t>Крашенинников</t>
  </si>
  <si>
    <t xml:space="preserve"> 5051400834001223</t>
  </si>
  <si>
    <t>Кривенко</t>
  </si>
  <si>
    <t>Станиславович</t>
  </si>
  <si>
    <t>Филиал ЗАО "Капитал медицинское страхование" в г. Волгограде 7752930848002195</t>
  </si>
  <si>
    <t>Филиал АО"МАКС-М" в г. Самара 6347600820000541</t>
  </si>
  <si>
    <t>Кузьмич</t>
  </si>
  <si>
    <t>Леонидович</t>
  </si>
  <si>
    <t>АО Страховая компания "АСКОМЕД" 7748530846001939</t>
  </si>
  <si>
    <t>Летягин</t>
  </si>
  <si>
    <t>Филиал ООО "Капитал МС" в Липецке 6855700836000024</t>
  </si>
  <si>
    <t>Лукин</t>
  </si>
  <si>
    <t>ООО "МСК"ИНКО-МЕД" 4652000841000162</t>
  </si>
  <si>
    <t>Мартемьянов</t>
  </si>
  <si>
    <t>ООО СМК "РЕСО-МЕД" 7650110843000337</t>
  </si>
  <si>
    <t>Марчук</t>
  </si>
  <si>
    <t>Степан</t>
  </si>
  <si>
    <t>Филиал ООО "Капитал МС" в Ярославской области 4456999744000021</t>
  </si>
  <si>
    <t>Некоз</t>
  </si>
  <si>
    <t>АльфаСтрахование-ОМС 2354 3308 4200 0746</t>
  </si>
  <si>
    <t>Нестереня</t>
  </si>
  <si>
    <t>Адамович</t>
  </si>
  <si>
    <t>Никитин</t>
  </si>
  <si>
    <t>Филиал ЗАО "МАКС-М" в г. Пскове 6957020840000200</t>
  </si>
  <si>
    <t>Никифоров</t>
  </si>
  <si>
    <t>ООО "СМК РЕСО-Мед"-Санкт-Петербург 6056130836000062</t>
  </si>
  <si>
    <t>Оганесян</t>
  </si>
  <si>
    <t>Павлов</t>
  </si>
  <si>
    <t>Паруля</t>
  </si>
  <si>
    <t>Филиал ООО "РГС-Медицина"-"Росгосстрах-Ярославль-Медицина" 7647930823000189</t>
  </si>
  <si>
    <t xml:space="preserve"> 6154 7008 4500 0302</t>
  </si>
  <si>
    <t>Пискаев</t>
  </si>
  <si>
    <t>РОСНО Медицинское страхование Оренбургский филиал 7753 2208 3100 1720</t>
  </si>
  <si>
    <t>Ребутенко</t>
  </si>
  <si>
    <t>Филиал ЗАО "МАКС-М" в г. Пскове 6058800846000058</t>
  </si>
  <si>
    <t>Ремыга</t>
  </si>
  <si>
    <t>Савченко</t>
  </si>
  <si>
    <t>Сагунов</t>
  </si>
  <si>
    <t xml:space="preserve"> 6156 1308 2900 0730</t>
  </si>
  <si>
    <t>Сапунцов</t>
  </si>
  <si>
    <t>Вадим</t>
  </si>
  <si>
    <t xml:space="preserve"> 5248040833002253</t>
  </si>
  <si>
    <t>Склянкин</t>
  </si>
  <si>
    <t>СОГАЗ-Мед 7751 9108 4600 2729</t>
  </si>
  <si>
    <t>Скляров</t>
  </si>
  <si>
    <t>Филиал ООО "РГС-Медицина"-"Росгосстрах-Ярославль-Медицина" 7651340843000198</t>
  </si>
  <si>
    <t>Сочнев</t>
  </si>
  <si>
    <t>Сидорович</t>
  </si>
  <si>
    <t>Степкин</t>
  </si>
  <si>
    <t>Илья</t>
  </si>
  <si>
    <t>Филиал ЗАО МСК "Солидарность для жизни" в Тамбовской области 7756210818003747</t>
  </si>
  <si>
    <t>Твердохлебов</t>
  </si>
  <si>
    <t>Трусиков</t>
  </si>
  <si>
    <t>АО Страховая компания "АСКОМЕД" г. Самара 6356240842000944</t>
  </si>
  <si>
    <t>Уланов</t>
  </si>
  <si>
    <t>Файнберг</t>
  </si>
  <si>
    <t>Филипп</t>
  </si>
  <si>
    <t>ВТБ 6854300833000365</t>
  </si>
  <si>
    <t>Фищук</t>
  </si>
  <si>
    <t>Хатинский</t>
  </si>
  <si>
    <t>Альфредович</t>
  </si>
  <si>
    <t>"СК "Каско-МС" АС 480 19611272 0005 3</t>
  </si>
  <si>
    <t>Хоменко</t>
  </si>
  <si>
    <t>Филиал ЗАО "МАКС-М" в г. Оренбурге 5647600842000221</t>
  </si>
  <si>
    <t>Шибков</t>
  </si>
  <si>
    <t>Карельский филиал ООО "СМК РЕСО-Мед" 1055200838000154</t>
  </si>
  <si>
    <t>Шурманов</t>
  </si>
  <si>
    <t>ООО "Альфа Страхование -РМС" Краснодарский филиал "Сибирь" 8053120820000011</t>
  </si>
  <si>
    <t>Якушев</t>
  </si>
  <si>
    <t>Вячеславович</t>
  </si>
  <si>
    <t xml:space="preserve"> 7753 1308 4000 1647</t>
  </si>
  <si>
    <t>Яндулов</t>
  </si>
  <si>
    <t>Аркадий</t>
  </si>
  <si>
    <t>Филиал "Марий Эл-РОСНО-МС" ОАО "РОСНО-МС" 1250330841000108</t>
  </si>
  <si>
    <t>Горшков</t>
  </si>
  <si>
    <t xml:space="preserve"> 5051540842001556</t>
  </si>
  <si>
    <t>Кулеша</t>
  </si>
  <si>
    <t>Никита</t>
  </si>
  <si>
    <t>Потапов</t>
  </si>
  <si>
    <t>Яковлев</t>
  </si>
  <si>
    <t>высокий риск</t>
  </si>
  <si>
    <t>Орехово-Зуевское агенство ОАО "РОСНО-МС" 7758140845002180</t>
  </si>
  <si>
    <t>Филиал "Саратов "РОСНО-МС" ОАО "РОСНО-МС" 6453230826014484</t>
  </si>
  <si>
    <t>Филиал ООО "РГС-Медицина" "Росгосстрах-Ярославль-Медицина" 7748530835001627</t>
  </si>
  <si>
    <t>Полис ОМС/ДМС</t>
  </si>
  <si>
    <t>Сотрудник, ИАС+ ГСМ и НТ+летчики</t>
  </si>
  <si>
    <t>УВОЛЕН 26.02.2021</t>
  </si>
  <si>
    <t>УВОЛЕН 31.01.2021</t>
  </si>
  <si>
    <t>УВОЛЕНА 03.02.2021</t>
  </si>
  <si>
    <t>УВОЛЕН 12.02.2021</t>
  </si>
  <si>
    <t>УВОЛЕН 18.02.2021</t>
  </si>
  <si>
    <t>УВОЛЕН 25.02.2021</t>
  </si>
  <si>
    <t>ПЕРЕВОД НА ЭКСПЕДИТОРА С 11.01.2021</t>
  </si>
  <si>
    <t>Экспедитор</t>
  </si>
  <si>
    <t>Группа лабораторных проверок</t>
  </si>
  <si>
    <t xml:space="preserve"> 7755 6208 4600 1607</t>
  </si>
  <si>
    <t>ОА "МСК "Новый Уренгой" 1447 5008 3200 0085</t>
  </si>
  <si>
    <t>47/1</t>
  </si>
  <si>
    <t>48/1</t>
  </si>
  <si>
    <t>49/1</t>
  </si>
  <si>
    <t>50/1</t>
  </si>
  <si>
    <t>НЕ ПРОХОДИЛ МЕД ОСМОТР. Уволен 04.02.2020</t>
  </si>
  <si>
    <t>ООО "СМК РЕСО-Мед" Железнодорожный филиал 6148310842000096</t>
  </si>
  <si>
    <t>ООО "Капитал МС" 5052510844002778</t>
  </si>
  <si>
    <t xml:space="preserve"> 7755520820002540</t>
  </si>
  <si>
    <t>ООО "СМК-РЕСО Мед" 6950830835000503</t>
  </si>
  <si>
    <t xml:space="preserve"> 6356140837001222</t>
  </si>
  <si>
    <t>ООО "СМК РЕСО-Мед" Московская область Пушкинский филиал 5049800828001292</t>
  </si>
  <si>
    <t>Филиал АО "МАКС-М" в г. Самаре 6347130824000651</t>
  </si>
  <si>
    <t>Яханов</t>
  </si>
  <si>
    <t>Филиал ООО "СК "Ингосстрах-М" в г. Ярославле 7655330847000076</t>
  </si>
  <si>
    <t xml:space="preserve"> 7748430819001505</t>
  </si>
  <si>
    <t>АО "Страховая компания "СОГАЗ-Мед "Саратовский филиал 6449920847009292</t>
  </si>
  <si>
    <t>бн от 01.03.2021</t>
  </si>
  <si>
    <t>бн от 15.12.2020</t>
  </si>
  <si>
    <t>уволен 31.01.2021 (смерть)</t>
  </si>
  <si>
    <t>в прошлом году отказ</t>
  </si>
  <si>
    <t>в прошлом году не дообследовался</t>
  </si>
  <si>
    <t xml:space="preserve"> 8155720831000806</t>
  </si>
  <si>
    <t>Филиал ООО "РГС-Медицина"-"Росгосстрах-Смоленск-Медицина" 6757 0408 3800 0204</t>
  </si>
  <si>
    <t>ЗАО "Страховая группа "Спасские ворота-М" 7757830837000447</t>
  </si>
  <si>
    <t xml:space="preserve"> 3449 2408 4400 0344</t>
  </si>
  <si>
    <t>Рязанский филиал АО "Страховая компания "СОГАЗ-М" 6251920848000032</t>
  </si>
  <si>
    <t xml:space="preserve"> 7749 2208 3700 3347</t>
  </si>
  <si>
    <t xml:space="preserve"> 5049520832001548</t>
  </si>
  <si>
    <t>Филиал ООО "РГС-Медицина"-"Росгосстрах-Нарьян-Мар-Медицина" 8049700823000014</t>
  </si>
  <si>
    <t>Филиал ООО "РГС-Медицина"-"Росгосстрах-Ярославль-Медицина" 7650530848000257</t>
  </si>
  <si>
    <t>Филиал ООО "РГС-Медицина"-"Росгосстрах-Ярославль-Медицина" 7654430848000108</t>
  </si>
  <si>
    <t>переходит в летную службу</t>
  </si>
  <si>
    <t>сам проходил в Медицинском центре "Пульс", г. Саратов</t>
  </si>
  <si>
    <t xml:space="preserve"> 6049430846000114</t>
  </si>
  <si>
    <t xml:space="preserve"> 5352830846000134</t>
  </si>
  <si>
    <t xml:space="preserve"> 4757200822000603</t>
  </si>
  <si>
    <t xml:space="preserve"> 3247 1008 4100 0155</t>
  </si>
  <si>
    <t>СК "МАКС-М" Московская область 7752 4108 2600 1725</t>
  </si>
  <si>
    <t>Профессия (работа) по Приказу № 29н</t>
  </si>
  <si>
    <t>18.1 Управление наземными транспортными средствами (категории"В")</t>
  </si>
  <si>
    <t>18.1 Управление наземными транспортными средствами (категории"В"); 18.2 (категория "С")</t>
  </si>
  <si>
    <t>уволен 22.03.2021</t>
  </si>
  <si>
    <t>прием 23.03.2021</t>
  </si>
  <si>
    <t>Саратовский филиал ОАО "Страховая компания "СОГАЗ-Мед" 6453230825000070</t>
  </si>
  <si>
    <t>ООО "Страховая компания "Ингосстрах-М" 3258800837000179</t>
  </si>
  <si>
    <t>Филиал "Марий Эл-РОСНО-МС" ОАО "РОСНО-МС" 1158230844000233</t>
  </si>
  <si>
    <t>Филиал ООО "РГС-Медицина"-"Росгосстрах-Сыктывкар-Медицина" 1150400826000117</t>
  </si>
  <si>
    <t>ИКАР 770150 8604841564</t>
  </si>
  <si>
    <t>Филиал АО "МАКС-М" в г. Оренбурге 5651330845000480</t>
  </si>
  <si>
    <t>"Росгосстрах-Санкт-Петербург-Медицина" 7850520825002291</t>
  </si>
  <si>
    <t>Филиал ЗАО "МАКС-М" в г. Оренбурге 5654210820000431</t>
  </si>
  <si>
    <t>Филиал ЗАО "МАКС-М" г. Пенза 5856130843000422</t>
  </si>
  <si>
    <t>ООО "РГС-Медицина"-"Росгосстрах-Ростов-Медицина" 6158 7208 4831 0124</t>
  </si>
  <si>
    <t>ЗАО МСК "Солидарность для жизни" 2357 3308 3600 0568</t>
  </si>
  <si>
    <t>ОАО "СК "СОГАЗ-Мед" Волгоградский филиал 3455140819000520</t>
  </si>
  <si>
    <t>ООО "МСК" ИНКО-МЕД" 3656430822000386</t>
  </si>
  <si>
    <t>Брянский филиал АО "Страховая компания "СОГАЗ-Мед" 7755020842002479</t>
  </si>
  <si>
    <t xml:space="preserve"> 7651530894000283</t>
  </si>
  <si>
    <t>Филиал ООО "АльфаСтрахование-ОМС" в г. Челябинск 5654720829000273</t>
  </si>
  <si>
    <t>Филиал ООО "РГС-Медицина"-"Росгосстрах-Пенза-Медицина" 3650640844000331</t>
  </si>
  <si>
    <t>3456320820000268</t>
  </si>
  <si>
    <t xml:space="preserve"> АО "СК "Астро-Волга-Мед" 6358230839001029</t>
  </si>
  <si>
    <t>работа на высоте-6.2.</t>
  </si>
  <si>
    <t xml:space="preserve"> ООО ВТБ МС 7756900832002093</t>
  </si>
  <si>
    <t>Гриняк Пётр Васильевич</t>
  </si>
  <si>
    <t>6958 1208 3100 0596</t>
  </si>
  <si>
    <t>4048120831000015</t>
  </si>
  <si>
    <t>Филиал ООО "РГС-Медицина"-"Росгосстрах-Ярославль-Медицина" 7656930846000339</t>
  </si>
  <si>
    <t>не приехал 06.04.2021 умерла тетя</t>
  </si>
  <si>
    <t>закл Акт за 2020год</t>
  </si>
  <si>
    <t>общая вибрация (4.3.2), шум (4.4)</t>
  </si>
  <si>
    <t>Пилот-инспектор по безопасности полетов</t>
  </si>
  <si>
    <t>6956 3108 1900 0641</t>
  </si>
  <si>
    <t>уволен 31.03.2021</t>
  </si>
  <si>
    <t>7756 4308 4000 2414</t>
  </si>
  <si>
    <t>ООО "СМК РЕСО-Мед" Московская область 8248140834000019</t>
  </si>
  <si>
    <t>уволен 11.05.2021</t>
  </si>
  <si>
    <t>Пол</t>
  </si>
  <si>
    <t>муж</t>
  </si>
  <si>
    <t>АО "СК"СОГАЗ-Мед-Волгоградский филиал" 7747530829000830</t>
  </si>
  <si>
    <t>Филиал ООО "РГС-Медицина" в Волгоградской области 7751430828000591</t>
  </si>
  <si>
    <t>24.04.2021 не приехал</t>
  </si>
  <si>
    <t>12.05.2021не пришел, т.к. задержали на ЦВЛЭКе</t>
  </si>
  <si>
    <t>Волгоградский филиал АО "Страховая компания "СОГАЗ-Мед"  7756530835001519</t>
  </si>
  <si>
    <t>прием 03.06.2021</t>
  </si>
  <si>
    <t>не завершил</t>
  </si>
  <si>
    <t>пока не годен, но хотят провести еще одну комиссию и признать годным по более легким условиям нового приказа</t>
  </si>
  <si>
    <t>Госкорпорация по ОрВД ,Волгоград</t>
  </si>
  <si>
    <t>Чупрына Андрей Сергеевич</t>
  </si>
  <si>
    <t>136-171-788 64</t>
  </si>
  <si>
    <t>Инженер по эксплуатации систем ВС</t>
  </si>
  <si>
    <t>уволен 10.06.2021</t>
  </si>
  <si>
    <t>перевод на новую должность 16.06..2021г</t>
  </si>
  <si>
    <t>постоянные противопоказания</t>
  </si>
  <si>
    <t>01.06.2021 (не точно) до приема на работу</t>
  </si>
  <si>
    <t>при приеме</t>
  </si>
  <si>
    <t>отказался, уволен со смертью 03.02.2021</t>
  </si>
  <si>
    <t>Приказ о среднем заработке</t>
  </si>
  <si>
    <t>914-лс от 26.10.2020</t>
  </si>
  <si>
    <t>218-лс от 24.03.2020</t>
  </si>
  <si>
    <t>14/7-лс от 16.01.2020</t>
  </si>
  <si>
    <t>110/1-лс от 11.02.2020</t>
  </si>
  <si>
    <t>635-лс от 29.07.2020</t>
  </si>
  <si>
    <t>613-лс от 20.07.2020</t>
  </si>
  <si>
    <t>548-лс от 30.06.2020</t>
  </si>
  <si>
    <t>59/1-лс от 30.01.2020</t>
  </si>
  <si>
    <t>579-лс от 01.07.2020</t>
  </si>
  <si>
    <t>Приказы об отстранении</t>
  </si>
  <si>
    <t>161-лс от 19.03.2021</t>
  </si>
  <si>
    <t>289/1-лс от 25.05.2021</t>
  </si>
  <si>
    <t>287-лс от 20.05.2021</t>
  </si>
  <si>
    <t>285/3-лс от 17.05.2021</t>
  </si>
  <si>
    <t>280/2-лс от 13.05.2021</t>
  </si>
  <si>
    <t>279/1-лс от 11.05.2021</t>
  </si>
  <si>
    <t>276/1-лс от 10.05.2021</t>
  </si>
  <si>
    <t>275-лс от 05.05.2021</t>
  </si>
  <si>
    <t>4-лс от 11.01.2021</t>
  </si>
  <si>
    <t>10-лс от 12.01.2021</t>
  </si>
  <si>
    <t>70-лс от 08.02.2021</t>
  </si>
  <si>
    <t>80-лс от 16.02.2021</t>
  </si>
  <si>
    <t>128-лс от 01.03.2021</t>
  </si>
  <si>
    <t>135/1-лс от 05.03.2021</t>
  </si>
  <si>
    <t>143-лс от 12.03.2021</t>
  </si>
  <si>
    <t>167/1-лс от 24.03.2021</t>
  </si>
  <si>
    <t>167-лс от 24.03.2021</t>
  </si>
  <si>
    <t>223-лс от 02.04.2021</t>
  </si>
  <si>
    <t>231-лс от 12.04.2021</t>
  </si>
  <si>
    <t>232-лс от 13.04.2021</t>
  </si>
  <si>
    <t>249-лс от 30.04.2021</t>
  </si>
  <si>
    <t>274-лс от 04.05.2021</t>
  </si>
  <si>
    <t>275/1-лс от 06.05.2021</t>
  </si>
  <si>
    <t>до приема на работу, без нашего направления, самостоятельно</t>
  </si>
  <si>
    <t>275/2-лс от 07.05.2021</t>
  </si>
  <si>
    <t>285/5 от 17.05.2021</t>
  </si>
  <si>
    <t>353-лс от 03.06.2021</t>
  </si>
  <si>
    <t>349-лс от 02.06.2021</t>
  </si>
  <si>
    <t>166/1-лс от 23.03.2021</t>
  </si>
  <si>
    <t>30/1-лс от 26.01.2021</t>
  </si>
  <si>
    <t>узнали по присланному счету-18.06.2021</t>
  </si>
  <si>
    <t>уволен 24.05.2021</t>
  </si>
  <si>
    <t>285/4 от 17.05.2021</t>
  </si>
  <si>
    <t>Филиал ООО "РГС-Медицина" в Волгоградской области 6153110825000440</t>
  </si>
  <si>
    <t>был в отпуске 10.06-30.06</t>
  </si>
  <si>
    <t>был в отпуске 12.06-07.07</t>
  </si>
  <si>
    <t>был в отпуске 14.06.-09.07</t>
  </si>
  <si>
    <t>был в отпуске с 23.05.2021-07.06.2021</t>
  </si>
  <si>
    <t>285/6-лс от 19.05.2021</t>
  </si>
  <si>
    <t>3А-абсолютный риск по шкале SCORE высокий</t>
  </si>
  <si>
    <t>не стали делать, 07.07.2021 сказал, что все прошел ( в этот период не летал, проходил ВЛЭК)</t>
  </si>
  <si>
    <t>38/1-лс от 23.01.2020</t>
  </si>
  <si>
    <t>дообследование-накануне выпил</t>
  </si>
  <si>
    <t>40/2-лс от 23.01.2020</t>
  </si>
  <si>
    <t>нет у меня данных</t>
  </si>
  <si>
    <t>48/1-лс от 27.01.2020</t>
  </si>
  <si>
    <t>бн от 24.01.2020</t>
  </si>
  <si>
    <t>бн от 22.01.2020</t>
  </si>
  <si>
    <t>726/2-лс от 26.08.2020</t>
  </si>
  <si>
    <t>110/2-лс от 11.02.2020</t>
  </si>
  <si>
    <t>114/1-лс от 17.02.2020</t>
  </si>
  <si>
    <t>129-лс от 20.02.2020</t>
  </si>
  <si>
    <t>296-лс от 01.04.2020</t>
  </si>
  <si>
    <t>297-лс от 03.04.2020</t>
  </si>
  <si>
    <t>собрался увольняться(инфо от15.07.2021)</t>
  </si>
  <si>
    <t>НЕ собирается, пишет петиции. В средующем году прошел.</t>
  </si>
  <si>
    <t>доообследование до 4-х месяцев</t>
  </si>
  <si>
    <t>В следующем году дообследование</t>
  </si>
  <si>
    <t>129-лс от 20.02.2020 от прошлого года!</t>
  </si>
  <si>
    <t>166-лс от 22.03.2021</t>
  </si>
  <si>
    <t>450-лс от 06.07.2021</t>
  </si>
  <si>
    <t>243/1-лс от 20.04.2021</t>
  </si>
  <si>
    <t>ПРИМЕЧАНИЕ</t>
  </si>
  <si>
    <t>перевод на новую должность 16.06.2021г</t>
  </si>
  <si>
    <t>Приказ об отстранении</t>
  </si>
  <si>
    <t>Приказ о допуске</t>
  </si>
  <si>
    <t>прибавить месяцев с предыдущего раза</t>
  </si>
  <si>
    <t>391-лс от 18.06.2021</t>
  </si>
  <si>
    <t>не пошел из-за ВЛЭК, уволен 11.05.2021</t>
  </si>
  <si>
    <t>726/1-лс от 26.08.2020</t>
  </si>
  <si>
    <t>Репин Владислав Сергеевич</t>
  </si>
  <si>
    <t>170-170-479 40</t>
  </si>
  <si>
    <t>Чаплыгин Максим Алексеевич</t>
  </si>
  <si>
    <t>074-614-335 60</t>
  </si>
  <si>
    <t xml:space="preserve"> 5354200835000099</t>
  </si>
  <si>
    <t xml:space="preserve"> 7853810848000266</t>
  </si>
  <si>
    <t>ЗАКОДИРОВАН ОТ АЛКОГОЛЯ 04.08.2021 НА ОДИН ГОД</t>
  </si>
  <si>
    <t>уволен 18.08.2021</t>
  </si>
  <si>
    <t>уволен 12.08.2021</t>
  </si>
  <si>
    <t>№  (до 21 лет проходят ежегодно)</t>
  </si>
  <si>
    <t>прием 11.08.2021</t>
  </si>
  <si>
    <t>Центравиамед в центр профпатолигию</t>
  </si>
  <si>
    <t>Водитель (персональный) ; с 24.08.2021-Водитель-экспедитор</t>
  </si>
  <si>
    <t>сопли, не приедет, будет увольняться</t>
  </si>
  <si>
    <t>7755 2208 2500 3508</t>
  </si>
  <si>
    <t>05.08.2021-по телефону, ему надо в центр профпатологии, направляет туда медорганизация. В год прохождения осмотра в центре профпатологии больше на медосмотр не ходит</t>
  </si>
  <si>
    <t>473-лс от 22.07.2021</t>
  </si>
  <si>
    <t>Шпритула Андрей Александрович</t>
  </si>
  <si>
    <t>151-996-923 11</t>
  </si>
  <si>
    <t>Клинское агентство ОАО "РОСНО-МС" 5048220846001821</t>
  </si>
  <si>
    <t>опасный фактор по СОУТ 2101-64 от 30.07.2021</t>
  </si>
  <si>
    <t>4.4.-шум</t>
  </si>
  <si>
    <t>Старков Илья Анатольевич</t>
  </si>
  <si>
    <t>038-840-172 66</t>
  </si>
  <si>
    <t>4.4.-шум; 4.8.-параметры нагревающего микроклимата (…,влажность,..); 5.1. тяжесть трудового процесса(5.1.3-"сидя" без перерывов)</t>
  </si>
  <si>
    <t>`5956 0308 2900 0108</t>
  </si>
  <si>
    <t>прием 11.08.2021. уволен 02.09.2021</t>
  </si>
  <si>
    <t>578-лс от 31.08.2021-пройти предварительный м/осмотр при приеме</t>
  </si>
  <si>
    <t>292-лс от 28.05.2021-пройти предварительный м/осмотр при приеме</t>
  </si>
  <si>
    <t>547/1-лс от 30.08.2021-пройти предварительный м/осмотр при приеме</t>
  </si>
  <si>
    <t>523-лс от 06.08.2021-пройти предварительный м/осмотр при приеме</t>
  </si>
  <si>
    <t>586-лс от 02.09.2021-пройти предварительный м/осмотр при приеме</t>
  </si>
  <si>
    <t>уволен 31.03.2021, прием 09.09.2021</t>
  </si>
  <si>
    <t>шум (4.4); параметры нагревающего микроклимата (4.8); тяжесть трудового процесса (5.1)</t>
  </si>
  <si>
    <t>шум (4.4); тяжесть трудового процесса (5.1)</t>
  </si>
  <si>
    <t>595-лс от 09.09.2021-пройти предварительный м/осмотр при приеме</t>
  </si>
  <si>
    <t>Мирошниченко Константин Юрьевич</t>
  </si>
  <si>
    <t>136-089-896 98</t>
  </si>
  <si>
    <t>Медицинская страховая компания ИНКО-МЕД 3657 8008 3700 0770</t>
  </si>
  <si>
    <t>605-лс от 13.09.2021-пройти предварительный м/осмотр при приеме</t>
  </si>
  <si>
    <t>через год, т.к. был в центре профпатологии</t>
  </si>
  <si>
    <t>Назаров Иван Андреевич</t>
  </si>
  <si>
    <t>166-131-272 45</t>
  </si>
  <si>
    <t>Филиал ООО "РГС-Медицина" в Волгоградской области 3453300839000304</t>
  </si>
  <si>
    <t>Борзов Николай Иванович</t>
  </si>
  <si>
    <t>132-954-455 68</t>
  </si>
  <si>
    <t>Тульский филиал ООО "АльфаСтрахование-ОМС" 7151040832000614</t>
  </si>
  <si>
    <t>при приеме 21.09.2021</t>
  </si>
  <si>
    <t>658-лс от 01.10.2021-пройти предварительный м/осмотр при приеме</t>
  </si>
  <si>
    <t>546/1-лс от 30.08.2021</t>
  </si>
  <si>
    <t>607-лс от 16.09.2021</t>
  </si>
  <si>
    <t>666-лс от 07.10.2021</t>
  </si>
  <si>
    <t>667-лс от 07.10.2021</t>
  </si>
  <si>
    <t>Самарский ВЛЭК поставил уши, идет разбор между мед организациями-11.10.2021, Комарова взяла скан нашего заключения</t>
  </si>
  <si>
    <t>уволен 02.09.2021</t>
  </si>
  <si>
    <t>уволен 27.09.2021</t>
  </si>
  <si>
    <t>уволен 30.09.2021</t>
  </si>
  <si>
    <t>уволен 18.10.2021</t>
  </si>
  <si>
    <t>до 4-х месяцев. 05.10.2021 узнали, что дообследование -уши, проверяя заключительный акт. 13.10.2021 получил справку о годности к работе от сурдолога- Йошкар-Ола.</t>
  </si>
  <si>
    <t>?</t>
  </si>
  <si>
    <t>672/1-лс от 15.10.2021</t>
  </si>
  <si>
    <t>Рабинчук Игорь Илларионович</t>
  </si>
  <si>
    <t>155-474-589 98</t>
  </si>
  <si>
    <t>Филиал ООО "АльфаСтрахование-МС" 5157130831000265</t>
  </si>
  <si>
    <t>Иванюшкин Александр Ильич</t>
  </si>
  <si>
    <t>064-256-037-49</t>
  </si>
  <si>
    <t>5047930833001235`</t>
  </si>
  <si>
    <t>162-524-239 47</t>
  </si>
  <si>
    <t>5856200821000254`</t>
  </si>
  <si>
    <t xml:space="preserve">Техник авиационный по эксплуатации ВС </t>
  </si>
  <si>
    <t>Таишев Ильдар Юнусович</t>
  </si>
  <si>
    <t>07.09.2021 не пойдет, Соболев его завернул по причине непройденного ВЛЭК (октябрь), пусть не за счет Баркола</t>
  </si>
  <si>
    <t>675/4-лс от 18.10.2021-пройти предварительный м/осмотр при приеме</t>
  </si>
  <si>
    <t>677/1-лс от 21.10.2021-пройти предварительный м/осмотр при приеме</t>
  </si>
  <si>
    <t>675/5-лс от 19.10.2021-пройти предварительный м/осмотр при приеме</t>
  </si>
  <si>
    <t>нуждается в санаторно-кур лечении (органы пищеварения, кровообращения)</t>
  </si>
  <si>
    <t>нуждается в санаторно-кур лечении (органы движения)</t>
  </si>
  <si>
    <t>152-517-618 53</t>
  </si>
  <si>
    <t>2358730840000885`</t>
  </si>
  <si>
    <t>Коновал Николай Иванович</t>
  </si>
  <si>
    <t>`7700004069650378</t>
  </si>
  <si>
    <t>Межеедов</t>
  </si>
  <si>
    <t>Кирилл</t>
  </si>
  <si>
    <t>`5056730824001998</t>
  </si>
  <si>
    <t>по 31.08.2021 2000SOG110996-САО "ВСК"; 7755600830001532</t>
  </si>
  <si>
    <t>Пётр</t>
  </si>
  <si>
    <t>791-лс от 30.11.2021-пройти предварительный м/осмор при приеме</t>
  </si>
  <si>
    <t>Булатов Рамис Ряжапович</t>
  </si>
  <si>
    <t>141-733-210 24</t>
  </si>
  <si>
    <t>ООО "Страховая компания "АК БАРС-Мед" 5054230833000984</t>
  </si>
  <si>
    <t>лет</t>
  </si>
  <si>
    <t>Гергало Александр Иванович</t>
  </si>
  <si>
    <t>131-551-643 27</t>
  </si>
  <si>
    <t>Филиал ООО "Капитал МС"  Санкт-Петербурге и Ленинградской области 7853130823002777</t>
  </si>
  <si>
    <t>Новый Приказ № 29н</t>
  </si>
  <si>
    <t>на срок до 3-х месяцев. 05.10.2021-получен другой ответ -дообследование,узнали,проверяя заключительный акт, а до этого выдали противопоказаний не имеет от 31.05.2021</t>
  </si>
  <si>
    <t>822-лс от 28.12.2021-пройти предварительный м/осмотр при приеме</t>
  </si>
  <si>
    <t>водители</t>
  </si>
  <si>
    <t>Тип графика</t>
  </si>
  <si>
    <t>ИАС</t>
  </si>
  <si>
    <t>иас</t>
  </si>
  <si>
    <t>Место прохождени</t>
  </si>
  <si>
    <t>Волгоград</t>
  </si>
  <si>
    <t>Москва</t>
  </si>
  <si>
    <t>Самара</t>
  </si>
  <si>
    <t>Брянск</t>
  </si>
  <si>
    <t>в 20 году отказ, в 21 не ходил</t>
  </si>
  <si>
    <t>в прошлом году не ходил, в 20 году не дообследовался</t>
  </si>
  <si>
    <t>140123, Московская обл., Раменский г.о.,Верхнее Мячково село</t>
  </si>
  <si>
    <t>241522, Брянская обл., Брянский м.р-н, Добрунское с.п., с. Октябрьское, ул. Авиаторов, д.1</t>
  </si>
  <si>
    <t>Работа на высоте - 6.2</t>
  </si>
  <si>
    <t>Филиал ООО "Капитал -МС" в г. Санкт-Петербурге и Ленинградской области 4747540842000924</t>
  </si>
  <si>
    <t>ло</t>
  </si>
  <si>
    <t>СПб</t>
  </si>
  <si>
    <t>Рязань</t>
  </si>
  <si>
    <t>31лет 9 мес</t>
  </si>
  <si>
    <t>скан</t>
  </si>
  <si>
    <t>его не надо</t>
  </si>
  <si>
    <t>нет высоты</t>
  </si>
  <si>
    <t>уволен 09.11.2021</t>
  </si>
  <si>
    <t>он на три месяца, его не надо</t>
  </si>
  <si>
    <t>174 от 2021</t>
  </si>
  <si>
    <t>175 от 2021</t>
  </si>
  <si>
    <t>Кривенко Евгкний Станиславович</t>
  </si>
  <si>
    <t>ФИО</t>
  </si>
  <si>
    <t>726/1-лс от 26.08.2020 противопоказания</t>
  </si>
  <si>
    <t>есть в плане на ПМО в 22г</t>
  </si>
  <si>
    <t>297-лс от 03.04.2020 противопоказания</t>
  </si>
  <si>
    <t>666-лс от 07.10.2021 дообсл</t>
  </si>
  <si>
    <t>129-лс от 20.02.2020 дообсл</t>
  </si>
  <si>
    <t>543/1-лс от 25.08.2021</t>
  </si>
  <si>
    <t>Дата утверждения поименного списка-30.12.2021</t>
  </si>
  <si>
    <t>Иванов Евгений Геннадьевич</t>
  </si>
  <si>
    <t>134-945-096 78</t>
  </si>
  <si>
    <t xml:space="preserve">Марийский ф-л АО "Страховая компания "СОГАЗ-Мед"  1247620847000136 </t>
  </si>
  <si>
    <t>57-лс от 08.02.2022-пройти предварительный м/осмотр при приеме</t>
  </si>
  <si>
    <t>Дата прохождения</t>
  </si>
  <si>
    <t>Опасный фактор по СОУТ 2101-64 от 30.07.2021</t>
  </si>
  <si>
    <t>817-лс от 23.12.2021</t>
  </si>
  <si>
    <t>уволен 10.03.2022</t>
  </si>
  <si>
    <t>уволен 01.03.2022</t>
  </si>
  <si>
    <t>шум (4.4), тяжесть трудового процесса (5.1)</t>
  </si>
  <si>
    <t>уволен 31.03.2022</t>
  </si>
  <si>
    <t>70/1-лс от 21.02.2022</t>
  </si>
  <si>
    <t>москва</t>
  </si>
  <si>
    <t>Широбоков Владимир Викторович</t>
  </si>
  <si>
    <t>`5657420822000399</t>
  </si>
  <si>
    <t>031-799-372-78</t>
  </si>
  <si>
    <t>Муратов Миргали Мажитович</t>
  </si>
  <si>
    <t>052-420-477-20</t>
  </si>
  <si>
    <t>`5657530827000374</t>
  </si>
  <si>
    <t>Михайлов Александр Александрович</t>
  </si>
  <si>
    <t>074-499-771-23</t>
  </si>
  <si>
    <t>`5655320840000284</t>
  </si>
  <si>
    <t>Вавилов Алексей Владимирович</t>
  </si>
  <si>
    <t>062-681-798-88</t>
  </si>
  <si>
    <t>`5653020829000485</t>
  </si>
  <si>
    <t>29 лет</t>
  </si>
  <si>
    <t>шум (4.4)</t>
  </si>
  <si>
    <t>до 4-х мес</t>
  </si>
  <si>
    <t>дообследование до 4-х мес</t>
  </si>
  <si>
    <t>2.</t>
  </si>
  <si>
    <t>1.</t>
  </si>
  <si>
    <t>дообследование до 4-х мес от 07.04.2022</t>
  </si>
  <si>
    <t>ОП МПД "Лопатино"</t>
  </si>
  <si>
    <t>443535, Самарская обл., Волжский м.р-н, с.п. Лопатино, с. Лопатино</t>
  </si>
  <si>
    <t>ОП МПД "Бугуруслан"</t>
  </si>
  <si>
    <t>461632, Россия, Оренбургская обл., Бугуруслан г.о., Бугуруслан г., Аэродромная ул., д.1</t>
  </si>
  <si>
    <t>16-лс от 24.01.2022-допуск</t>
  </si>
  <si>
    <t>184/1-лс от 13.04.2022-отстранение</t>
  </si>
  <si>
    <t>16-лс от 24.01.2022</t>
  </si>
  <si>
    <t>184/1-лс от 13.04.2022</t>
  </si>
  <si>
    <t>Пилот-инструктор воздушного судна R44,66</t>
  </si>
  <si>
    <t>ОП МПД "Мячково"</t>
  </si>
  <si>
    <t>*</t>
  </si>
  <si>
    <t>содрали 700 руб за справку от псих и нарколога</t>
  </si>
  <si>
    <t>1 раз в два года</t>
  </si>
  <si>
    <t>б/н</t>
  </si>
  <si>
    <t>СКАН; содрали 700 руб за справку от псих и нарколога</t>
  </si>
  <si>
    <t>СКАН</t>
  </si>
  <si>
    <t>в 1997 диплом -летчика; в 2007г обучился на ми-8</t>
  </si>
  <si>
    <t>179/1-лс от 05.04.2022-пройти предварительный м/осмотр при приеме</t>
  </si>
  <si>
    <t>уволен 11.03.2022</t>
  </si>
  <si>
    <t>уволен 24.03.2022</t>
  </si>
  <si>
    <t>ОП МПД "Аэропорт Туношна"</t>
  </si>
  <si>
    <t>150502, Ярославская обл., Ярославский м.р-н, Туношенское с.п., Туношна-городок 26 гп.</t>
  </si>
  <si>
    <t>22.04.2022 ВЫДАЛИ ОШИБОЧНО, ПОВТОРНО ПОЙДЕТ К ОКУЛИСТУ</t>
  </si>
  <si>
    <t>хотят повторно на окулиста послать, окулист болеет (29.04.2022)</t>
  </si>
  <si>
    <t>4.4.-шум; 4.8.-параметры нагревающего микроклимата; 5.1. тяжесть трудового процесса</t>
  </si>
  <si>
    <t>ОП МПД "Аэропорт Протасово"</t>
  </si>
  <si>
    <t>390542, Рязанская обл., Рязанский м.р-н, с.п. Листвянское, п. Листвянка, ул. Советская, д.1</t>
  </si>
  <si>
    <t>ОП МПД "Переслегино"</t>
  </si>
  <si>
    <t>182161, Россия, Псковская обл., Великолукский м.р-н, Переслегинская волость с.п., Переслегино д.</t>
  </si>
  <si>
    <t>120/1-лс от 18.03.2022</t>
  </si>
  <si>
    <t>день прохождения 05.05.2022, но по табелю провести этот день нельзя, т.к. он взял отпуск по уходу за ребенком-инвалидом. Поэтому в 1С ставлю 06.05.2022</t>
  </si>
  <si>
    <t>Стаж работы с вредным фактором, мес</t>
  </si>
  <si>
    <t>Стаж работы с вредным фактором, лет</t>
  </si>
  <si>
    <t>Вывод: для отстранения</t>
  </si>
  <si>
    <t>Вывод: для продолжения работы</t>
  </si>
  <si>
    <t>№ п/п</t>
  </si>
  <si>
    <t>№</t>
  </si>
  <si>
    <t>2020г.</t>
  </si>
  <si>
    <t>2021г.</t>
  </si>
  <si>
    <t>353-лс от 03.06.2021 -пост противопоказания</t>
  </si>
  <si>
    <t>110/2-лс от 11.02.2020 дообсл</t>
  </si>
  <si>
    <t>Приказы об отстранении /допуске</t>
  </si>
  <si>
    <t>2023г.</t>
  </si>
  <si>
    <t>2022г.</t>
  </si>
  <si>
    <t>349-лс от 02.06.2021 дообсл; 543/1-лс от 25.08.2021-допуск</t>
  </si>
  <si>
    <t>ОП МПД "Борки"</t>
  </si>
  <si>
    <t>173516, Россия, Новгородская обл., Новгородский м.р-н, сельское поселение Борковское, д. Борки.</t>
  </si>
  <si>
    <t>ОП МПД "Аэропорт Брянск"</t>
  </si>
  <si>
    <t>Заместитель летного директора - командир летного отряда</t>
  </si>
  <si>
    <t>шум (4.4), рабочее положение тела работника (5.1.3)</t>
  </si>
  <si>
    <t>ЗАО "МАКС-М" 5048730835001434</t>
  </si>
  <si>
    <t>уволен 16.05.2022</t>
  </si>
  <si>
    <t>уволен 17.05.2022</t>
  </si>
  <si>
    <t>дообследование до 1 мес</t>
  </si>
  <si>
    <t>дообследование до 3-х мес</t>
  </si>
  <si>
    <t>Ира сделает приказ. Заключение от 16.05.2022 -дообследование до 1-го мес</t>
  </si>
  <si>
    <t>Ира сделает приказ. Заключение от 26.05.2022 -дообследование до 3-х мес</t>
  </si>
  <si>
    <t>пошел без направления ,сам</t>
  </si>
  <si>
    <t>160/1-лс от 19.04.2022</t>
  </si>
  <si>
    <t>уволен 21.07.22</t>
  </si>
  <si>
    <t>больничный</t>
  </si>
  <si>
    <t xml:space="preserve">уволен </t>
  </si>
  <si>
    <t>Ермолаев Алексей Леонидович</t>
  </si>
  <si>
    <t>199-690-734-54</t>
  </si>
  <si>
    <t>летный отряд</t>
  </si>
  <si>
    <t>30 лет 6 мес</t>
  </si>
  <si>
    <t>157-210-378-45</t>
  </si>
  <si>
    <t>32 года 1 месяц</t>
  </si>
  <si>
    <t>Михалев Владимир Геннадьевич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</si>
</sst>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9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14"/>
      <name val="Times New Roman"/>
      <family val="1"/>
      <charset val="204"/>
    </font>
    <font>
      <b/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b/>
      <sz val="14"/>
      <color theme="4"/>
      <name val="Times New Roman"/>
      <family val="1"/>
      <charset val="204"/>
    </font>
    <font>
      <i/>
      <sz val="8"/>
      <color theme="0" tint="-0.49998474074526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8"/>
      <color rgb="FFFF0000"/>
      <name val="Arial"/>
      <family val="2"/>
      <charset val="204"/>
    </font>
    <font>
      <b/>
      <sz val="7"/>
      <color theme="1"/>
      <name val="Arial"/>
      <family val="2"/>
      <charset val="204"/>
    </font>
    <font>
      <sz val="10"/>
      <color theme="0" tint="-0.499984740745262"/>
      <name val="Times New Roman"/>
      <family val="1"/>
      <charset val="204"/>
    </font>
    <font>
      <sz val="8"/>
      <color theme="0" tint="-0.499984740745262"/>
      <name val="Arial"/>
      <family val="2"/>
      <charset val="204"/>
    </font>
    <font>
      <sz val="14"/>
      <color theme="0" tint="-0.499984740745262"/>
      <name val="Times New Roman"/>
      <family val="1"/>
      <charset val="204"/>
    </font>
    <font>
      <sz val="8"/>
      <color theme="0" tint="-0.499984740745262"/>
      <name val="Times New Roman"/>
      <family val="1"/>
      <charset val="204"/>
    </font>
    <font>
      <b/>
      <sz val="8"/>
      <color rgb="FFC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i/>
      <sz val="12"/>
      <color theme="0" tint="-0.499984740745262"/>
      <name val="Times New Roman"/>
      <family val="1"/>
      <charset val="204"/>
    </font>
    <font>
      <sz val="8"/>
      <color theme="0" tint="-0.49998474074526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8"/>
      <color theme="0" tint="-0.34998626667073579"/>
      <name val="Calibri"/>
      <family val="2"/>
      <charset val="204"/>
      <scheme val="minor"/>
    </font>
    <font>
      <sz val="8"/>
      <color theme="0" tint="-0.34998626667073579"/>
      <name val="Arial"/>
      <family val="2"/>
      <charset val="204"/>
    </font>
    <font>
      <sz val="8"/>
      <color theme="0" tint="-0.34998626667073579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 style="thin">
        <color indexed="26"/>
      </right>
      <top/>
      <bottom style="thin">
        <color indexed="26"/>
      </bottom>
      <diagonal/>
    </border>
    <border>
      <left style="thin">
        <color indexed="26"/>
      </left>
      <right style="thin">
        <color indexed="26"/>
      </right>
      <top/>
      <bottom/>
      <diagonal/>
    </border>
    <border>
      <left/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26"/>
      </right>
      <top/>
      <bottom style="thin">
        <color indexed="2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/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6" fillId="0" borderId="0"/>
  </cellStyleXfs>
  <cellXfs count="582">
    <xf numFmtId="0" fontId="0" fillId="0" borderId="0" xfId="0"/>
    <xf numFmtId="0" fontId="2" fillId="0" borderId="0" xfId="1" applyNumberFormat="1" applyFont="1" applyBorder="1" applyAlignment="1">
      <alignment vertical="top" wrapText="1"/>
    </xf>
    <xf numFmtId="0" fontId="4" fillId="0" borderId="0" xfId="0" applyFont="1" applyBorder="1" applyAlignment="1">
      <alignment horizontal="left" vertical="center"/>
    </xf>
    <xf numFmtId="1" fontId="2" fillId="0" borderId="0" xfId="1" applyNumberFormat="1" applyFont="1" applyBorder="1" applyAlignment="1">
      <alignment horizontal="right" vertical="top" wrapText="1"/>
    </xf>
    <xf numFmtId="1" fontId="3" fillId="0" borderId="0" xfId="1" applyNumberFormat="1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center" vertical="center" wrapText="1"/>
    </xf>
    <xf numFmtId="0" fontId="5" fillId="2" borderId="0" xfId="0" applyFont="1" applyFill="1" applyBorder="1"/>
    <xf numFmtId="14" fontId="7" fillId="2" borderId="0" xfId="0" applyNumberFormat="1" applyFont="1" applyFill="1" applyBorder="1"/>
    <xf numFmtId="0" fontId="3" fillId="0" borderId="0" xfId="0" applyFont="1" applyBorder="1"/>
    <xf numFmtId="0" fontId="7" fillId="0" borderId="0" xfId="0" applyFont="1" applyBorder="1"/>
    <xf numFmtId="14" fontId="7" fillId="0" borderId="0" xfId="0" applyNumberFormat="1" applyFont="1" applyBorder="1"/>
    <xf numFmtId="0" fontId="2" fillId="0" borderId="0" xfId="0" applyFont="1" applyBorder="1"/>
    <xf numFmtId="0" fontId="8" fillId="0" borderId="0" xfId="1" applyNumberFormat="1" applyFont="1" applyBorder="1" applyAlignment="1">
      <alignment vertical="top" wrapText="1"/>
    </xf>
    <xf numFmtId="0" fontId="2" fillId="0" borderId="1" xfId="1" applyNumberFormat="1" applyFont="1" applyBorder="1" applyAlignment="1">
      <alignment vertical="top" wrapText="1"/>
    </xf>
    <xf numFmtId="0" fontId="2" fillId="0" borderId="0" xfId="1" applyNumberFormat="1" applyFont="1" applyBorder="1" applyAlignment="1">
      <alignment horizontal="left" vertical="center" wrapText="1"/>
    </xf>
    <xf numFmtId="0" fontId="8" fillId="0" borderId="0" xfId="1" applyNumberFormat="1" applyFont="1" applyBorder="1" applyAlignment="1">
      <alignment horizontal="left" vertical="center" wrapText="1"/>
    </xf>
    <xf numFmtId="0" fontId="0" fillId="0" borderId="0" xfId="0"/>
    <xf numFmtId="0" fontId="8" fillId="0" borderId="1" xfId="1" applyNumberFormat="1" applyFont="1" applyBorder="1" applyAlignment="1">
      <alignment vertical="top" wrapText="1"/>
    </xf>
    <xf numFmtId="14" fontId="2" fillId="0" borderId="0" xfId="0" applyNumberFormat="1" applyFont="1" applyBorder="1"/>
    <xf numFmtId="0" fontId="5" fillId="0" borderId="0" xfId="0" applyFont="1" applyBorder="1" applyAlignment="1">
      <alignment horizontal="left" vertical="center" wrapText="1"/>
    </xf>
    <xf numFmtId="14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3" borderId="2" xfId="0" applyFill="1" applyBorder="1" applyAlignment="1"/>
    <xf numFmtId="0" fontId="0" fillId="3" borderId="2" xfId="0" applyFont="1" applyFill="1" applyBorder="1" applyAlignment="1"/>
    <xf numFmtId="0" fontId="6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7" fillId="5" borderId="0" xfId="0" applyFont="1" applyFill="1" applyBorder="1"/>
    <xf numFmtId="0" fontId="7" fillId="5" borderId="0" xfId="0" applyFont="1" applyFill="1" applyBorder="1" applyAlignment="1">
      <alignment horizontal="left"/>
    </xf>
    <xf numFmtId="14" fontId="7" fillId="5" borderId="0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3" fillId="6" borderId="0" xfId="1" applyNumberFormat="1" applyFont="1" applyFill="1" applyBorder="1" applyAlignment="1">
      <alignment vertical="top" wrapText="1"/>
    </xf>
    <xf numFmtId="14" fontId="7" fillId="5" borderId="0" xfId="0" applyNumberFormat="1" applyFont="1" applyFill="1" applyBorder="1"/>
    <xf numFmtId="0" fontId="11" fillId="0" borderId="1" xfId="1" applyNumberFormat="1" applyFont="1" applyBorder="1" applyAlignment="1">
      <alignment vertical="top" wrapText="1"/>
    </xf>
    <xf numFmtId="1" fontId="11" fillId="0" borderId="1" xfId="1" applyNumberFormat="1" applyFont="1" applyBorder="1" applyAlignment="1">
      <alignment horizontal="right" vertical="top" wrapText="1"/>
    </xf>
    <xf numFmtId="0" fontId="11" fillId="0" borderId="3" xfId="2" applyNumberFormat="1" applyFont="1" applyBorder="1" applyAlignment="1">
      <alignment vertical="top"/>
    </xf>
    <xf numFmtId="1" fontId="11" fillId="0" borderId="3" xfId="2" applyNumberFormat="1" applyFont="1" applyBorder="1" applyAlignment="1">
      <alignment horizontal="right" vertical="top"/>
    </xf>
    <xf numFmtId="0" fontId="2" fillId="0" borderId="0" xfId="1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1" fontId="2" fillId="0" borderId="0" xfId="1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13" fillId="0" borderId="0" xfId="0" applyFont="1"/>
    <xf numFmtId="0" fontId="2" fillId="0" borderId="0" xfId="2" applyNumberFormat="1" applyFont="1" applyBorder="1" applyAlignment="1">
      <alignment vertical="top"/>
    </xf>
    <xf numFmtId="0" fontId="7" fillId="0" borderId="0" xfId="0" applyNumberFormat="1" applyFont="1" applyBorder="1"/>
    <xf numFmtId="0" fontId="7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0" fontId="14" fillId="0" borderId="4" xfId="3" applyFont="1" applyBorder="1" applyAlignment="1">
      <alignment horizontal="left" vertical="top"/>
    </xf>
    <xf numFmtId="0" fontId="2" fillId="0" borderId="4" xfId="4" applyFont="1" applyBorder="1" applyAlignment="1">
      <alignment horizontal="left" vertical="top"/>
    </xf>
    <xf numFmtId="0" fontId="14" fillId="0" borderId="0" xfId="3" applyFont="1" applyBorder="1" applyAlignment="1">
      <alignment horizontal="left" vertical="top"/>
    </xf>
    <xf numFmtId="0" fontId="2" fillId="0" borderId="4" xfId="5" applyNumberFormat="1" applyFont="1" applyBorder="1" applyAlignment="1">
      <alignment vertical="top" wrapText="1"/>
    </xf>
    <xf numFmtId="0" fontId="2" fillId="0" borderId="4" xfId="1" applyNumberFormat="1" applyFont="1" applyBorder="1" applyAlignment="1">
      <alignment vertical="top" wrapText="1"/>
    </xf>
    <xf numFmtId="0" fontId="12" fillId="0" borderId="0" xfId="0" applyNumberFormat="1" applyFont="1" applyBorder="1" applyAlignment="1">
      <alignment horizontal="left" vertical="center"/>
    </xf>
    <xf numFmtId="0" fontId="11" fillId="0" borderId="0" xfId="2" applyNumberFormat="1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2" fillId="0" borderId="0" xfId="5" applyNumberFormat="1" applyFont="1" applyBorder="1" applyAlignment="1">
      <alignment vertical="top" wrapText="1"/>
    </xf>
    <xf numFmtId="0" fontId="1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3" applyFont="1" applyBorder="1" applyAlignment="1">
      <alignment horizontal="center" vertical="top"/>
    </xf>
    <xf numFmtId="0" fontId="14" fillId="0" borderId="0" xfId="3" applyFont="1" applyBorder="1" applyAlignment="1">
      <alignment horizontal="center" vertical="top"/>
    </xf>
    <xf numFmtId="14" fontId="2" fillId="0" borderId="0" xfId="1" applyNumberFormat="1" applyFont="1" applyBorder="1" applyAlignment="1">
      <alignment horizontal="left" vertical="top" wrapText="1"/>
    </xf>
    <xf numFmtId="0" fontId="12" fillId="0" borderId="0" xfId="6" applyFont="1" applyAlignment="1">
      <alignment vertical="top"/>
    </xf>
    <xf numFmtId="0" fontId="12" fillId="0" borderId="0" xfId="6" applyFont="1" applyAlignment="1">
      <alignment vertical="top" wrapText="1"/>
    </xf>
    <xf numFmtId="0" fontId="14" fillId="0" borderId="3" xfId="3" applyFont="1" applyBorder="1" applyAlignment="1">
      <alignment horizontal="left" vertical="top"/>
    </xf>
    <xf numFmtId="0" fontId="11" fillId="0" borderId="4" xfId="2" applyNumberFormat="1" applyFont="1" applyBorder="1" applyAlignment="1">
      <alignment vertical="top"/>
    </xf>
    <xf numFmtId="0" fontId="2" fillId="0" borderId="3" xfId="1" applyNumberFormat="1" applyFont="1" applyBorder="1" applyAlignment="1">
      <alignment vertical="top" wrapText="1"/>
    </xf>
    <xf numFmtId="0" fontId="14" fillId="0" borderId="1" xfId="3" applyFont="1" applyBorder="1" applyAlignment="1">
      <alignment horizontal="left" vertical="top"/>
    </xf>
    <xf numFmtId="0" fontId="11" fillId="0" borderId="1" xfId="2" applyNumberFormat="1" applyFont="1" applyBorder="1" applyAlignment="1">
      <alignment vertical="top"/>
    </xf>
    <xf numFmtId="0" fontId="2" fillId="0" borderId="3" xfId="0" applyFont="1" applyBorder="1"/>
    <xf numFmtId="0" fontId="2" fillId="0" borderId="1" xfId="2" applyNumberFormat="1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left" vertical="top" wrapText="1"/>
    </xf>
    <xf numFmtId="0" fontId="13" fillId="0" borderId="1" xfId="0" applyFont="1" applyBorder="1"/>
    <xf numFmtId="1" fontId="11" fillId="0" borderId="0" xfId="2" applyNumberFormat="1" applyFont="1" applyBorder="1" applyAlignment="1">
      <alignment horizontal="right" vertical="top"/>
    </xf>
    <xf numFmtId="1" fontId="11" fillId="0" borderId="4" xfId="2" applyNumberFormat="1" applyFont="1" applyBorder="1" applyAlignment="1">
      <alignment horizontal="right" vertical="top"/>
    </xf>
    <xf numFmtId="1" fontId="2" fillId="0" borderId="3" xfId="1" applyNumberFormat="1" applyFont="1" applyBorder="1" applyAlignment="1">
      <alignment horizontal="right" vertical="top" wrapText="1"/>
    </xf>
    <xf numFmtId="1" fontId="11" fillId="0" borderId="1" xfId="2" applyNumberFormat="1" applyFont="1" applyBorder="1" applyAlignment="1">
      <alignment horizontal="right" vertical="top"/>
    </xf>
    <xf numFmtId="0" fontId="7" fillId="0" borderId="3" xfId="0" applyFont="1" applyBorder="1"/>
    <xf numFmtId="0" fontId="2" fillId="0" borderId="0" xfId="1" applyNumberFormat="1" applyFont="1" applyBorder="1" applyAlignment="1">
      <alignment horizontal="center" vertical="top" wrapText="1"/>
    </xf>
    <xf numFmtId="0" fontId="13" fillId="0" borderId="0" xfId="0" applyFont="1" applyBorder="1"/>
    <xf numFmtId="0" fontId="6" fillId="0" borderId="0" xfId="1" applyNumberFormat="1" applyFont="1" applyFill="1" applyBorder="1" applyAlignment="1">
      <alignment horizontal="center" vertical="center" wrapText="1"/>
    </xf>
    <xf numFmtId="0" fontId="11" fillId="0" borderId="3" xfId="2" applyNumberFormat="1" applyFont="1" applyFill="1" applyBorder="1" applyAlignment="1">
      <alignment vertical="top"/>
    </xf>
    <xf numFmtId="0" fontId="14" fillId="0" borderId="3" xfId="3" applyFont="1" applyFill="1" applyBorder="1" applyAlignment="1">
      <alignment horizontal="left" vertical="top"/>
    </xf>
    <xf numFmtId="0" fontId="2" fillId="0" borderId="3" xfId="1" applyNumberFormat="1" applyFont="1" applyFill="1" applyBorder="1" applyAlignment="1">
      <alignment vertical="top" wrapText="1"/>
    </xf>
    <xf numFmtId="0" fontId="14" fillId="0" borderId="4" xfId="3" applyFont="1" applyFill="1" applyBorder="1" applyAlignment="1">
      <alignment horizontal="left" vertical="top"/>
    </xf>
    <xf numFmtId="0" fontId="2" fillId="0" borderId="4" xfId="5" applyNumberFormat="1" applyFont="1" applyFill="1" applyBorder="1" applyAlignment="1">
      <alignment vertical="top" wrapText="1"/>
    </xf>
    <xf numFmtId="0" fontId="2" fillId="0" borderId="1" xfId="0" applyFont="1" applyFill="1" applyBorder="1"/>
    <xf numFmtId="0" fontId="4" fillId="0" borderId="0" xfId="0" applyFont="1" applyFill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7" fillId="0" borderId="0" xfId="0" applyFont="1" applyFill="1" applyBorder="1"/>
    <xf numFmtId="0" fontId="2" fillId="0" borderId="3" xfId="2" applyNumberFormat="1" applyFont="1" applyBorder="1" applyAlignment="1">
      <alignment vertical="top"/>
    </xf>
    <xf numFmtId="0" fontId="2" fillId="0" borderId="4" xfId="2" applyNumberFormat="1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11" fillId="0" borderId="5" xfId="2" applyNumberFormat="1" applyFont="1" applyBorder="1" applyAlignment="1">
      <alignment vertical="top"/>
    </xf>
    <xf numFmtId="0" fontId="14" fillId="0" borderId="5" xfId="3" applyFont="1" applyFill="1" applyBorder="1" applyAlignment="1">
      <alignment horizontal="left" vertical="top"/>
    </xf>
    <xf numFmtId="0" fontId="14" fillId="0" borderId="5" xfId="3" applyFont="1" applyBorder="1" applyAlignment="1">
      <alignment horizontal="left" vertical="top"/>
    </xf>
    <xf numFmtId="0" fontId="2" fillId="0" borderId="6" xfId="1" applyNumberFormat="1" applyFont="1" applyFill="1" applyBorder="1" applyAlignment="1">
      <alignment vertical="top" wrapText="1"/>
    </xf>
    <xf numFmtId="0" fontId="2" fillId="0" borderId="6" xfId="1" applyNumberFormat="1" applyFont="1" applyBorder="1" applyAlignment="1">
      <alignment vertical="top" wrapText="1"/>
    </xf>
    <xf numFmtId="0" fontId="11" fillId="0" borderId="7" xfId="2" applyNumberFormat="1" applyFont="1" applyBorder="1" applyAlignment="1">
      <alignment vertical="top"/>
    </xf>
    <xf numFmtId="0" fontId="11" fillId="0" borderId="6" xfId="2" applyNumberFormat="1" applyFont="1" applyBorder="1" applyAlignment="1">
      <alignment vertical="top"/>
    </xf>
    <xf numFmtId="0" fontId="14" fillId="0" borderId="6" xfId="3" applyFont="1" applyBorder="1" applyAlignment="1">
      <alignment horizontal="left" vertical="top"/>
    </xf>
    <xf numFmtId="1" fontId="11" fillId="0" borderId="8" xfId="2" applyNumberFormat="1" applyFont="1" applyBorder="1" applyAlignment="1">
      <alignment horizontal="right" vertical="top"/>
    </xf>
    <xf numFmtId="0" fontId="8" fillId="0" borderId="9" xfId="1" applyNumberFormat="1" applyFont="1" applyBorder="1" applyAlignment="1">
      <alignment vertical="top" wrapText="1"/>
    </xf>
    <xf numFmtId="0" fontId="8" fillId="0" borderId="10" xfId="1" applyNumberFormat="1" applyFont="1" applyBorder="1" applyAlignment="1">
      <alignment vertical="top" wrapText="1"/>
    </xf>
    <xf numFmtId="0" fontId="16" fillId="0" borderId="0" xfId="6"/>
    <xf numFmtId="0" fontId="12" fillId="0" borderId="0" xfId="6" applyFont="1" applyAlignment="1">
      <alignment vertical="top"/>
    </xf>
    <xf numFmtId="0" fontId="16" fillId="0" borderId="0" xfId="6"/>
    <xf numFmtId="0" fontId="2" fillId="0" borderId="8" xfId="1" applyNumberFormat="1" applyFont="1" applyBorder="1" applyAlignment="1">
      <alignment vertical="top" wrapText="1"/>
    </xf>
    <xf numFmtId="14" fontId="3" fillId="7" borderId="0" xfId="0" applyNumberFormat="1" applyFont="1" applyFill="1" applyBorder="1" applyAlignment="1">
      <alignment horizontal="left"/>
    </xf>
    <xf numFmtId="14" fontId="2" fillId="0" borderId="1" xfId="1" applyNumberFormat="1" applyFont="1" applyBorder="1" applyAlignment="1">
      <alignment vertical="top" wrapText="1"/>
    </xf>
    <xf numFmtId="0" fontId="12" fillId="0" borderId="0" xfId="6" applyFont="1" applyAlignment="1">
      <alignment vertical="top"/>
    </xf>
    <xf numFmtId="0" fontId="12" fillId="0" borderId="0" xfId="6" quotePrefix="1" applyFont="1" applyAlignment="1">
      <alignment vertical="top" wrapText="1"/>
    </xf>
    <xf numFmtId="0" fontId="2" fillId="0" borderId="8" xfId="1" applyNumberFormat="1" applyFont="1" applyBorder="1" applyAlignment="1">
      <alignment horizontal="left" vertical="top" wrapText="1"/>
    </xf>
    <xf numFmtId="1" fontId="14" fillId="0" borderId="0" xfId="3" applyNumberFormat="1" applyFont="1" applyBorder="1" applyAlignment="1">
      <alignment horizontal="left" vertical="top"/>
    </xf>
    <xf numFmtId="1" fontId="14" fillId="0" borderId="3" xfId="3" applyNumberFormat="1" applyFont="1" applyBorder="1" applyAlignment="1">
      <alignment horizontal="left" vertical="top"/>
    </xf>
    <xf numFmtId="0" fontId="2" fillId="0" borderId="3" xfId="1" applyNumberFormat="1" applyFont="1" applyBorder="1" applyAlignment="1">
      <alignment horizontal="left" vertical="top" wrapText="1"/>
    </xf>
    <xf numFmtId="1" fontId="14" fillId="0" borderId="1" xfId="3" applyNumberFormat="1" applyFont="1" applyBorder="1" applyAlignment="1">
      <alignment horizontal="left" vertical="top"/>
    </xf>
    <xf numFmtId="1" fontId="14" fillId="0" borderId="4" xfId="3" applyNumberFormat="1" applyFont="1" applyBorder="1" applyAlignment="1">
      <alignment horizontal="left" vertical="top"/>
    </xf>
    <xf numFmtId="0" fontId="2" fillId="0" borderId="4" xfId="1" applyNumberFormat="1" applyFont="1" applyBorder="1" applyAlignment="1">
      <alignment horizontal="left" vertical="top" wrapText="1"/>
    </xf>
    <xf numFmtId="0" fontId="2" fillId="7" borderId="0" xfId="2" applyNumberFormat="1" applyFont="1" applyFill="1" applyBorder="1" applyAlignment="1">
      <alignment vertical="top"/>
    </xf>
    <xf numFmtId="0" fontId="2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14" fontId="14" fillId="0" borderId="4" xfId="3" applyNumberFormat="1" applyFont="1" applyBorder="1" applyAlignment="1">
      <alignment horizontal="left" vertical="top"/>
    </xf>
    <xf numFmtId="0" fontId="2" fillId="0" borderId="4" xfId="3" applyFont="1" applyBorder="1" applyAlignment="1">
      <alignment horizontal="left" vertical="top"/>
    </xf>
    <xf numFmtId="0" fontId="17" fillId="0" borderId="0" xfId="0" applyFont="1" applyBorder="1" applyAlignment="1">
      <alignment horizontal="left" vertical="center"/>
    </xf>
    <xf numFmtId="0" fontId="17" fillId="0" borderId="0" xfId="0" applyFont="1"/>
    <xf numFmtId="0" fontId="14" fillId="0" borderId="0" xfId="3"/>
    <xf numFmtId="14" fontId="14" fillId="0" borderId="0" xfId="3" applyNumberFormat="1"/>
    <xf numFmtId="0" fontId="2" fillId="0" borderId="0" xfId="3" applyFont="1"/>
    <xf numFmtId="14" fontId="7" fillId="0" borderId="0" xfId="0" applyNumberFormat="1" applyFont="1" applyFill="1" applyBorder="1"/>
    <xf numFmtId="14" fontId="2" fillId="0" borderId="0" xfId="1" applyNumberFormat="1" applyFont="1" applyBorder="1" applyAlignment="1">
      <alignment vertical="top" wrapText="1"/>
    </xf>
    <xf numFmtId="14" fontId="7" fillId="0" borderId="0" xfId="0" applyNumberFormat="1" applyFont="1" applyFill="1" applyBorder="1" applyAlignment="1">
      <alignment horizontal="left"/>
    </xf>
    <xf numFmtId="0" fontId="14" fillId="7" borderId="4" xfId="3" applyFont="1" applyFill="1" applyBorder="1" applyAlignment="1">
      <alignment horizontal="left" vertical="top"/>
    </xf>
    <xf numFmtId="0" fontId="2" fillId="7" borderId="4" xfId="3" applyFont="1" applyFill="1" applyBorder="1" applyAlignment="1">
      <alignment horizontal="left" vertical="top"/>
    </xf>
    <xf numFmtId="14" fontId="2" fillId="7" borderId="0" xfId="0" applyNumberFormat="1" applyFont="1" applyFill="1" applyBorder="1" applyAlignment="1">
      <alignment horizontal="left" vertical="center"/>
    </xf>
    <xf numFmtId="0" fontId="14" fillId="7" borderId="3" xfId="3" applyFont="1" applyFill="1" applyBorder="1" applyAlignment="1">
      <alignment horizontal="left" vertical="top"/>
    </xf>
    <xf numFmtId="0" fontId="14" fillId="7" borderId="1" xfId="3" applyFont="1" applyFill="1" applyBorder="1" applyAlignment="1">
      <alignment horizontal="left" vertical="top"/>
    </xf>
    <xf numFmtId="14" fontId="7" fillId="7" borderId="0" xfId="0" applyNumberFormat="1" applyFont="1" applyFill="1" applyBorder="1" applyAlignment="1">
      <alignment horizontal="left"/>
    </xf>
    <xf numFmtId="0" fontId="2" fillId="7" borderId="6" xfId="1" applyNumberFormat="1" applyFont="1" applyFill="1" applyBorder="1" applyAlignment="1">
      <alignment vertical="top" wrapText="1"/>
    </xf>
    <xf numFmtId="0" fontId="2" fillId="7" borderId="3" xfId="0" applyFont="1" applyFill="1" applyBorder="1"/>
    <xf numFmtId="0" fontId="2" fillId="7" borderId="3" xfId="1" applyNumberFormat="1" applyFont="1" applyFill="1" applyBorder="1" applyAlignment="1">
      <alignment vertical="top" wrapText="1"/>
    </xf>
    <xf numFmtId="14" fontId="2" fillId="7" borderId="0" xfId="1" applyNumberFormat="1" applyFont="1" applyFill="1" applyBorder="1" applyAlignment="1">
      <alignment horizontal="left" vertical="center" wrapText="1"/>
    </xf>
    <xf numFmtId="0" fontId="11" fillId="7" borderId="3" xfId="2" applyNumberFormat="1" applyFont="1" applyFill="1" applyBorder="1" applyAlignment="1">
      <alignment vertical="top"/>
    </xf>
    <xf numFmtId="14" fontId="2" fillId="7" borderId="0" xfId="1" applyNumberFormat="1" applyFont="1" applyFill="1" applyBorder="1" applyAlignment="1">
      <alignment horizontal="left" vertical="top" wrapText="1"/>
    </xf>
    <xf numFmtId="0" fontId="11" fillId="7" borderId="5" xfId="2" applyNumberFormat="1" applyFont="1" applyFill="1" applyBorder="1" applyAlignment="1">
      <alignment vertical="top"/>
    </xf>
    <xf numFmtId="0" fontId="11" fillId="7" borderId="0" xfId="2" applyNumberFormat="1" applyFont="1" applyFill="1" applyBorder="1" applyAlignment="1">
      <alignment vertical="top"/>
    </xf>
    <xf numFmtId="0" fontId="11" fillId="7" borderId="7" xfId="2" applyNumberFormat="1" applyFont="1" applyFill="1" applyBorder="1" applyAlignment="1">
      <alignment vertical="top"/>
    </xf>
    <xf numFmtId="0" fontId="11" fillId="7" borderId="6" xfId="2" applyNumberFormat="1" applyFont="1" applyFill="1" applyBorder="1" applyAlignment="1">
      <alignment vertical="top"/>
    </xf>
    <xf numFmtId="0" fontId="14" fillId="7" borderId="5" xfId="3" applyFont="1" applyFill="1" applyBorder="1" applyAlignment="1">
      <alignment horizontal="left" vertical="top"/>
    </xf>
    <xf numFmtId="0" fontId="14" fillId="7" borderId="0" xfId="3" applyFont="1" applyFill="1" applyBorder="1" applyAlignment="1">
      <alignment horizontal="left" vertical="top"/>
    </xf>
    <xf numFmtId="0" fontId="14" fillId="7" borderId="6" xfId="3" applyFont="1" applyFill="1" applyBorder="1" applyAlignment="1">
      <alignment horizontal="left" vertical="top"/>
    </xf>
    <xf numFmtId="0" fontId="2" fillId="7" borderId="3" xfId="2" applyNumberFormat="1" applyFont="1" applyFill="1" applyBorder="1" applyAlignment="1">
      <alignment vertical="top"/>
    </xf>
    <xf numFmtId="0" fontId="11" fillId="7" borderId="1" xfId="2" applyNumberFormat="1" applyFont="1" applyFill="1" applyBorder="1" applyAlignment="1">
      <alignment vertical="top"/>
    </xf>
    <xf numFmtId="0" fontId="2" fillId="7" borderId="1" xfId="4" applyFont="1" applyFill="1" applyBorder="1" applyAlignment="1">
      <alignment horizontal="left" vertical="top"/>
    </xf>
    <xf numFmtId="0" fontId="7" fillId="7" borderId="0" xfId="0" applyFont="1" applyFill="1" applyBorder="1"/>
    <xf numFmtId="0" fontId="11" fillId="7" borderId="4" xfId="2" applyNumberFormat="1" applyFont="1" applyFill="1" applyBorder="1" applyAlignment="1">
      <alignment vertical="top"/>
    </xf>
    <xf numFmtId="0" fontId="2" fillId="7" borderId="4" xfId="4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/>
    </xf>
    <xf numFmtId="0" fontId="2" fillId="7" borderId="4" xfId="1" applyNumberFormat="1" applyFont="1" applyFill="1" applyBorder="1" applyAlignment="1">
      <alignment vertical="top" wrapText="1"/>
    </xf>
    <xf numFmtId="0" fontId="15" fillId="0" borderId="0" xfId="0" applyFont="1" applyBorder="1" applyAlignment="1">
      <alignment horizontal="left" vertical="center"/>
    </xf>
    <xf numFmtId="0" fontId="2" fillId="0" borderId="1" xfId="2" applyNumberFormat="1" applyFont="1" applyFill="1" applyBorder="1" applyAlignment="1">
      <alignment vertical="top"/>
    </xf>
    <xf numFmtId="0" fontId="18" fillId="0" borderId="0" xfId="0" applyFont="1" applyBorder="1" applyAlignment="1">
      <alignment horizontal="left" vertical="center"/>
    </xf>
    <xf numFmtId="0" fontId="2" fillId="0" borderId="4" xfId="4" applyFont="1" applyFill="1" applyBorder="1" applyAlignment="1">
      <alignment horizontal="left" vertical="top"/>
    </xf>
    <xf numFmtId="0" fontId="2" fillId="0" borderId="4" xfId="3" applyFont="1" applyFill="1" applyBorder="1" applyAlignment="1">
      <alignment horizontal="left" vertical="top"/>
    </xf>
    <xf numFmtId="14" fontId="2" fillId="0" borderId="0" xfId="0" applyNumberFormat="1" applyFont="1" applyFill="1" applyBorder="1" applyAlignment="1">
      <alignment horizontal="left" vertical="center"/>
    </xf>
    <xf numFmtId="0" fontId="14" fillId="0" borderId="0" xfId="3" applyFont="1" applyFill="1" applyBorder="1" applyAlignment="1">
      <alignment horizontal="left" vertical="top"/>
    </xf>
    <xf numFmtId="0" fontId="11" fillId="0" borderId="4" xfId="2" applyNumberFormat="1" applyFont="1" applyFill="1" applyBorder="1" applyAlignment="1">
      <alignment vertical="top"/>
    </xf>
    <xf numFmtId="0" fontId="2" fillId="0" borderId="11" xfId="1" applyNumberFormat="1" applyFont="1" applyFill="1" applyBorder="1" applyAlignment="1">
      <alignment vertical="top" wrapText="1"/>
    </xf>
    <xf numFmtId="0" fontId="11" fillId="7" borderId="12" xfId="2" applyNumberFormat="1" applyFont="1" applyFill="1" applyBorder="1" applyAlignment="1">
      <alignment vertical="top"/>
    </xf>
    <xf numFmtId="0" fontId="11" fillId="0" borderId="12" xfId="2" applyNumberFormat="1" applyFont="1" applyBorder="1" applyAlignment="1">
      <alignment vertical="top"/>
    </xf>
    <xf numFmtId="0" fontId="14" fillId="0" borderId="13" xfId="3" applyFont="1" applyFill="1" applyBorder="1" applyAlignment="1">
      <alignment horizontal="left" vertical="top"/>
    </xf>
    <xf numFmtId="0" fontId="14" fillId="0" borderId="13" xfId="3" applyFont="1" applyBorder="1" applyAlignment="1">
      <alignment horizontal="left" vertical="top"/>
    </xf>
    <xf numFmtId="0" fontId="11" fillId="7" borderId="13" xfId="2" applyNumberFormat="1" applyFont="1" applyFill="1" applyBorder="1" applyAlignment="1">
      <alignment vertical="top"/>
    </xf>
    <xf numFmtId="0" fontId="11" fillId="0" borderId="13" xfId="2" applyNumberFormat="1" applyFont="1" applyBorder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 vertical="center"/>
    </xf>
    <xf numFmtId="0" fontId="11" fillId="0" borderId="2" xfId="2" applyNumberFormat="1" applyFont="1" applyBorder="1" applyAlignment="1">
      <alignment vertical="top"/>
    </xf>
    <xf numFmtId="14" fontId="15" fillId="0" borderId="0" xfId="0" applyNumberFormat="1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2" fillId="0" borderId="0" xfId="5" applyNumberFormat="1" applyFont="1" applyBorder="1" applyAlignment="1">
      <alignment horizontal="left" vertical="top" wrapText="1"/>
    </xf>
    <xf numFmtId="0" fontId="7" fillId="2" borderId="0" xfId="0" applyFont="1" applyFill="1" applyBorder="1"/>
    <xf numFmtId="0" fontId="5" fillId="0" borderId="0" xfId="0" applyFont="1" applyFill="1" applyBorder="1" applyAlignment="1">
      <alignment horizontal="left"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0" fontId="11" fillId="0" borderId="1" xfId="2" applyNumberFormat="1" applyFont="1" applyFill="1" applyBorder="1" applyAlignment="1">
      <alignment vertical="top"/>
    </xf>
    <xf numFmtId="0" fontId="11" fillId="0" borderId="2" xfId="2" applyNumberFormat="1" applyFont="1" applyFill="1" applyBorder="1" applyAlignment="1">
      <alignment vertical="top"/>
    </xf>
    <xf numFmtId="0" fontId="14" fillId="0" borderId="6" xfId="3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wrapText="1"/>
    </xf>
    <xf numFmtId="0" fontId="5" fillId="9" borderId="0" xfId="0" applyFont="1" applyFill="1" applyBorder="1" applyAlignment="1">
      <alignment horizontal="left" vertical="center" wrapText="1"/>
    </xf>
    <xf numFmtId="0" fontId="14" fillId="0" borderId="0" xfId="3" applyAlignment="1">
      <alignment horizontal="center"/>
    </xf>
    <xf numFmtId="1" fontId="11" fillId="0" borderId="4" xfId="2" applyNumberFormat="1" applyFont="1" applyBorder="1" applyAlignment="1">
      <alignment horizontal="center" vertical="top"/>
    </xf>
    <xf numFmtId="1" fontId="11" fillId="0" borderId="0" xfId="2" applyNumberFormat="1" applyFont="1" applyBorder="1" applyAlignment="1">
      <alignment horizontal="center" vertical="top"/>
    </xf>
    <xf numFmtId="1" fontId="2" fillId="0" borderId="4" xfId="5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19" fillId="0" borderId="0" xfId="0" applyFont="1"/>
    <xf numFmtId="14" fontId="14" fillId="0" borderId="0" xfId="3" applyNumberFormat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left" vertical="center"/>
    </xf>
    <xf numFmtId="0" fontId="2" fillId="0" borderId="0" xfId="3" applyFont="1" applyFill="1"/>
    <xf numFmtId="14" fontId="2" fillId="0" borderId="0" xfId="3" applyNumberFormat="1" applyFont="1" applyFill="1" applyAlignment="1">
      <alignment horizontal="left"/>
    </xf>
    <xf numFmtId="0" fontId="2" fillId="0" borderId="0" xfId="3" applyFont="1" applyBorder="1" applyAlignment="1">
      <alignment horizontal="left" vertical="top"/>
    </xf>
    <xf numFmtId="3" fontId="16" fillId="0" borderId="0" xfId="6" applyNumberFormat="1"/>
    <xf numFmtId="0" fontId="2" fillId="0" borderId="3" xfId="3" applyFont="1" applyBorder="1" applyAlignment="1">
      <alignment horizontal="left" vertical="top"/>
    </xf>
    <xf numFmtId="0" fontId="15" fillId="0" borderId="0" xfId="0" applyFont="1" applyFill="1" applyBorder="1" applyAlignment="1">
      <alignment horizontal="left" vertical="center"/>
    </xf>
    <xf numFmtId="14" fontId="14" fillId="0" borderId="0" xfId="3" applyNumberFormat="1" applyFill="1" applyAlignment="1">
      <alignment horizontal="left"/>
    </xf>
    <xf numFmtId="0" fontId="14" fillId="0" borderId="0" xfId="3" applyFill="1"/>
    <xf numFmtId="0" fontId="2" fillId="0" borderId="4" xfId="2" applyNumberFormat="1" applyFont="1" applyFill="1" applyBorder="1" applyAlignment="1">
      <alignment vertical="top"/>
    </xf>
    <xf numFmtId="3" fontId="2" fillId="0" borderId="0" xfId="2" applyNumberFormat="1" applyFont="1" applyBorder="1" applyAlignment="1">
      <alignment vertical="top"/>
    </xf>
    <xf numFmtId="0" fontId="2" fillId="0" borderId="3" xfId="3" applyFont="1" applyFill="1" applyBorder="1" applyAlignment="1">
      <alignment horizontal="left" vertical="top"/>
    </xf>
    <xf numFmtId="0" fontId="22" fillId="0" borderId="0" xfId="0" applyFont="1" applyBorder="1" applyAlignment="1">
      <alignment horizontal="left" vertical="center"/>
    </xf>
    <xf numFmtId="14" fontId="23" fillId="0" borderId="0" xfId="0" applyNumberFormat="1" applyFont="1" applyBorder="1" applyAlignment="1">
      <alignment horizontal="left"/>
    </xf>
    <xf numFmtId="0" fontId="23" fillId="0" borderId="0" xfId="0" applyNumberFormat="1" applyFont="1" applyBorder="1" applyAlignment="1">
      <alignment horizontal="left"/>
    </xf>
    <xf numFmtId="14" fontId="23" fillId="7" borderId="0" xfId="0" applyNumberFormat="1" applyFont="1" applyFill="1" applyBorder="1" applyAlignment="1">
      <alignment horizontal="left"/>
    </xf>
    <xf numFmtId="14" fontId="23" fillId="7" borderId="0" xfId="1" applyNumberFormat="1" applyFont="1" applyFill="1" applyBorder="1" applyAlignment="1">
      <alignment horizontal="left" vertical="top" wrapText="1"/>
    </xf>
    <xf numFmtId="0" fontId="23" fillId="7" borderId="3" xfId="2" applyNumberFormat="1" applyFont="1" applyFill="1" applyBorder="1" applyAlignment="1">
      <alignment vertical="top"/>
    </xf>
    <xf numFmtId="0" fontId="23" fillId="0" borderId="3" xfId="2" applyNumberFormat="1" applyFont="1" applyBorder="1" applyAlignment="1">
      <alignment vertical="top"/>
    </xf>
    <xf numFmtId="0" fontId="23" fillId="0" borderId="0" xfId="2" applyNumberFormat="1" applyFont="1" applyBorder="1" applyAlignment="1">
      <alignment vertical="top"/>
    </xf>
    <xf numFmtId="0" fontId="22" fillId="0" borderId="0" xfId="0" applyFont="1"/>
    <xf numFmtId="0" fontId="23" fillId="0" borderId="0" xfId="1" applyNumberFormat="1" applyFont="1" applyBorder="1" applyAlignment="1">
      <alignment vertical="top" wrapText="1"/>
    </xf>
    <xf numFmtId="0" fontId="23" fillId="0" borderId="3" xfId="1" applyNumberFormat="1" applyFont="1" applyBorder="1" applyAlignment="1">
      <alignment vertical="top" wrapText="1"/>
    </xf>
    <xf numFmtId="0" fontId="23" fillId="0" borderId="0" xfId="0" applyFont="1" applyBorder="1"/>
    <xf numFmtId="0" fontId="24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3" fillId="2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14" fontId="23" fillId="0" borderId="0" xfId="0" applyNumberFormat="1" applyFont="1" applyBorder="1" applyAlignment="1">
      <alignment horizontal="left" vertical="center"/>
    </xf>
    <xf numFmtId="0" fontId="23" fillId="7" borderId="3" xfId="1" applyNumberFormat="1" applyFont="1" applyFill="1" applyBorder="1" applyAlignment="1">
      <alignment vertical="top" wrapText="1"/>
    </xf>
    <xf numFmtId="0" fontId="23" fillId="0" borderId="0" xfId="1" applyNumberFormat="1" applyFont="1" applyBorder="1" applyAlignment="1">
      <alignment horizontal="left" vertical="top" wrapText="1"/>
    </xf>
    <xf numFmtId="1" fontId="23" fillId="0" borderId="3" xfId="1" applyNumberFormat="1" applyFont="1" applyBorder="1" applyAlignment="1">
      <alignment horizontal="right" vertical="top" wrapText="1"/>
    </xf>
    <xf numFmtId="0" fontId="23" fillId="0" borderId="0" xfId="0" applyFont="1" applyBorder="1" applyAlignment="1">
      <alignment horizontal="center"/>
    </xf>
    <xf numFmtId="0" fontId="23" fillId="0" borderId="0" xfId="0" applyFont="1" applyFill="1" applyBorder="1"/>
    <xf numFmtId="0" fontId="22" fillId="0" borderId="0" xfId="0" applyNumberFormat="1" applyFont="1" applyBorder="1" applyAlignment="1">
      <alignment horizontal="left" vertical="center"/>
    </xf>
    <xf numFmtId="14" fontId="23" fillId="0" borderId="0" xfId="0" applyNumberFormat="1" applyFont="1" applyFill="1" applyBorder="1" applyAlignment="1">
      <alignment horizontal="left"/>
    </xf>
    <xf numFmtId="0" fontId="23" fillId="0" borderId="6" xfId="1" applyNumberFormat="1" applyFont="1" applyFill="1" applyBorder="1" applyAlignment="1">
      <alignment vertical="top" wrapText="1"/>
    </xf>
    <xf numFmtId="0" fontId="23" fillId="0" borderId="0" xfId="3" applyFont="1" applyBorder="1" applyAlignment="1">
      <alignment horizontal="left" vertical="top"/>
    </xf>
    <xf numFmtId="1" fontId="23" fillId="0" borderId="0" xfId="1" applyNumberFormat="1" applyFont="1" applyBorder="1" applyAlignment="1">
      <alignment horizontal="center" vertical="top" wrapText="1"/>
    </xf>
    <xf numFmtId="0" fontId="23" fillId="0" borderId="8" xfId="1" applyNumberFormat="1" applyFont="1" applyBorder="1" applyAlignment="1">
      <alignment vertical="top" wrapText="1"/>
    </xf>
    <xf numFmtId="0" fontId="23" fillId="0" borderId="3" xfId="3" applyFont="1" applyBorder="1" applyAlignment="1">
      <alignment horizontal="left" vertical="top"/>
    </xf>
    <xf numFmtId="0" fontId="23" fillId="0" borderId="0" xfId="3" applyFont="1" applyBorder="1" applyAlignment="1">
      <alignment horizontal="center" vertical="top"/>
    </xf>
    <xf numFmtId="0" fontId="24" fillId="0" borderId="0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left" vertical="center"/>
    </xf>
    <xf numFmtId="0" fontId="25" fillId="0" borderId="0" xfId="0" applyNumberFormat="1" applyFont="1" applyBorder="1" applyAlignment="1">
      <alignment horizontal="left" vertical="center"/>
    </xf>
    <xf numFmtId="0" fontId="23" fillId="0" borderId="5" xfId="3" applyFont="1" applyFill="1" applyBorder="1" applyAlignment="1">
      <alignment horizontal="left" vertical="top"/>
    </xf>
    <xf numFmtId="0" fontId="23" fillId="0" borderId="5" xfId="3" applyFont="1" applyBorder="1" applyAlignment="1">
      <alignment horizontal="left" vertical="top"/>
    </xf>
    <xf numFmtId="0" fontId="23" fillId="0" borderId="3" xfId="1" applyNumberFormat="1" applyFont="1" applyBorder="1" applyAlignment="1">
      <alignment horizontal="left" vertical="top" wrapText="1"/>
    </xf>
    <xf numFmtId="0" fontId="23" fillId="0" borderId="0" xfId="0" applyFont="1" applyBorder="1" applyAlignment="1">
      <alignment horizontal="left"/>
    </xf>
    <xf numFmtId="0" fontId="23" fillId="7" borderId="0" xfId="0" applyFont="1" applyFill="1" applyBorder="1"/>
    <xf numFmtId="0" fontId="23" fillId="0" borderId="0" xfId="0" applyNumberFormat="1" applyFont="1" applyBorder="1"/>
    <xf numFmtId="0" fontId="23" fillId="0" borderId="0" xfId="0" applyFont="1" applyFill="1" applyBorder="1" applyAlignment="1">
      <alignment horizontal="left" vertical="center"/>
    </xf>
    <xf numFmtId="0" fontId="23" fillId="0" borderId="0" xfId="2" applyNumberFormat="1" applyFont="1" applyFill="1" applyBorder="1" applyAlignment="1">
      <alignment vertical="top"/>
    </xf>
    <xf numFmtId="1" fontId="23" fillId="0" borderId="8" xfId="2" applyNumberFormat="1" applyFont="1" applyBorder="1" applyAlignment="1">
      <alignment horizontal="right" vertical="top"/>
    </xf>
    <xf numFmtId="0" fontId="23" fillId="0" borderId="6" xfId="4" applyFont="1" applyFill="1" applyBorder="1" applyAlignment="1">
      <alignment horizontal="left" vertical="top"/>
    </xf>
    <xf numFmtId="0" fontId="23" fillId="0" borderId="6" xfId="4" applyFont="1" applyBorder="1" applyAlignment="1">
      <alignment horizontal="left" vertical="top"/>
    </xf>
    <xf numFmtId="1" fontId="23" fillId="0" borderId="3" xfId="4" applyNumberFormat="1" applyFont="1" applyBorder="1" applyAlignment="1">
      <alignment horizontal="right" vertical="top"/>
    </xf>
    <xf numFmtId="0" fontId="23" fillId="0" borderId="3" xfId="4" applyFont="1" applyBorder="1" applyAlignment="1">
      <alignment horizontal="left" vertical="top"/>
    </xf>
    <xf numFmtId="0" fontId="23" fillId="0" borderId="0" xfId="4" applyFont="1" applyBorder="1" applyAlignment="1">
      <alignment horizontal="left" vertical="top"/>
    </xf>
    <xf numFmtId="0" fontId="23" fillId="0" borderId="3" xfId="2" applyNumberFormat="1" applyFont="1" applyFill="1" applyBorder="1" applyAlignment="1">
      <alignment vertical="top"/>
    </xf>
    <xf numFmtId="1" fontId="23" fillId="0" borderId="3" xfId="2" applyNumberFormat="1" applyFont="1" applyBorder="1" applyAlignment="1">
      <alignment horizontal="right" vertical="top"/>
    </xf>
    <xf numFmtId="0" fontId="23" fillId="0" borderId="3" xfId="3" applyFont="1" applyFill="1" applyBorder="1" applyAlignment="1">
      <alignment horizontal="left" vertical="top"/>
    </xf>
    <xf numFmtId="1" fontId="23" fillId="0" borderId="3" xfId="3" applyNumberFormat="1" applyFont="1" applyBorder="1" applyAlignment="1">
      <alignment horizontal="left" vertical="top"/>
    </xf>
    <xf numFmtId="0" fontId="23" fillId="0" borderId="0" xfId="0" applyNumberFormat="1" applyFont="1" applyBorder="1" applyAlignment="1">
      <alignment horizontal="left" vertical="center"/>
    </xf>
    <xf numFmtId="0" fontId="23" fillId="0" borderId="1" xfId="3" applyFont="1" applyFill="1" applyBorder="1" applyAlignment="1">
      <alignment horizontal="left" vertical="top"/>
    </xf>
    <xf numFmtId="0" fontId="23" fillId="0" borderId="1" xfId="3" applyFont="1" applyBorder="1" applyAlignment="1">
      <alignment horizontal="left" vertical="top"/>
    </xf>
    <xf numFmtId="0" fontId="23" fillId="0" borderId="1" xfId="0" applyFont="1" applyBorder="1" applyAlignment="1">
      <alignment horizontal="left" vertical="center"/>
    </xf>
    <xf numFmtId="1" fontId="23" fillId="0" borderId="1" xfId="3" applyNumberFormat="1" applyFont="1" applyBorder="1" applyAlignment="1">
      <alignment horizontal="left" vertical="top"/>
    </xf>
    <xf numFmtId="0" fontId="23" fillId="0" borderId="4" xfId="3" applyFont="1" applyFill="1" applyBorder="1" applyAlignment="1">
      <alignment horizontal="left" vertical="top"/>
    </xf>
    <xf numFmtId="0" fontId="23" fillId="0" borderId="4" xfId="3" applyFont="1" applyBorder="1" applyAlignment="1">
      <alignment horizontal="left" vertical="top"/>
    </xf>
    <xf numFmtId="1" fontId="23" fillId="0" borderId="0" xfId="3" applyNumberFormat="1" applyFont="1" applyBorder="1" applyAlignment="1">
      <alignment horizontal="left" vertical="top"/>
    </xf>
    <xf numFmtId="1" fontId="23" fillId="0" borderId="4" xfId="3" applyNumberFormat="1" applyFont="1" applyBorder="1" applyAlignment="1">
      <alignment horizontal="left" vertical="top"/>
    </xf>
    <xf numFmtId="14" fontId="23" fillId="7" borderId="0" xfId="0" applyNumberFormat="1" applyFont="1" applyFill="1" applyBorder="1" applyAlignment="1">
      <alignment horizontal="left" vertical="center"/>
    </xf>
    <xf numFmtId="0" fontId="23" fillId="7" borderId="4" xfId="2" applyNumberFormat="1" applyFont="1" applyFill="1" applyBorder="1" applyAlignment="1">
      <alignment vertical="top"/>
    </xf>
    <xf numFmtId="0" fontId="23" fillId="0" borderId="4" xfId="2" applyNumberFormat="1" applyFont="1" applyBorder="1" applyAlignment="1">
      <alignment vertical="top"/>
    </xf>
    <xf numFmtId="1" fontId="23" fillId="0" borderId="4" xfId="2" applyNumberFormat="1" applyFont="1" applyBorder="1" applyAlignment="1">
      <alignment horizontal="right" vertical="top"/>
    </xf>
    <xf numFmtId="14" fontId="23" fillId="0" borderId="0" xfId="0" applyNumberFormat="1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1" fontId="23" fillId="0" borderId="4" xfId="3" applyNumberFormat="1" applyFont="1" applyBorder="1" applyAlignment="1">
      <alignment horizontal="center" vertical="top"/>
    </xf>
    <xf numFmtId="0" fontId="23" fillId="0" borderId="0" xfId="3" applyFont="1"/>
    <xf numFmtId="14" fontId="23" fillId="0" borderId="0" xfId="3" applyNumberFormat="1" applyFont="1" applyFill="1" applyAlignment="1">
      <alignment horizontal="left"/>
    </xf>
    <xf numFmtId="0" fontId="23" fillId="0" borderId="0" xfId="3" applyFont="1" applyFill="1" applyBorder="1"/>
    <xf numFmtId="0" fontId="23" fillId="0" borderId="0" xfId="3" applyFont="1" applyBorder="1"/>
    <xf numFmtId="14" fontId="23" fillId="0" borderId="0" xfId="3" applyNumberFormat="1" applyFont="1" applyBorder="1" applyAlignment="1">
      <alignment horizontal="left"/>
    </xf>
    <xf numFmtId="14" fontId="23" fillId="0" borderId="0" xfId="3" applyNumberFormat="1" applyFont="1" applyBorder="1"/>
    <xf numFmtId="0" fontId="26" fillId="0" borderId="0" xfId="0" applyFont="1" applyFill="1" applyBorder="1"/>
    <xf numFmtId="14" fontId="11" fillId="0" borderId="4" xfId="2" applyNumberFormat="1" applyFont="1" applyBorder="1" applyAlignment="1">
      <alignment horizontal="left" vertical="top"/>
    </xf>
    <xf numFmtId="0" fontId="2" fillId="7" borderId="4" xfId="2" applyNumberFormat="1" applyFont="1" applyFill="1" applyBorder="1" applyAlignment="1">
      <alignment vertical="top"/>
    </xf>
    <xf numFmtId="0" fontId="23" fillId="0" borderId="0" xfId="3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2" fillId="0" borderId="0" xfId="0" applyFont="1"/>
    <xf numFmtId="1" fontId="2" fillId="0" borderId="0" xfId="2" applyNumberFormat="1" applyFont="1" applyBorder="1" applyAlignment="1">
      <alignment horizontal="right" vertical="top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14" fontId="2" fillId="7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2" fillId="0" borderId="4" xfId="1" applyNumberFormat="1" applyFont="1" applyFill="1" applyBorder="1" applyAlignment="1">
      <alignment vertical="top" wrapText="1"/>
    </xf>
    <xf numFmtId="0" fontId="2" fillId="0" borderId="0" xfId="1" applyNumberFormat="1" applyFont="1" applyFill="1" applyBorder="1" applyAlignment="1">
      <alignment vertical="top" wrapText="1"/>
    </xf>
    <xf numFmtId="0" fontId="2" fillId="0" borderId="3" xfId="2" applyNumberFormat="1" applyFont="1" applyFill="1" applyBorder="1" applyAlignment="1">
      <alignment vertical="top"/>
    </xf>
    <xf numFmtId="0" fontId="2" fillId="0" borderId="6" xfId="3" applyFont="1" applyBorder="1" applyAlignment="1">
      <alignment horizontal="left" vertical="top"/>
    </xf>
    <xf numFmtId="0" fontId="2" fillId="0" borderId="5" xfId="2" applyNumberFormat="1" applyFont="1" applyBorder="1" applyAlignment="1">
      <alignment vertical="top"/>
    </xf>
    <xf numFmtId="0" fontId="2" fillId="0" borderId="3" xfId="5" applyNumberFormat="1" applyFont="1" applyBorder="1" applyAlignment="1">
      <alignment vertical="top" wrapText="1"/>
    </xf>
    <xf numFmtId="0" fontId="2" fillId="0" borderId="5" xfId="3" applyFont="1" applyBorder="1" applyAlignment="1">
      <alignment horizontal="left" vertical="top"/>
    </xf>
    <xf numFmtId="0" fontId="2" fillId="0" borderId="1" xfId="3" applyFont="1" applyBorder="1" applyAlignment="1">
      <alignment horizontal="left" vertical="top"/>
    </xf>
    <xf numFmtId="0" fontId="2" fillId="0" borderId="3" xfId="3" applyFont="1" applyBorder="1" applyAlignment="1">
      <alignment horizontal="center" vertical="top"/>
    </xf>
    <xf numFmtId="0" fontId="27" fillId="0" borderId="0" xfId="0" applyFont="1"/>
    <xf numFmtId="0" fontId="28" fillId="0" borderId="0" xfId="0" applyFont="1"/>
    <xf numFmtId="0" fontId="27" fillId="0" borderId="0" xfId="0" applyFont="1" applyFill="1" applyBorder="1"/>
    <xf numFmtId="0" fontId="28" fillId="0" borderId="0" xfId="0" applyFont="1" applyBorder="1"/>
    <xf numFmtId="14" fontId="2" fillId="0" borderId="3" xfId="3" applyNumberFormat="1" applyFont="1" applyBorder="1" applyAlignment="1">
      <alignment horizontal="left" vertical="top"/>
    </xf>
    <xf numFmtId="0" fontId="15" fillId="0" borderId="3" xfId="0" applyFont="1" applyBorder="1" applyAlignment="1">
      <alignment horizontal="left" vertical="center"/>
    </xf>
    <xf numFmtId="0" fontId="2" fillId="7" borderId="6" xfId="2" applyNumberFormat="1" applyFont="1" applyFill="1" applyBorder="1" applyAlignment="1">
      <alignment vertical="top"/>
    </xf>
    <xf numFmtId="14" fontId="2" fillId="0" borderId="3" xfId="2" applyNumberFormat="1" applyFont="1" applyBorder="1" applyAlignment="1">
      <alignment horizontal="left" vertical="top"/>
    </xf>
    <xf numFmtId="14" fontId="2" fillId="0" borderId="6" xfId="3" applyNumberFormat="1" applyFont="1" applyBorder="1" applyAlignment="1">
      <alignment horizontal="left" vertical="top"/>
    </xf>
    <xf numFmtId="0" fontId="2" fillId="0" borderId="6" xfId="3" applyFont="1" applyBorder="1"/>
    <xf numFmtId="14" fontId="2" fillId="0" borderId="4" xfId="3" applyNumberFormat="1" applyFont="1" applyBorder="1" applyAlignment="1">
      <alignment horizontal="left"/>
    </xf>
    <xf numFmtId="0" fontId="2" fillId="0" borderId="4" xfId="3" applyFont="1" applyBorder="1"/>
    <xf numFmtId="0" fontId="15" fillId="0" borderId="0" xfId="0" applyFont="1"/>
    <xf numFmtId="0" fontId="29" fillId="0" borderId="0" xfId="0" applyFont="1"/>
    <xf numFmtId="14" fontId="2" fillId="0" borderId="0" xfId="3" applyNumberFormat="1" applyFont="1"/>
    <xf numFmtId="0" fontId="27" fillId="0" borderId="0" xfId="0" applyFont="1" applyAlignment="1">
      <alignment horizontal="center"/>
    </xf>
    <xf numFmtId="14" fontId="27" fillId="0" borderId="0" xfId="0" applyNumberFormat="1" applyFont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14" fontId="27" fillId="0" borderId="0" xfId="0" applyNumberFormat="1" applyFont="1" applyFill="1"/>
    <xf numFmtId="0" fontId="27" fillId="0" borderId="0" xfId="0" applyFont="1" applyFill="1"/>
    <xf numFmtId="14" fontId="29" fillId="0" borderId="0" xfId="0" applyNumberFormat="1" applyFont="1" applyFill="1"/>
    <xf numFmtId="0" fontId="29" fillId="0" borderId="0" xfId="0" applyFont="1" applyFill="1"/>
    <xf numFmtId="0" fontId="7" fillId="0" borderId="0" xfId="0" applyFont="1"/>
    <xf numFmtId="14" fontId="7" fillId="0" borderId="0" xfId="0" applyNumberFormat="1" applyFont="1" applyFill="1"/>
    <xf numFmtId="0" fontId="7" fillId="0" borderId="0" xfId="0" applyFont="1" applyFill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/>
    <xf numFmtId="14" fontId="2" fillId="0" borderId="4" xfId="0" applyNumberFormat="1" applyFont="1" applyBorder="1" applyAlignment="1">
      <alignment horizontal="left" vertical="center"/>
    </xf>
    <xf numFmtId="0" fontId="2" fillId="0" borderId="7" xfId="2" applyNumberFormat="1" applyFont="1" applyBorder="1" applyAlignment="1">
      <alignment vertical="top"/>
    </xf>
    <xf numFmtId="0" fontId="2" fillId="0" borderId="4" xfId="0" applyFont="1" applyBorder="1" applyAlignment="1">
      <alignment horizontal="left" vertical="center"/>
    </xf>
    <xf numFmtId="0" fontId="2" fillId="0" borderId="15" xfId="2" applyNumberFormat="1" applyFont="1" applyBorder="1" applyAlignment="1">
      <alignment vertical="top"/>
    </xf>
    <xf numFmtId="0" fontId="28" fillId="0" borderId="1" xfId="0" applyFont="1" applyBorder="1"/>
    <xf numFmtId="14" fontId="2" fillId="0" borderId="0" xfId="3" applyNumberFormat="1" applyFont="1" applyBorder="1" applyAlignment="1">
      <alignment horizontal="left" vertical="top"/>
    </xf>
    <xf numFmtId="0" fontId="27" fillId="0" borderId="0" xfId="0" applyFont="1" applyBorder="1"/>
    <xf numFmtId="0" fontId="2" fillId="0" borderId="4" xfId="1" applyNumberFormat="1" applyFont="1" applyBorder="1" applyAlignment="1">
      <alignment horizontal="center" vertical="top" wrapText="1"/>
    </xf>
    <xf numFmtId="14" fontId="27" fillId="0" borderId="0" xfId="0" applyNumberFormat="1" applyFont="1" applyFill="1" applyBorder="1"/>
    <xf numFmtId="14" fontId="2" fillId="0" borderId="5" xfId="3" applyNumberFormat="1" applyFont="1" applyBorder="1" applyAlignment="1">
      <alignment horizontal="left"/>
    </xf>
    <xf numFmtId="14" fontId="2" fillId="0" borderId="4" xfId="1" applyNumberFormat="1" applyFont="1" applyBorder="1" applyAlignment="1">
      <alignment vertical="top" wrapText="1"/>
    </xf>
    <xf numFmtId="14" fontId="2" fillId="0" borderId="0" xfId="2" applyNumberFormat="1" applyFont="1" applyBorder="1" applyAlignment="1">
      <alignment horizontal="left" vertical="top"/>
    </xf>
    <xf numFmtId="0" fontId="2" fillId="0" borderId="5" xfId="3" applyFont="1" applyBorder="1"/>
    <xf numFmtId="14" fontId="2" fillId="0" borderId="4" xfId="3" applyNumberFormat="1" applyFont="1" applyBorder="1"/>
    <xf numFmtId="0" fontId="7" fillId="0" borderId="0" xfId="0" applyFont="1" applyAlignment="1">
      <alignment horizontal="left"/>
    </xf>
    <xf numFmtId="14" fontId="27" fillId="0" borderId="0" xfId="0" applyNumberFormat="1" applyFont="1"/>
    <xf numFmtId="0" fontId="30" fillId="0" borderId="0" xfId="0" applyFont="1" applyAlignment="1">
      <alignment vertical="center" wrapText="1"/>
    </xf>
    <xf numFmtId="0" fontId="31" fillId="0" borderId="0" xfId="0" applyFont="1"/>
    <xf numFmtId="14" fontId="2" fillId="0" borderId="3" xfId="3" applyNumberFormat="1" applyFont="1" applyBorder="1" applyAlignment="1">
      <alignment horizontal="right" vertical="top"/>
    </xf>
    <xf numFmtId="14" fontId="15" fillId="0" borderId="3" xfId="0" applyNumberFormat="1" applyFont="1" applyBorder="1" applyAlignment="1">
      <alignment horizontal="left" vertical="center"/>
    </xf>
    <xf numFmtId="0" fontId="2" fillId="0" borderId="0" xfId="2" applyNumberFormat="1" applyFont="1" applyBorder="1" applyAlignment="1">
      <alignment horizontal="center" vertical="top"/>
    </xf>
    <xf numFmtId="0" fontId="27" fillId="0" borderId="0" xfId="0" applyFont="1" applyAlignment="1">
      <alignment horizontal="left"/>
    </xf>
    <xf numFmtId="0" fontId="2" fillId="0" borderId="1" xfId="2" applyNumberFormat="1" applyFont="1" applyBorder="1" applyAlignment="1">
      <alignment horizontal="center" vertical="top"/>
    </xf>
    <xf numFmtId="0" fontId="2" fillId="0" borderId="4" xfId="2" applyNumberFormat="1" applyFont="1" applyBorder="1" applyAlignment="1">
      <alignment horizontal="center" vertical="top"/>
    </xf>
    <xf numFmtId="0" fontId="2" fillId="0" borderId="3" xfId="2" applyNumberFormat="1" applyFont="1" applyBorder="1" applyAlignment="1">
      <alignment horizontal="center" vertical="top"/>
    </xf>
    <xf numFmtId="0" fontId="2" fillId="0" borderId="14" xfId="2" applyNumberFormat="1" applyFont="1" applyFill="1" applyBorder="1" applyAlignment="1">
      <alignment vertical="top"/>
    </xf>
    <xf numFmtId="14" fontId="15" fillId="0" borderId="0" xfId="0" applyNumberFormat="1" applyFont="1" applyFill="1" applyBorder="1" applyAlignment="1">
      <alignment horizontal="left" vertical="center"/>
    </xf>
    <xf numFmtId="0" fontId="19" fillId="0" borderId="0" xfId="0" applyFont="1" applyBorder="1"/>
    <xf numFmtId="0" fontId="19" fillId="0" borderId="2" xfId="0" applyFont="1" applyBorder="1" applyAlignment="1">
      <alignment vertical="center"/>
    </xf>
    <xf numFmtId="0" fontId="6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14" fontId="7" fillId="2" borderId="2" xfId="0" applyNumberFormat="1" applyFont="1" applyFill="1" applyBorder="1" applyAlignment="1">
      <alignment vertical="center"/>
    </xf>
    <xf numFmtId="0" fontId="2" fillId="0" borderId="3" xfId="3" applyFont="1" applyBorder="1" applyAlignment="1">
      <alignment vertical="top"/>
    </xf>
    <xf numFmtId="0" fontId="2" fillId="0" borderId="0" xfId="3" applyFont="1" applyBorder="1" applyAlignment="1">
      <alignment vertical="top"/>
    </xf>
    <xf numFmtId="0" fontId="2" fillId="0" borderId="6" xfId="3" applyFont="1" applyBorder="1" applyAlignment="1">
      <alignment vertical="top"/>
    </xf>
    <xf numFmtId="0" fontId="2" fillId="0" borderId="3" xfId="0" applyFont="1" applyBorder="1" applyAlignment="1"/>
    <xf numFmtId="0" fontId="2" fillId="0" borderId="1" xfId="3" applyFont="1" applyBorder="1" applyAlignment="1">
      <alignment vertical="top"/>
    </xf>
    <xf numFmtId="0" fontId="2" fillId="0" borderId="12" xfId="2" applyNumberFormat="1" applyFont="1" applyBorder="1" applyAlignment="1">
      <alignment vertical="top"/>
    </xf>
    <xf numFmtId="0" fontId="2" fillId="0" borderId="13" xfId="2" applyNumberFormat="1" applyFont="1" applyBorder="1" applyAlignment="1">
      <alignment vertical="top"/>
    </xf>
    <xf numFmtId="0" fontId="2" fillId="0" borderId="4" xfId="3" applyFont="1" applyBorder="1" applyAlignment="1">
      <alignment vertical="top"/>
    </xf>
    <xf numFmtId="0" fontId="2" fillId="0" borderId="4" xfId="3" applyFont="1" applyBorder="1" applyAlignment="1"/>
    <xf numFmtId="0" fontId="2" fillId="0" borderId="5" xfId="3" applyFont="1" applyBorder="1" applyAlignment="1"/>
    <xf numFmtId="0" fontId="2" fillId="0" borderId="13" xfId="4" applyFont="1" applyBorder="1" applyAlignment="1">
      <alignment vertical="top"/>
    </xf>
    <xf numFmtId="0" fontId="2" fillId="0" borderId="4" xfId="4" applyFont="1" applyBorder="1" applyAlignment="1">
      <alignment vertical="top"/>
    </xf>
    <xf numFmtId="0" fontId="2" fillId="0" borderId="5" xfId="3" applyFont="1" applyBorder="1" applyAlignment="1">
      <alignment vertical="top"/>
    </xf>
    <xf numFmtId="0" fontId="7" fillId="0" borderId="0" xfId="0" applyFont="1" applyAlignment="1"/>
    <xf numFmtId="0" fontId="2" fillId="0" borderId="0" xfId="3" applyFont="1" applyFill="1" applyBorder="1" applyAlignment="1">
      <alignment horizontal="left" vertical="top"/>
    </xf>
    <xf numFmtId="0" fontId="2" fillId="0" borderId="1" xfId="3" applyFont="1" applyFill="1" applyBorder="1" applyAlignment="1">
      <alignment horizontal="left" vertical="top"/>
    </xf>
    <xf numFmtId="0" fontId="15" fillId="0" borderId="0" xfId="0" applyNumberFormat="1" applyFont="1" applyBorder="1" applyAlignment="1">
      <alignment horizontal="right" vertical="center"/>
    </xf>
    <xf numFmtId="14" fontId="2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2" fillId="0" borderId="0" xfId="2" applyNumberFormat="1" applyFont="1" applyFill="1" applyBorder="1" applyAlignment="1">
      <alignment vertical="top"/>
    </xf>
    <xf numFmtId="0" fontId="2" fillId="0" borderId="0" xfId="1" applyNumberFormat="1" applyFont="1" applyFill="1" applyBorder="1" applyAlignment="1">
      <alignment horizontal="left" vertical="top" wrapText="1"/>
    </xf>
    <xf numFmtId="0" fontId="2" fillId="0" borderId="0" xfId="3" applyFont="1" applyBorder="1" applyAlignment="1">
      <alignment horizontal="center"/>
    </xf>
    <xf numFmtId="0" fontId="2" fillId="0" borderId="4" xfId="3" applyFont="1" applyBorder="1" applyAlignment="1">
      <alignment horizontal="center" vertical="top"/>
    </xf>
    <xf numFmtId="0" fontId="2" fillId="0" borderId="0" xfId="4" applyFont="1" applyBorder="1" applyAlignment="1">
      <alignment horizontal="center" vertical="top"/>
    </xf>
    <xf numFmtId="0" fontId="2" fillId="0" borderId="0" xfId="5" applyNumberFormat="1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vertical="center" wrapText="1"/>
    </xf>
    <xf numFmtId="0" fontId="5" fillId="6" borderId="2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vertical="center" wrapText="1"/>
    </xf>
    <xf numFmtId="14" fontId="2" fillId="0" borderId="1" xfId="3" applyNumberFormat="1" applyFont="1" applyBorder="1" applyAlignment="1">
      <alignment horizontal="left" vertical="top"/>
    </xf>
    <xf numFmtId="14" fontId="2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4" fontId="27" fillId="12" borderId="0" xfId="0" applyNumberFormat="1" applyFont="1" applyFill="1" applyAlignment="1">
      <alignment horizontal="center"/>
    </xf>
    <xf numFmtId="0" fontId="2" fillId="12" borderId="3" xfId="3" applyFont="1" applyFill="1" applyBorder="1" applyAlignment="1">
      <alignment horizontal="left" vertical="top"/>
    </xf>
    <xf numFmtId="0" fontId="2" fillId="12" borderId="4" xfId="3" applyFont="1" applyFill="1" applyBorder="1" applyAlignment="1">
      <alignment horizontal="left" vertical="top"/>
    </xf>
    <xf numFmtId="0" fontId="27" fillId="12" borderId="0" xfId="0" applyFont="1" applyFill="1"/>
    <xf numFmtId="0" fontId="2" fillId="12" borderId="1" xfId="2" applyNumberFormat="1" applyFont="1" applyFill="1" applyBorder="1" applyAlignment="1">
      <alignment vertical="top"/>
    </xf>
    <xf numFmtId="0" fontId="2" fillId="12" borderId="5" xfId="3" applyFont="1" applyFill="1" applyBorder="1" applyAlignment="1">
      <alignment horizontal="left" vertical="top"/>
    </xf>
    <xf numFmtId="0" fontId="2" fillId="12" borderId="1" xfId="3" applyFont="1" applyFill="1" applyBorder="1" applyAlignment="1">
      <alignment horizontal="left" vertical="top"/>
    </xf>
    <xf numFmtId="0" fontId="2" fillId="12" borderId="6" xfId="3" applyFont="1" applyFill="1" applyBorder="1" applyAlignment="1">
      <alignment horizontal="left" vertical="top"/>
    </xf>
    <xf numFmtId="0" fontId="2" fillId="12" borderId="4" xfId="2" applyNumberFormat="1" applyFont="1" applyFill="1" applyBorder="1" applyAlignment="1">
      <alignment vertical="top"/>
    </xf>
    <xf numFmtId="0" fontId="29" fillId="12" borderId="0" xfId="0" applyFont="1" applyFill="1"/>
    <xf numFmtId="14" fontId="29" fillId="12" borderId="0" xfId="0" applyNumberFormat="1" applyFont="1" applyFill="1" applyAlignment="1">
      <alignment horizontal="center"/>
    </xf>
    <xf numFmtId="0" fontId="2" fillId="12" borderId="4" xfId="5" applyNumberFormat="1" applyFont="1" applyFill="1" applyBorder="1" applyAlignment="1">
      <alignment vertical="top" wrapText="1"/>
    </xf>
    <xf numFmtId="0" fontId="27" fillId="8" borderId="0" xfId="0" applyFont="1" applyFill="1"/>
    <xf numFmtId="14" fontId="27" fillId="8" borderId="0" xfId="0" applyNumberFormat="1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2" fillId="8" borderId="3" xfId="2" applyNumberFormat="1" applyFont="1" applyFill="1" applyBorder="1" applyAlignment="1">
      <alignment vertical="top"/>
    </xf>
    <xf numFmtId="0" fontId="2" fillId="12" borderId="0" xfId="2" applyNumberFormat="1" applyFont="1" applyFill="1" applyBorder="1" applyAlignment="1">
      <alignment vertical="top"/>
    </xf>
    <xf numFmtId="0" fontId="27" fillId="12" borderId="0" xfId="0" applyFont="1" applyFill="1" applyBorder="1"/>
    <xf numFmtId="14" fontId="27" fillId="12" borderId="0" xfId="0" applyNumberFormat="1" applyFont="1" applyFill="1" applyBorder="1" applyAlignment="1">
      <alignment horizontal="center"/>
    </xf>
    <xf numFmtId="0" fontId="2" fillId="12" borderId="13" xfId="4" applyFont="1" applyFill="1" applyBorder="1" applyAlignment="1">
      <alignment horizontal="left" vertical="top"/>
    </xf>
    <xf numFmtId="0" fontId="2" fillId="12" borderId="0" xfId="3" applyFont="1" applyFill="1" applyBorder="1" applyAlignment="1">
      <alignment horizontal="left" vertical="top"/>
    </xf>
    <xf numFmtId="0" fontId="7" fillId="12" borderId="0" xfId="0" applyFont="1" applyFill="1"/>
    <xf numFmtId="0" fontId="2" fillId="12" borderId="4" xfId="4" applyFont="1" applyFill="1" applyBorder="1" applyAlignment="1">
      <alignment horizontal="left" vertical="top"/>
    </xf>
    <xf numFmtId="0" fontId="2" fillId="8" borderId="4" xfId="3" applyFont="1" applyFill="1" applyBorder="1"/>
    <xf numFmtId="0" fontId="2" fillId="8" borderId="4" xfId="2" applyNumberFormat="1" applyFont="1" applyFill="1" applyBorder="1" applyAlignment="1">
      <alignment vertical="top"/>
    </xf>
    <xf numFmtId="0" fontId="2" fillId="8" borderId="0" xfId="2" applyNumberFormat="1" applyFont="1" applyFill="1" applyBorder="1" applyAlignment="1">
      <alignment vertical="top"/>
    </xf>
    <xf numFmtId="0" fontId="2" fillId="8" borderId="13" xfId="2" applyNumberFormat="1" applyFont="1" applyFill="1" applyBorder="1" applyAlignment="1">
      <alignment vertical="top"/>
    </xf>
    <xf numFmtId="0" fontId="2" fillId="8" borderId="4" xfId="3" applyFont="1" applyFill="1" applyBorder="1" applyAlignment="1">
      <alignment horizontal="left" vertical="top"/>
    </xf>
    <xf numFmtId="14" fontId="7" fillId="8" borderId="0" xfId="0" applyNumberFormat="1" applyFont="1" applyFill="1" applyAlignment="1">
      <alignment horizontal="center"/>
    </xf>
    <xf numFmtId="0" fontId="2" fillId="8" borderId="1" xfId="2" applyNumberFormat="1" applyFont="1" applyFill="1" applyBorder="1" applyAlignment="1">
      <alignment vertical="top"/>
    </xf>
    <xf numFmtId="0" fontId="7" fillId="8" borderId="0" xfId="0" applyFont="1" applyFill="1"/>
    <xf numFmtId="0" fontId="2" fillId="8" borderId="12" xfId="2" applyNumberFormat="1" applyFont="1" applyFill="1" applyBorder="1" applyAlignment="1">
      <alignment vertical="top"/>
    </xf>
    <xf numFmtId="0" fontId="2" fillId="8" borderId="4" xfId="0" applyFont="1" applyFill="1" applyBorder="1"/>
    <xf numFmtId="0" fontId="2" fillId="8" borderId="10" xfId="2" applyNumberFormat="1" applyFont="1" applyFill="1" applyBorder="1" applyAlignment="1">
      <alignment vertical="top"/>
    </xf>
    <xf numFmtId="0" fontId="2" fillId="8" borderId="14" xfId="2" applyNumberFormat="1" applyFont="1" applyFill="1" applyBorder="1" applyAlignment="1">
      <alignment vertical="top"/>
    </xf>
    <xf numFmtId="0" fontId="2" fillId="8" borderId="5" xfId="2" applyNumberFormat="1" applyFont="1" applyFill="1" applyBorder="1" applyAlignment="1">
      <alignment vertical="top"/>
    </xf>
    <xf numFmtId="0" fontId="2" fillId="8" borderId="7" xfId="2" applyNumberFormat="1" applyFont="1" applyFill="1" applyBorder="1" applyAlignment="1">
      <alignment vertical="top"/>
    </xf>
    <xf numFmtId="0" fontId="2" fillId="11" borderId="0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right" vertical="center"/>
    </xf>
    <xf numFmtId="14" fontId="7" fillId="11" borderId="0" xfId="0" applyNumberFormat="1" applyFont="1" applyFill="1" applyBorder="1" applyAlignment="1">
      <alignment horizontal="left"/>
    </xf>
    <xf numFmtId="14" fontId="7" fillId="11" borderId="0" xfId="0" applyNumberFormat="1" applyFont="1" applyFill="1"/>
    <xf numFmtId="0" fontId="7" fillId="11" borderId="0" xfId="0" applyNumberFormat="1" applyFont="1" applyFill="1" applyBorder="1" applyAlignment="1">
      <alignment horizontal="right"/>
    </xf>
    <xf numFmtId="14" fontId="7" fillId="11" borderId="0" xfId="0" applyNumberFormat="1" applyFont="1" applyFill="1" applyAlignment="1">
      <alignment horizontal="center"/>
    </xf>
    <xf numFmtId="14" fontId="7" fillId="11" borderId="0" xfId="0" applyNumberFormat="1" applyFont="1" applyFill="1" applyBorder="1" applyAlignment="1">
      <alignment horizontal="center"/>
    </xf>
    <xf numFmtId="0" fontId="2" fillId="11" borderId="3" xfId="0" applyFont="1" applyFill="1" applyBorder="1"/>
    <xf numFmtId="0" fontId="32" fillId="14" borderId="0" xfId="0" applyFont="1" applyFill="1"/>
    <xf numFmtId="14" fontId="32" fillId="14" borderId="0" xfId="0" applyNumberFormat="1" applyFont="1" applyFill="1"/>
    <xf numFmtId="0" fontId="32" fillId="14" borderId="0" xfId="0" applyFont="1" applyFill="1" applyAlignment="1">
      <alignment horizontal="center"/>
    </xf>
    <xf numFmtId="0" fontId="23" fillId="14" borderId="4" xfId="3" applyFont="1" applyFill="1" applyBorder="1" applyAlignment="1">
      <alignment horizontal="left" vertical="top"/>
    </xf>
    <xf numFmtId="0" fontId="23" fillId="14" borderId="4" xfId="1" applyNumberFormat="1" applyFont="1" applyFill="1" applyBorder="1" applyAlignment="1">
      <alignment vertical="top" wrapText="1"/>
    </xf>
    <xf numFmtId="0" fontId="23" fillId="14" borderId="0" xfId="2" applyNumberFormat="1" applyFont="1" applyFill="1" applyBorder="1" applyAlignment="1">
      <alignment vertical="top"/>
    </xf>
    <xf numFmtId="1" fontId="23" fillId="14" borderId="0" xfId="1" applyNumberFormat="1" applyFont="1" applyFill="1" applyBorder="1" applyAlignment="1">
      <alignment horizontal="center" vertical="top" wrapText="1"/>
    </xf>
    <xf numFmtId="0" fontId="23" fillId="14" borderId="3" xfId="3" applyFont="1" applyFill="1" applyBorder="1" applyAlignment="1">
      <alignment horizontal="left" vertical="top"/>
    </xf>
    <xf numFmtId="0" fontId="23" fillId="14" borderId="3" xfId="3" applyFont="1" applyFill="1" applyBorder="1" applyAlignment="1">
      <alignment vertical="top"/>
    </xf>
    <xf numFmtId="0" fontId="23" fillId="14" borderId="0" xfId="0" applyFont="1" applyFill="1" applyBorder="1" applyAlignment="1">
      <alignment horizontal="left" vertical="center"/>
    </xf>
    <xf numFmtId="0" fontId="2" fillId="14" borderId="0" xfId="0" applyFont="1" applyFill="1" applyBorder="1" applyAlignment="1">
      <alignment horizontal="left" vertical="center"/>
    </xf>
    <xf numFmtId="0" fontId="25" fillId="14" borderId="0" xfId="0" applyFont="1" applyFill="1"/>
    <xf numFmtId="0" fontId="23" fillId="14" borderId="0" xfId="1" applyNumberFormat="1" applyFont="1" applyFill="1" applyBorder="1" applyAlignment="1">
      <alignment vertical="top" wrapText="1"/>
    </xf>
    <xf numFmtId="14" fontId="2" fillId="14" borderId="0" xfId="3" applyNumberFormat="1" applyFont="1" applyFill="1" applyBorder="1" applyAlignment="1">
      <alignment horizontal="left" vertical="top"/>
    </xf>
    <xf numFmtId="0" fontId="23" fillId="14" borderId="0" xfId="3" applyFont="1" applyFill="1" applyBorder="1" applyAlignment="1">
      <alignment horizontal="center" vertical="top"/>
    </xf>
    <xf numFmtId="0" fontId="23" fillId="14" borderId="0" xfId="0" applyFont="1" applyFill="1" applyBorder="1" applyAlignment="1">
      <alignment horizontal="center"/>
    </xf>
    <xf numFmtId="0" fontId="2" fillId="14" borderId="0" xfId="3" applyFont="1" applyFill="1" applyBorder="1" applyAlignment="1">
      <alignment horizontal="center" vertical="top"/>
    </xf>
    <xf numFmtId="0" fontId="25" fillId="14" borderId="0" xfId="0" applyFont="1" applyFill="1" applyBorder="1" applyAlignment="1">
      <alignment horizontal="left" vertical="center"/>
    </xf>
    <xf numFmtId="0" fontId="35" fillId="14" borderId="0" xfId="0" applyFont="1" applyFill="1"/>
    <xf numFmtId="14" fontId="35" fillId="14" borderId="0" xfId="0" applyNumberFormat="1" applyFont="1" applyFill="1"/>
    <xf numFmtId="0" fontId="35" fillId="14" borderId="0" xfId="0" applyFont="1" applyFill="1" applyAlignment="1">
      <alignment horizontal="center"/>
    </xf>
    <xf numFmtId="0" fontId="36" fillId="14" borderId="5" xfId="3" applyFont="1" applyFill="1" applyBorder="1" applyAlignment="1">
      <alignment horizontal="left" vertical="top"/>
    </xf>
    <xf numFmtId="0" fontId="36" fillId="14" borderId="6" xfId="1" applyNumberFormat="1" applyFont="1" applyFill="1" applyBorder="1" applyAlignment="1">
      <alignment vertical="top" wrapText="1"/>
    </xf>
    <xf numFmtId="0" fontId="36" fillId="14" borderId="0" xfId="2" applyNumberFormat="1" applyFont="1" applyFill="1" applyBorder="1" applyAlignment="1">
      <alignment vertical="top"/>
    </xf>
    <xf numFmtId="1" fontId="36" fillId="14" borderId="0" xfId="1" applyNumberFormat="1" applyFont="1" applyFill="1" applyBorder="1" applyAlignment="1">
      <alignment horizontal="center" vertical="top" wrapText="1"/>
    </xf>
    <xf numFmtId="0" fontId="36" fillId="14" borderId="5" xfId="3" applyFont="1" applyFill="1" applyBorder="1" applyAlignment="1">
      <alignment vertical="top"/>
    </xf>
    <xf numFmtId="0" fontId="36" fillId="14" borderId="0" xfId="0" applyFont="1" applyFill="1" applyBorder="1" applyAlignment="1">
      <alignment horizontal="left" vertical="center"/>
    </xf>
    <xf numFmtId="0" fontId="37" fillId="14" borderId="0" xfId="0" applyFont="1" applyFill="1"/>
    <xf numFmtId="0" fontId="36" fillId="14" borderId="0" xfId="1" applyNumberFormat="1" applyFont="1" applyFill="1" applyBorder="1" applyAlignment="1">
      <alignment vertical="top" wrapText="1"/>
    </xf>
    <xf numFmtId="0" fontId="36" fillId="14" borderId="3" xfId="3" applyFont="1" applyFill="1" applyBorder="1" applyAlignment="1">
      <alignment horizontal="left" vertical="top"/>
    </xf>
    <xf numFmtId="0" fontId="36" fillId="14" borderId="0" xfId="3" applyFont="1" applyFill="1" applyBorder="1" applyAlignment="1">
      <alignment horizontal="center" vertical="top"/>
    </xf>
    <xf numFmtId="0" fontId="36" fillId="14" borderId="0" xfId="0" applyFont="1" applyFill="1" applyBorder="1" applyAlignment="1">
      <alignment horizontal="center"/>
    </xf>
    <xf numFmtId="0" fontId="37" fillId="14" borderId="0" xfId="0" applyFont="1" applyFill="1" applyBorder="1" applyAlignment="1">
      <alignment horizontal="left" vertical="center"/>
    </xf>
    <xf numFmtId="14" fontId="35" fillId="14" borderId="0" xfId="0" applyNumberFormat="1" applyFont="1" applyFill="1" applyAlignment="1">
      <alignment horizontal="center"/>
    </xf>
    <xf numFmtId="0" fontId="36" fillId="14" borderId="3" xfId="3" applyFont="1" applyFill="1" applyBorder="1" applyAlignment="1">
      <alignment vertical="top"/>
    </xf>
    <xf numFmtId="0" fontId="38" fillId="14" borderId="0" xfId="0" applyFont="1" applyFill="1" applyBorder="1" applyAlignment="1">
      <alignment horizontal="left" vertical="center"/>
    </xf>
    <xf numFmtId="0" fontId="27" fillId="13" borderId="0" xfId="0" applyFont="1" applyFill="1"/>
    <xf numFmtId="0" fontId="27" fillId="13" borderId="0" xfId="0" applyFont="1" applyFill="1" applyAlignment="1">
      <alignment horizontal="center"/>
    </xf>
    <xf numFmtId="0" fontId="2" fillId="13" borderId="0" xfId="2" applyNumberFormat="1" applyFont="1" applyFill="1" applyBorder="1" applyAlignment="1">
      <alignment vertical="top"/>
    </xf>
    <xf numFmtId="0" fontId="2" fillId="13" borderId="11" xfId="1" applyNumberFormat="1" applyFont="1" applyFill="1" applyBorder="1" applyAlignment="1">
      <alignment vertical="top" wrapText="1"/>
    </xf>
    <xf numFmtId="0" fontId="2" fillId="13" borderId="4" xfId="2" applyNumberFormat="1" applyFont="1" applyFill="1" applyBorder="1" applyAlignment="1">
      <alignment vertical="top"/>
    </xf>
    <xf numFmtId="1" fontId="2" fillId="13" borderId="0" xfId="1" applyNumberFormat="1" applyFont="1" applyFill="1" applyBorder="1" applyAlignment="1">
      <alignment horizontal="center" vertical="top" wrapText="1"/>
    </xf>
    <xf numFmtId="0" fontId="28" fillId="13" borderId="0" xfId="0" applyFont="1" applyFill="1"/>
    <xf numFmtId="0" fontId="2" fillId="13" borderId="0" xfId="1" applyNumberFormat="1" applyFont="1" applyFill="1" applyBorder="1" applyAlignment="1">
      <alignment vertical="top" wrapText="1"/>
    </xf>
    <xf numFmtId="0" fontId="2" fillId="13" borderId="0" xfId="2" applyNumberFormat="1" applyFont="1" applyFill="1" applyBorder="1" applyAlignment="1">
      <alignment horizontal="center" vertical="top"/>
    </xf>
    <xf numFmtId="0" fontId="7" fillId="13" borderId="0" xfId="0" applyFont="1" applyFill="1" applyBorder="1" applyAlignment="1">
      <alignment horizontal="center"/>
    </xf>
    <xf numFmtId="0" fontId="2" fillId="13" borderId="0" xfId="1" applyNumberFormat="1" applyFont="1" applyFill="1" applyBorder="1" applyAlignment="1">
      <alignment horizontal="center" vertical="top" wrapText="1"/>
    </xf>
    <xf numFmtId="0" fontId="2" fillId="13" borderId="6" xfId="1" applyNumberFormat="1" applyFont="1" applyFill="1" applyBorder="1" applyAlignment="1">
      <alignment vertical="top" wrapText="1"/>
    </xf>
    <xf numFmtId="0" fontId="2" fillId="13" borderId="12" xfId="2" applyNumberFormat="1" applyFont="1" applyFill="1" applyBorder="1" applyAlignment="1">
      <alignment vertical="top"/>
    </xf>
    <xf numFmtId="0" fontId="23" fillId="14" borderId="11" xfId="1" applyNumberFormat="1" applyFont="1" applyFill="1" applyBorder="1" applyAlignment="1">
      <alignment vertical="top" wrapText="1"/>
    </xf>
    <xf numFmtId="0" fontId="23" fillId="14" borderId="4" xfId="2" applyNumberFormat="1" applyFont="1" applyFill="1" applyBorder="1" applyAlignment="1">
      <alignment vertical="top"/>
    </xf>
    <xf numFmtId="0" fontId="2" fillId="14" borderId="0" xfId="1" applyNumberFormat="1" applyFont="1" applyFill="1" applyBorder="1" applyAlignment="1">
      <alignment vertical="top" wrapText="1"/>
    </xf>
    <xf numFmtId="0" fontId="23" fillId="14" borderId="0" xfId="2" applyNumberFormat="1" applyFont="1" applyFill="1" applyBorder="1" applyAlignment="1">
      <alignment horizontal="center" vertical="top"/>
    </xf>
    <xf numFmtId="0" fontId="7" fillId="14" borderId="0" xfId="0" applyFont="1" applyFill="1" applyBorder="1" applyAlignment="1">
      <alignment horizontal="center"/>
    </xf>
    <xf numFmtId="0" fontId="23" fillId="14" borderId="0" xfId="1" applyNumberFormat="1" applyFont="1" applyFill="1" applyBorder="1" applyAlignment="1">
      <alignment horizontal="center" vertical="top" wrapText="1"/>
    </xf>
    <xf numFmtId="0" fontId="32" fillId="14" borderId="0" xfId="0" applyFont="1" applyFill="1" applyAlignment="1">
      <alignment horizontal="left"/>
    </xf>
    <xf numFmtId="0" fontId="23" fillId="14" borderId="6" xfId="1" applyNumberFormat="1" applyFont="1" applyFill="1" applyBorder="1" applyAlignment="1">
      <alignment vertical="top" wrapText="1"/>
    </xf>
    <xf numFmtId="0" fontId="25" fillId="14" borderId="0" xfId="0" applyFont="1" applyFill="1" applyBorder="1"/>
    <xf numFmtId="14" fontId="23" fillId="14" borderId="4" xfId="2" applyNumberFormat="1" applyFont="1" applyFill="1" applyBorder="1" applyAlignment="1">
      <alignment horizontal="left" vertical="top"/>
    </xf>
    <xf numFmtId="0" fontId="2" fillId="13" borderId="3" xfId="2" applyNumberFormat="1" applyFont="1" applyFill="1" applyBorder="1" applyAlignment="1">
      <alignment vertical="top"/>
    </xf>
    <xf numFmtId="0" fontId="2" fillId="13" borderId="3" xfId="2" applyNumberFormat="1" applyFont="1" applyFill="1" applyBorder="1" applyAlignment="1">
      <alignment horizontal="center" vertical="top"/>
    </xf>
    <xf numFmtId="0" fontId="2" fillId="13" borderId="6" xfId="2" applyNumberFormat="1" applyFont="1" applyFill="1" applyBorder="1" applyAlignment="1">
      <alignment vertical="top"/>
    </xf>
    <xf numFmtId="0" fontId="2" fillId="8" borderId="5" xfId="3" applyFont="1" applyFill="1" applyBorder="1"/>
    <xf numFmtId="0" fontId="23" fillId="14" borderId="4" xfId="3" applyFont="1" applyFill="1" applyBorder="1" applyAlignment="1">
      <alignment vertical="top"/>
    </xf>
    <xf numFmtId="0" fontId="23" fillId="14" borderId="4" xfId="3" applyFont="1" applyFill="1" applyBorder="1" applyAlignment="1">
      <alignment horizontal="center" vertical="top"/>
    </xf>
    <xf numFmtId="0" fontId="23" fillId="14" borderId="0" xfId="0" applyFont="1" applyFill="1" applyAlignment="1">
      <alignment horizontal="center"/>
    </xf>
    <xf numFmtId="0" fontId="2" fillId="14" borderId="4" xfId="3" applyFont="1" applyFill="1" applyBorder="1" applyAlignment="1">
      <alignment horizontal="left" vertical="top"/>
    </xf>
    <xf numFmtId="0" fontId="23" fillId="14" borderId="0" xfId="0" applyFont="1" applyFill="1"/>
    <xf numFmtId="0" fontId="36" fillId="14" borderId="4" xfId="2" applyNumberFormat="1" applyFont="1" applyFill="1" applyBorder="1" applyAlignment="1">
      <alignment vertical="top"/>
    </xf>
    <xf numFmtId="0" fontId="2" fillId="14" borderId="6" xfId="2" applyNumberFormat="1" applyFont="1" applyFill="1" applyBorder="1" applyAlignment="1">
      <alignment vertical="top"/>
    </xf>
    <xf numFmtId="14" fontId="2" fillId="14" borderId="4" xfId="2" applyNumberFormat="1" applyFont="1" applyFill="1" applyBorder="1" applyAlignment="1">
      <alignment horizontal="left" vertical="top"/>
    </xf>
    <xf numFmtId="0" fontId="2" fillId="14" borderId="4" xfId="2" applyNumberFormat="1" applyFont="1" applyFill="1" applyBorder="1" applyAlignment="1">
      <alignment vertical="top"/>
    </xf>
    <xf numFmtId="0" fontId="2" fillId="14" borderId="0" xfId="2" applyNumberFormat="1" applyFont="1" applyFill="1" applyBorder="1" applyAlignment="1">
      <alignment vertical="top"/>
    </xf>
    <xf numFmtId="1" fontId="2" fillId="14" borderId="0" xfId="1" applyNumberFormat="1" applyFont="1" applyFill="1" applyBorder="1" applyAlignment="1">
      <alignment horizontal="center" vertical="top" wrapText="1"/>
    </xf>
    <xf numFmtId="0" fontId="36" fillId="14" borderId="4" xfId="3" applyFont="1" applyFill="1" applyBorder="1" applyAlignment="1">
      <alignment vertical="top"/>
    </xf>
    <xf numFmtId="0" fontId="37" fillId="14" borderId="4" xfId="0" applyFont="1" applyFill="1" applyBorder="1" applyAlignment="1">
      <alignment horizontal="left" vertical="center"/>
    </xf>
    <xf numFmtId="0" fontId="36" fillId="14" borderId="0" xfId="2" applyNumberFormat="1" applyFont="1" applyFill="1" applyBorder="1" applyAlignment="1">
      <alignment horizontal="center" vertical="top"/>
    </xf>
    <xf numFmtId="0" fontId="37" fillId="14" borderId="0" xfId="0" applyFont="1" applyFill="1" applyBorder="1" applyAlignment="1">
      <alignment horizontal="center" vertical="center"/>
    </xf>
    <xf numFmtId="0" fontId="36" fillId="14" borderId="0" xfId="1" applyNumberFormat="1" applyFont="1" applyFill="1" applyBorder="1" applyAlignment="1">
      <alignment horizontal="center" vertical="top" wrapText="1"/>
    </xf>
    <xf numFmtId="0" fontId="27" fillId="14" borderId="0" xfId="0" applyFont="1" applyFill="1"/>
    <xf numFmtId="14" fontId="27" fillId="14" borderId="0" xfId="0" applyNumberFormat="1" applyFont="1" applyFill="1"/>
    <xf numFmtId="0" fontId="27" fillId="14" borderId="0" xfId="0" applyFont="1" applyFill="1" applyAlignment="1">
      <alignment horizontal="center"/>
    </xf>
    <xf numFmtId="0" fontId="2" fillId="14" borderId="6" xfId="1" applyNumberFormat="1" applyFont="1" applyFill="1" applyBorder="1" applyAlignment="1">
      <alignment vertical="top" wrapText="1"/>
    </xf>
    <xf numFmtId="0" fontId="2" fillId="14" borderId="4" xfId="3" applyFont="1" applyFill="1" applyBorder="1" applyAlignment="1">
      <alignment vertical="top"/>
    </xf>
    <xf numFmtId="0" fontId="28" fillId="14" borderId="0" xfId="0" applyFont="1" applyFill="1"/>
    <xf numFmtId="0" fontId="15" fillId="14" borderId="0" xfId="0" applyFont="1" applyFill="1" applyBorder="1" applyAlignment="1">
      <alignment horizontal="center" vertical="center"/>
    </xf>
    <xf numFmtId="14" fontId="2" fillId="14" borderId="4" xfId="3" applyNumberFormat="1" applyFont="1" applyFill="1" applyBorder="1" applyAlignment="1">
      <alignment horizontal="left" vertical="top"/>
    </xf>
    <xf numFmtId="0" fontId="12" fillId="14" borderId="0" xfId="0" applyFont="1" applyFill="1" applyBorder="1" applyAlignment="1">
      <alignment horizontal="left" vertical="center"/>
    </xf>
    <xf numFmtId="0" fontId="15" fillId="14" borderId="0" xfId="0" applyFont="1" applyFill="1" applyBorder="1" applyAlignment="1">
      <alignment horizontal="left" vertical="center"/>
    </xf>
    <xf numFmtId="0" fontId="36" fillId="14" borderId="4" xfId="3" applyFont="1" applyFill="1" applyBorder="1" applyAlignment="1">
      <alignment horizontal="left" vertical="top"/>
    </xf>
    <xf numFmtId="14" fontId="36" fillId="14" borderId="4" xfId="3" applyNumberFormat="1" applyFont="1" applyFill="1" applyBorder="1" applyAlignment="1">
      <alignment horizontal="left" vertical="top"/>
    </xf>
    <xf numFmtId="14" fontId="27" fillId="13" borderId="0" xfId="0" applyNumberFormat="1" applyFont="1" applyFill="1"/>
    <xf numFmtId="0" fontId="25" fillId="14" borderId="0" xfId="0" applyNumberFormat="1" applyFont="1" applyFill="1" applyBorder="1" applyAlignment="1">
      <alignment horizontal="left" vertical="center"/>
    </xf>
    <xf numFmtId="14" fontId="23" fillId="14" borderId="0" xfId="0" applyNumberFormat="1" applyFont="1" applyFill="1" applyBorder="1" applyAlignment="1">
      <alignment horizontal="center" vertical="center"/>
    </xf>
    <xf numFmtId="0" fontId="23" fillId="14" borderId="7" xfId="2" applyNumberFormat="1" applyFont="1" applyFill="1" applyBorder="1" applyAlignment="1">
      <alignment vertical="top"/>
    </xf>
    <xf numFmtId="0" fontId="23" fillId="14" borderId="6" xfId="2" applyNumberFormat="1" applyFont="1" applyFill="1" applyBorder="1" applyAlignment="1">
      <alignment vertical="top"/>
    </xf>
    <xf numFmtId="14" fontId="23" fillId="14" borderId="7" xfId="2" applyNumberFormat="1" applyFont="1" applyFill="1" applyBorder="1" applyAlignment="1">
      <alignment horizontal="left" vertical="top"/>
    </xf>
    <xf numFmtId="0" fontId="23" fillId="14" borderId="7" xfId="3" applyFont="1" applyFill="1" applyBorder="1" applyAlignment="1">
      <alignment vertical="top"/>
    </xf>
    <xf numFmtId="0" fontId="25" fillId="14" borderId="3" xfId="0" applyFont="1" applyFill="1" applyBorder="1" applyAlignment="1">
      <alignment horizontal="left" vertical="center"/>
    </xf>
    <xf numFmtId="0" fontId="25" fillId="14" borderId="0" xfId="0" applyFont="1" applyFill="1" applyBorder="1" applyAlignment="1">
      <alignment horizontal="center" vertical="center"/>
    </xf>
    <xf numFmtId="14" fontId="23" fillId="14" borderId="0" xfId="0" applyNumberFormat="1" applyFont="1" applyFill="1" applyBorder="1" applyAlignment="1">
      <alignment horizontal="left" vertical="center"/>
    </xf>
    <xf numFmtId="0" fontId="23" fillId="14" borderId="3" xfId="2" applyNumberFormat="1" applyFont="1" applyFill="1" applyBorder="1" applyAlignment="1">
      <alignment vertical="top"/>
    </xf>
    <xf numFmtId="14" fontId="23" fillId="14" borderId="3" xfId="2" applyNumberFormat="1" applyFont="1" applyFill="1" applyBorder="1" applyAlignment="1">
      <alignment horizontal="left" vertical="top"/>
    </xf>
    <xf numFmtId="0" fontId="23" fillId="14" borderId="0" xfId="0" applyFont="1" applyFill="1" applyBorder="1"/>
    <xf numFmtId="0" fontId="27" fillId="6" borderId="0" xfId="0" applyFont="1" applyFill="1"/>
    <xf numFmtId="14" fontId="27" fillId="6" borderId="0" xfId="0" applyNumberFormat="1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2" fillId="6" borderId="0" xfId="2" applyNumberFormat="1" applyFont="1" applyFill="1" applyBorder="1" applyAlignment="1">
      <alignment vertical="top"/>
    </xf>
    <xf numFmtId="0" fontId="2" fillId="6" borderId="11" xfId="1" applyNumberFormat="1" applyFont="1" applyFill="1" applyBorder="1" applyAlignment="1">
      <alignment vertical="top" wrapText="1"/>
    </xf>
    <xf numFmtId="0" fontId="2" fillId="6" borderId="4" xfId="2" applyNumberFormat="1" applyFont="1" applyFill="1" applyBorder="1" applyAlignment="1">
      <alignment vertical="top"/>
    </xf>
    <xf numFmtId="1" fontId="2" fillId="6" borderId="0" xfId="1" applyNumberFormat="1" applyFont="1" applyFill="1" applyBorder="1" applyAlignment="1">
      <alignment horizontal="center" vertical="top" wrapText="1"/>
    </xf>
    <xf numFmtId="0" fontId="28" fillId="6" borderId="0" xfId="0" applyFont="1" applyFill="1"/>
    <xf numFmtId="0" fontId="28" fillId="6" borderId="0" xfId="0" applyFont="1" applyFill="1" applyBorder="1"/>
    <xf numFmtId="0" fontId="2" fillId="6" borderId="0" xfId="1" applyNumberFormat="1" applyFont="1" applyFill="1" applyBorder="1" applyAlignment="1">
      <alignment vertical="top" wrapText="1"/>
    </xf>
    <xf numFmtId="0" fontId="2" fillId="6" borderId="0" xfId="2" applyNumberFormat="1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2" fillId="6" borderId="0" xfId="1" applyNumberFormat="1" applyFont="1" applyFill="1" applyBorder="1" applyAlignment="1">
      <alignment horizontal="center" vertical="top" wrapText="1"/>
    </xf>
    <xf numFmtId="0" fontId="2" fillId="6" borderId="14" xfId="2" applyNumberFormat="1" applyFont="1" applyFill="1" applyBorder="1" applyAlignment="1">
      <alignment vertical="top"/>
    </xf>
    <xf numFmtId="0" fontId="2" fillId="6" borderId="6" xfId="1" applyNumberFormat="1" applyFont="1" applyFill="1" applyBorder="1" applyAlignment="1">
      <alignment vertical="top" wrapText="1"/>
    </xf>
    <xf numFmtId="0" fontId="2" fillId="6" borderId="12" xfId="2" applyNumberFormat="1" applyFont="1" applyFill="1" applyBorder="1" applyAlignment="1">
      <alignment vertical="top"/>
    </xf>
    <xf numFmtId="0" fontId="2" fillId="6" borderId="3" xfId="2" applyNumberFormat="1" applyFont="1" applyFill="1" applyBorder="1" applyAlignment="1">
      <alignment vertical="top"/>
    </xf>
    <xf numFmtId="1" fontId="2" fillId="6" borderId="0" xfId="2" applyNumberFormat="1" applyFont="1" applyFill="1" applyBorder="1" applyAlignment="1">
      <alignment horizontal="left" vertical="top"/>
    </xf>
    <xf numFmtId="1" fontId="2" fillId="0" borderId="0" xfId="2" applyNumberFormat="1" applyFont="1" applyBorder="1" applyAlignment="1">
      <alignment vertical="top"/>
    </xf>
    <xf numFmtId="0" fontId="30" fillId="10" borderId="2" xfId="0" applyFont="1" applyFill="1" applyBorder="1" applyAlignment="1">
      <alignment horizontal="center" vertical="center"/>
    </xf>
    <xf numFmtId="0" fontId="33" fillId="10" borderId="2" xfId="0" applyFont="1" applyFill="1" applyBorder="1" applyAlignment="1">
      <alignment horizontal="center" vertical="center"/>
    </xf>
    <xf numFmtId="0" fontId="30" fillId="10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/>
  </cellXfs>
  <cellStyles count="7">
    <cellStyle name="Обычный" xfId="0" builtinId="0"/>
    <cellStyle name="Обычный 2" xfId="2"/>
    <cellStyle name="Обычный 3" xfId="3"/>
    <cellStyle name="Обычный 4" xfId="4"/>
    <cellStyle name="Обычный 5" xfId="6"/>
    <cellStyle name="Обычный_2021" xfId="5"/>
    <cellStyle name="Обычный_Лист1" xfId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47625</xdr:rowOff>
    </xdr:from>
    <xdr:to>
      <xdr:col>5</xdr:col>
      <xdr:colOff>9525</xdr:colOff>
      <xdr:row>2</xdr:row>
      <xdr:rowOff>876300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/>
      </xdr:nvCxnSpPr>
      <xdr:spPr>
        <a:xfrm>
          <a:off x="4581525" y="2114550"/>
          <a:ext cx="2962275" cy="82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2019300</xdr:colOff>
      <xdr:row>2</xdr:row>
      <xdr:rowOff>1</xdr:rowOff>
    </xdr:from>
    <xdr:to>
      <xdr:col>5</xdr:col>
      <xdr:colOff>0</xdr:colOff>
      <xdr:row>3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CxnSpPr/>
      </xdr:nvCxnSpPr>
      <xdr:spPr>
        <a:xfrm flipV="1">
          <a:off x="6524625" y="1266826"/>
          <a:ext cx="3429000" cy="400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</xdr:row>
      <xdr:rowOff>47625</xdr:rowOff>
    </xdr:from>
    <xdr:to>
      <xdr:col>6</xdr:col>
      <xdr:colOff>9525</xdr:colOff>
      <xdr:row>2</xdr:row>
      <xdr:rowOff>876300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CxnSpPr/>
      </xdr:nvCxnSpPr>
      <xdr:spPr>
        <a:xfrm>
          <a:off x="4581525" y="2114550"/>
          <a:ext cx="340995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</xdr:rowOff>
    </xdr:from>
    <xdr:to>
      <xdr:col>6</xdr:col>
      <xdr:colOff>0</xdr:colOff>
      <xdr:row>2</xdr:row>
      <xdr:rowOff>552450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CxnSpPr/>
      </xdr:nvCxnSpPr>
      <xdr:spPr>
        <a:xfrm flipV="1">
          <a:off x="7534275" y="400051"/>
          <a:ext cx="933450" cy="5524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45"/>
  <sheetViews>
    <sheetView workbookViewId="0">
      <pane ySplit="1" topLeftCell="A29" activePane="bottomLeft" state="frozen"/>
      <selection pane="bottomLeft" activeCell="Q46" sqref="Q46"/>
    </sheetView>
  </sheetViews>
  <sheetFormatPr defaultRowHeight="15.75" customHeight="1" x14ac:dyDescent="0.25"/>
  <cols>
    <col min="1" max="1" width="4.7109375" style="10" customWidth="1"/>
    <col min="2" max="2" width="12.42578125" style="10" customWidth="1"/>
    <col min="3" max="3" width="7.140625" style="10" customWidth="1"/>
    <col min="4" max="4" width="9.5703125" style="22" customWidth="1"/>
    <col min="5" max="5" width="15.42578125" style="22" customWidth="1"/>
    <col min="6" max="6" width="27.28515625" style="12" customWidth="1"/>
    <col min="7" max="7" width="9.7109375" style="12" customWidth="1"/>
    <col min="8" max="8" width="13.5703125" style="12" customWidth="1"/>
    <col min="9" max="9" width="3.85546875" style="12" customWidth="1"/>
    <col min="10" max="10" width="5.42578125" style="12" customWidth="1"/>
    <col min="11" max="11" width="31.28515625" style="12" customWidth="1"/>
    <col min="12" max="12" width="6.7109375" style="10" customWidth="1"/>
    <col min="13" max="13" width="7.28515625" style="10" customWidth="1"/>
    <col min="14" max="14" width="4.85546875" style="10" customWidth="1"/>
    <col min="15" max="15" width="10.140625" style="10" customWidth="1"/>
    <col min="16" max="16" width="5.42578125" style="10" customWidth="1"/>
    <col min="17" max="17" width="9.85546875" style="10" customWidth="1"/>
    <col min="18" max="18" width="5.42578125" style="17" customWidth="1"/>
    <col min="19" max="20" width="23.140625" style="10" customWidth="1"/>
    <col min="21" max="21" width="15.42578125" style="28" customWidth="1"/>
    <col min="22" max="22" width="9.28515625" style="28" customWidth="1"/>
    <col min="23" max="23" width="15" style="28" customWidth="1"/>
    <col min="24" max="24" width="9.140625" style="29"/>
    <col min="25" max="25" width="18.28515625" style="10" customWidth="1"/>
    <col min="26" max="16384" width="9.140625" style="10"/>
  </cols>
  <sheetData>
    <row r="1" spans="1:25" s="5" customFormat="1" ht="61.5" customHeight="1" x14ac:dyDescent="0.25">
      <c r="A1" s="5" t="s">
        <v>543</v>
      </c>
      <c r="B1" s="5" t="s">
        <v>621</v>
      </c>
      <c r="C1" s="5" t="s">
        <v>636</v>
      </c>
      <c r="D1" s="20" t="s">
        <v>623</v>
      </c>
      <c r="E1" s="20" t="s">
        <v>624</v>
      </c>
      <c r="F1" s="6" t="s">
        <v>0</v>
      </c>
      <c r="G1" s="6" t="s">
        <v>2</v>
      </c>
      <c r="H1" s="6" t="s">
        <v>294</v>
      </c>
      <c r="I1" s="6" t="s">
        <v>230</v>
      </c>
      <c r="J1" s="6" t="s">
        <v>559</v>
      </c>
      <c r="K1" s="6" t="s">
        <v>560</v>
      </c>
      <c r="L1" s="6" t="s">
        <v>287</v>
      </c>
      <c r="M1" s="6" t="s">
        <v>1</v>
      </c>
      <c r="N1" s="6"/>
      <c r="O1" s="5" t="s">
        <v>288</v>
      </c>
      <c r="P1" s="7" t="s">
        <v>231</v>
      </c>
      <c r="Q1" s="8">
        <f ca="1">TODAY()</f>
        <v>44796</v>
      </c>
      <c r="R1" s="17"/>
      <c r="S1" s="9" t="s">
        <v>440</v>
      </c>
      <c r="T1" s="12" t="s">
        <v>1393</v>
      </c>
      <c r="U1" s="25" t="s">
        <v>412</v>
      </c>
      <c r="V1" s="26" t="s">
        <v>422</v>
      </c>
      <c r="W1" s="26" t="s">
        <v>467</v>
      </c>
      <c r="X1" s="27" t="s">
        <v>423</v>
      </c>
      <c r="Y1" s="5" t="s">
        <v>1403</v>
      </c>
    </row>
    <row r="2" spans="1:25" ht="15.75" customHeight="1" x14ac:dyDescent="0.25">
      <c r="A2" s="10">
        <v>1</v>
      </c>
      <c r="B2" s="11">
        <v>43823</v>
      </c>
      <c r="C2" s="10">
        <v>70</v>
      </c>
      <c r="D2" s="21">
        <v>44026</v>
      </c>
      <c r="E2" s="21">
        <v>44027</v>
      </c>
      <c r="F2" s="1" t="s">
        <v>232</v>
      </c>
      <c r="G2" s="1" t="s">
        <v>233</v>
      </c>
      <c r="H2" s="106" t="s">
        <v>295</v>
      </c>
      <c r="I2" s="1">
        <f t="shared" ref="I2:I33" ca="1" si="0">DATEDIF(G2,$Q$1,"y")</f>
        <v>29</v>
      </c>
      <c r="J2" s="1" t="s">
        <v>103</v>
      </c>
      <c r="K2" s="1" t="s">
        <v>105</v>
      </c>
      <c r="L2" s="1" t="str">
        <f ca="1">M2</f>
        <v>1 мес.</v>
      </c>
      <c r="M2" s="1" t="str">
        <f ca="1">DATEDIF(O2,$Q$1,"ym")&amp;" мес."</f>
        <v>1 мес.</v>
      </c>
      <c r="N2" s="1"/>
      <c r="O2" s="1" t="s">
        <v>279</v>
      </c>
      <c r="T2" s="10" t="s">
        <v>1402</v>
      </c>
      <c r="U2" s="28" t="s">
        <v>414</v>
      </c>
      <c r="V2" s="28" t="s">
        <v>424</v>
      </c>
      <c r="W2" s="33">
        <v>44029</v>
      </c>
      <c r="X2" s="29">
        <v>1</v>
      </c>
    </row>
    <row r="3" spans="1:25" ht="15.75" customHeight="1" x14ac:dyDescent="0.25">
      <c r="A3" s="10">
        <v>2</v>
      </c>
      <c r="B3" s="11">
        <v>43823</v>
      </c>
      <c r="C3" s="10">
        <v>30</v>
      </c>
      <c r="D3" s="21">
        <v>43861</v>
      </c>
      <c r="E3" s="21">
        <v>43864</v>
      </c>
      <c r="F3" s="15" t="s">
        <v>104</v>
      </c>
      <c r="G3" s="1" t="s">
        <v>106</v>
      </c>
      <c r="H3" s="18" t="s">
        <v>296</v>
      </c>
      <c r="I3" s="1">
        <f t="shared" ca="1" si="0"/>
        <v>35</v>
      </c>
      <c r="J3" s="1" t="s">
        <v>103</v>
      </c>
      <c r="K3" s="1" t="s">
        <v>105</v>
      </c>
      <c r="L3" s="1" t="str">
        <f>CONCATENATE(M3,N3)</f>
        <v>3 года</v>
      </c>
      <c r="M3" s="3">
        <v>3</v>
      </c>
      <c r="N3" s="10" t="str">
        <f>VLOOKUP(MOD(MAX(MOD(M3-11,100),9),10),{0," год";1," года";4," лет"},2)</f>
        <v xml:space="preserve"> года</v>
      </c>
      <c r="T3" s="10" t="s">
        <v>1401</v>
      </c>
      <c r="U3" s="28" t="s">
        <v>414</v>
      </c>
      <c r="V3" s="28" t="s">
        <v>448</v>
      </c>
      <c r="W3" s="33">
        <v>43871</v>
      </c>
      <c r="X3" s="29" t="s">
        <v>449</v>
      </c>
    </row>
    <row r="4" spans="1:25" ht="15.75" customHeight="1" x14ac:dyDescent="0.25">
      <c r="A4" s="10">
        <v>3</v>
      </c>
      <c r="B4" s="11">
        <v>43823</v>
      </c>
      <c r="C4" s="10">
        <v>1</v>
      </c>
      <c r="D4" s="21">
        <v>43847</v>
      </c>
      <c r="E4" s="21">
        <v>43850</v>
      </c>
      <c r="F4" s="1" t="s">
        <v>107</v>
      </c>
      <c r="G4" s="1" t="s">
        <v>109</v>
      </c>
      <c r="H4" s="18" t="s">
        <v>297</v>
      </c>
      <c r="I4" s="1">
        <f t="shared" ca="1" si="0"/>
        <v>69</v>
      </c>
      <c r="J4" s="1" t="s">
        <v>103</v>
      </c>
      <c r="K4" s="1" t="s">
        <v>108</v>
      </c>
      <c r="L4" s="1" t="str">
        <f>CONCATENATE(M4,N4)</f>
        <v>17 лет</v>
      </c>
      <c r="M4" s="4">
        <v>17</v>
      </c>
      <c r="N4" s="10" t="str">
        <f>VLOOKUP(MOD(MAX(MOD(M4-11,100),9),10),{0," год";1," года";4," лет"},2)</f>
        <v xml:space="preserve"> лет</v>
      </c>
      <c r="S4" s="10" t="s">
        <v>468</v>
      </c>
      <c r="T4" s="10" t="s">
        <v>1396</v>
      </c>
      <c r="U4" s="28" t="s">
        <v>413</v>
      </c>
      <c r="V4" s="33">
        <v>43852</v>
      </c>
      <c r="W4" s="28" t="s">
        <v>468</v>
      </c>
      <c r="Y4" s="10" t="s">
        <v>1445</v>
      </c>
    </row>
    <row r="5" spans="1:25" ht="15.75" customHeight="1" x14ac:dyDescent="0.2">
      <c r="A5" s="10">
        <v>4</v>
      </c>
      <c r="C5" s="10">
        <v>31</v>
      </c>
      <c r="D5" s="21">
        <v>43861</v>
      </c>
      <c r="E5" s="11" t="s">
        <v>1300</v>
      </c>
      <c r="F5" s="15" t="s">
        <v>234</v>
      </c>
      <c r="G5" s="1" t="s">
        <v>235</v>
      </c>
      <c r="H5" s="18" t="s">
        <v>298</v>
      </c>
      <c r="I5" s="1">
        <f t="shared" ca="1" si="0"/>
        <v>49</v>
      </c>
      <c r="J5" s="1" t="s">
        <v>103</v>
      </c>
      <c r="K5" s="1" t="s">
        <v>105</v>
      </c>
      <c r="L5" s="1" t="str">
        <f ca="1">M5</f>
        <v>5 мес.</v>
      </c>
      <c r="M5" s="1" t="str">
        <f ca="1">DATEDIF(O5,$Q$1,"ym")&amp;" мес."</f>
        <v>5 мес.</v>
      </c>
      <c r="N5" s="1"/>
      <c r="O5" s="38" t="s">
        <v>274</v>
      </c>
      <c r="P5" s="39" t="s">
        <v>293</v>
      </c>
      <c r="Q5" s="40">
        <v>43535</v>
      </c>
      <c r="R5" s="38" t="str">
        <f ca="1">DATEDIF(Q5,$Q$1,"ym")&amp;" мес."</f>
        <v>5 мес.</v>
      </c>
    </row>
    <row r="6" spans="1:25" ht="15.75" customHeight="1" x14ac:dyDescent="0.25">
      <c r="A6" s="10">
        <v>5</v>
      </c>
      <c r="B6" s="11">
        <v>43823</v>
      </c>
      <c r="C6" s="10">
        <v>71</v>
      </c>
      <c r="D6" s="21">
        <v>44026</v>
      </c>
      <c r="E6" s="21">
        <v>44027</v>
      </c>
      <c r="F6" s="1" t="s">
        <v>110</v>
      </c>
      <c r="G6" s="1" t="s">
        <v>111</v>
      </c>
      <c r="H6" s="18" t="s">
        <v>299</v>
      </c>
      <c r="I6" s="1">
        <f t="shared" ca="1" si="0"/>
        <v>31</v>
      </c>
      <c r="J6" s="1" t="s">
        <v>86</v>
      </c>
      <c r="K6" s="1" t="s">
        <v>108</v>
      </c>
      <c r="L6" s="1" t="str">
        <f t="shared" ref="L6:L14" si="1">CONCATENATE(M6,N6)</f>
        <v>5 лет</v>
      </c>
      <c r="M6" s="3">
        <v>5</v>
      </c>
      <c r="N6" s="10" t="str">
        <f>VLOOKUP(MOD(MAX(MOD(M6-11,100),9),10),{0," год";1," года";4," лет"},2)</f>
        <v xml:space="preserve"> лет</v>
      </c>
      <c r="T6" s="10" t="s">
        <v>1402</v>
      </c>
      <c r="U6" s="28" t="s">
        <v>414</v>
      </c>
      <c r="V6" s="28" t="s">
        <v>424</v>
      </c>
      <c r="W6" s="33">
        <v>44029</v>
      </c>
      <c r="X6" s="29">
        <v>1</v>
      </c>
    </row>
    <row r="7" spans="1:25" ht="15.75" customHeight="1" x14ac:dyDescent="0.25">
      <c r="A7" s="10">
        <v>6</v>
      </c>
      <c r="E7" s="10"/>
      <c r="F7" s="1" t="s">
        <v>53</v>
      </c>
      <c r="G7" s="1" t="s">
        <v>55</v>
      </c>
      <c r="H7" s="18" t="s">
        <v>300</v>
      </c>
      <c r="I7" s="1">
        <f t="shared" ca="1" si="0"/>
        <v>61</v>
      </c>
      <c r="J7" s="1" t="s">
        <v>52</v>
      </c>
      <c r="K7" s="1" t="s">
        <v>54</v>
      </c>
      <c r="L7" s="1" t="str">
        <f t="shared" si="1"/>
        <v>5 лет</v>
      </c>
      <c r="M7" s="4">
        <v>5</v>
      </c>
      <c r="N7" s="10" t="str">
        <f>VLOOKUP(MOD(MAX(MOD(M7-11,100),9),10),{0," год";1," года";4," лет"},2)</f>
        <v xml:space="preserve"> лет</v>
      </c>
    </row>
    <row r="8" spans="1:25" ht="15.75" customHeight="1" x14ac:dyDescent="0.25">
      <c r="A8" s="10">
        <v>7</v>
      </c>
      <c r="B8" s="11">
        <v>43823</v>
      </c>
      <c r="C8" s="10">
        <v>61</v>
      </c>
      <c r="D8" s="21">
        <v>44015</v>
      </c>
      <c r="E8" s="21">
        <v>44015</v>
      </c>
      <c r="F8" s="1" t="s">
        <v>112</v>
      </c>
      <c r="G8" s="1" t="s">
        <v>113</v>
      </c>
      <c r="H8" s="18" t="s">
        <v>301</v>
      </c>
      <c r="I8" s="1">
        <f t="shared" ca="1" si="0"/>
        <v>43</v>
      </c>
      <c r="J8" s="1" t="s">
        <v>103</v>
      </c>
      <c r="K8" s="1" t="s">
        <v>88</v>
      </c>
      <c r="L8" s="1" t="str">
        <f t="shared" si="1"/>
        <v>13 лет</v>
      </c>
      <c r="M8" s="3">
        <v>13</v>
      </c>
      <c r="N8" s="10" t="str">
        <f>VLOOKUP(MOD(MAX(MOD(M8-11,100),9),10),{0," год";1," года";4," лет"},2)</f>
        <v xml:space="preserve"> лет</v>
      </c>
      <c r="T8" s="10" t="s">
        <v>1400</v>
      </c>
      <c r="U8" s="28" t="s">
        <v>414</v>
      </c>
      <c r="V8" s="28" t="s">
        <v>425</v>
      </c>
      <c r="W8" s="33">
        <v>44019</v>
      </c>
      <c r="X8" s="29" t="s">
        <v>426</v>
      </c>
    </row>
    <row r="9" spans="1:25" ht="15.75" customHeight="1" x14ac:dyDescent="0.25">
      <c r="A9" s="10">
        <v>8</v>
      </c>
      <c r="D9" s="22" t="s">
        <v>409</v>
      </c>
      <c r="E9" s="10"/>
      <c r="F9" s="1" t="s">
        <v>56</v>
      </c>
      <c r="G9" s="1" t="s">
        <v>57</v>
      </c>
      <c r="H9" s="18" t="s">
        <v>302</v>
      </c>
      <c r="I9" s="1">
        <f t="shared" ca="1" si="0"/>
        <v>39</v>
      </c>
      <c r="J9" s="1" t="s">
        <v>52</v>
      </c>
      <c r="K9" s="1" t="s">
        <v>54</v>
      </c>
      <c r="L9" s="1" t="str">
        <f t="shared" si="1"/>
        <v>9 лет</v>
      </c>
      <c r="M9" s="3">
        <v>9</v>
      </c>
      <c r="N9" s="10" t="str">
        <f>VLOOKUP(MOD(MAX(MOD(M9-11,100),9),10),{0," год";1," года";4," лет"},2)</f>
        <v xml:space="preserve"> лет</v>
      </c>
    </row>
    <row r="10" spans="1:25" ht="15.75" customHeight="1" x14ac:dyDescent="0.25">
      <c r="A10" s="10">
        <v>9</v>
      </c>
      <c r="B10" s="11">
        <v>43823</v>
      </c>
      <c r="C10" s="10">
        <v>62</v>
      </c>
      <c r="D10" s="21">
        <v>44015</v>
      </c>
      <c r="E10" s="21">
        <v>44015</v>
      </c>
      <c r="F10" s="1" t="s">
        <v>114</v>
      </c>
      <c r="G10" s="1" t="s">
        <v>115</v>
      </c>
      <c r="H10" s="18" t="s">
        <v>303</v>
      </c>
      <c r="I10" s="1">
        <f t="shared" ca="1" si="0"/>
        <v>60</v>
      </c>
      <c r="J10" s="1" t="s">
        <v>103</v>
      </c>
      <c r="K10" s="1" t="s">
        <v>31</v>
      </c>
      <c r="L10" s="1" t="str">
        <f t="shared" si="1"/>
        <v>12 лет</v>
      </c>
      <c r="M10" s="4">
        <v>12</v>
      </c>
      <c r="N10" s="10" t="str">
        <f>VLOOKUP(MOD(MAX(MOD(M10-11,100),9),10),{0," год";1," года";4," лет"},2)</f>
        <v xml:space="preserve"> лет</v>
      </c>
      <c r="T10" s="10" t="s">
        <v>1400</v>
      </c>
      <c r="U10" s="28" t="s">
        <v>414</v>
      </c>
      <c r="V10" s="28" t="s">
        <v>1313</v>
      </c>
      <c r="W10" s="33">
        <v>44180</v>
      </c>
      <c r="X10" s="29">
        <v>2</v>
      </c>
    </row>
    <row r="11" spans="1:25" ht="15.75" customHeight="1" x14ac:dyDescent="0.25">
      <c r="A11" s="10">
        <v>10</v>
      </c>
      <c r="D11" s="22" t="s">
        <v>409</v>
      </c>
      <c r="E11" s="10"/>
      <c r="F11" s="1" t="s">
        <v>58</v>
      </c>
      <c r="G11" s="1" t="s">
        <v>59</v>
      </c>
      <c r="H11" s="105" t="s">
        <v>304</v>
      </c>
      <c r="I11" s="1">
        <f t="shared" ca="1" si="0"/>
        <v>47</v>
      </c>
      <c r="J11" s="1" t="s">
        <v>52</v>
      </c>
      <c r="K11" s="1" t="s">
        <v>54</v>
      </c>
      <c r="L11" s="1" t="str">
        <f t="shared" si="1"/>
        <v>13 лет</v>
      </c>
      <c r="M11" s="3">
        <v>13</v>
      </c>
      <c r="N11" s="10" t="str">
        <f>VLOOKUP(MOD(MAX(MOD(M11-11,100),9),10),{0," год";1," года";4," лет"},2)</f>
        <v xml:space="preserve"> лет</v>
      </c>
    </row>
    <row r="12" spans="1:25" ht="15.75" customHeight="1" x14ac:dyDescent="0.25">
      <c r="A12" s="10">
        <v>11</v>
      </c>
      <c r="B12" s="11">
        <v>43823</v>
      </c>
      <c r="C12" s="10">
        <v>16</v>
      </c>
      <c r="D12" s="21">
        <v>43847</v>
      </c>
      <c r="E12" s="21">
        <v>43850</v>
      </c>
      <c r="F12" s="1" t="s">
        <v>116</v>
      </c>
      <c r="G12" s="1" t="s">
        <v>117</v>
      </c>
      <c r="H12" s="13" t="s">
        <v>305</v>
      </c>
      <c r="I12" s="1">
        <f t="shared" ca="1" si="0"/>
        <v>45</v>
      </c>
      <c r="J12" s="1" t="s">
        <v>103</v>
      </c>
      <c r="K12" s="1" t="s">
        <v>105</v>
      </c>
      <c r="L12" s="1" t="str">
        <f t="shared" si="1"/>
        <v>1 год</v>
      </c>
      <c r="M12" s="3">
        <v>1</v>
      </c>
      <c r="N12" s="10" t="str">
        <f>VLOOKUP(MOD(MAX(MOD(M12-11,100),9),10),{0," год";1," года";4," лет"},2)</f>
        <v xml:space="preserve"> год</v>
      </c>
      <c r="T12" s="10" t="s">
        <v>1396</v>
      </c>
      <c r="U12" s="28" t="s">
        <v>414</v>
      </c>
      <c r="V12" s="28" t="s">
        <v>1313</v>
      </c>
      <c r="W12" s="33">
        <v>44180</v>
      </c>
      <c r="X12" s="29">
        <v>3</v>
      </c>
    </row>
    <row r="13" spans="1:25" ht="15.75" customHeight="1" x14ac:dyDescent="0.25">
      <c r="A13" s="10">
        <v>12</v>
      </c>
      <c r="E13" s="10"/>
      <c r="F13" s="1" t="s">
        <v>30</v>
      </c>
      <c r="G13" s="1" t="s">
        <v>32</v>
      </c>
      <c r="H13" s="106" t="s">
        <v>306</v>
      </c>
      <c r="I13" s="1">
        <f t="shared" ca="1" si="0"/>
        <v>71</v>
      </c>
      <c r="J13" s="1" t="s">
        <v>29</v>
      </c>
      <c r="K13" s="1" t="s">
        <v>31</v>
      </c>
      <c r="L13" s="1" t="str">
        <f t="shared" si="1"/>
        <v>13 лет</v>
      </c>
      <c r="M13" s="4">
        <v>13</v>
      </c>
      <c r="N13" s="10" t="str">
        <f>VLOOKUP(MOD(MAX(MOD(M13-11,100),9),10),{0," год";1," года";4," лет"},2)</f>
        <v xml:space="preserve"> лет</v>
      </c>
    </row>
    <row r="14" spans="1:25" ht="15.75" customHeight="1" x14ac:dyDescent="0.25">
      <c r="A14" s="10">
        <v>13</v>
      </c>
      <c r="D14" s="22" t="s">
        <v>409</v>
      </c>
      <c r="E14" s="10"/>
      <c r="F14" s="1" t="s">
        <v>76</v>
      </c>
      <c r="G14" s="1" t="s">
        <v>78</v>
      </c>
      <c r="H14" s="18" t="s">
        <v>307</v>
      </c>
      <c r="I14" s="1">
        <f t="shared" ca="1" si="0"/>
        <v>33</v>
      </c>
      <c r="J14" s="1" t="s">
        <v>75</v>
      </c>
      <c r="K14" s="1" t="s">
        <v>77</v>
      </c>
      <c r="L14" s="1" t="str">
        <f t="shared" si="1"/>
        <v>4 года</v>
      </c>
      <c r="M14" s="3">
        <v>4</v>
      </c>
      <c r="N14" s="10" t="str">
        <f>VLOOKUP(MOD(MAX(MOD(M14-11,100),9),10),{0," год";1," года";4," лет"},2)</f>
        <v xml:space="preserve"> года</v>
      </c>
    </row>
    <row r="15" spans="1:25" ht="15.75" customHeight="1" x14ac:dyDescent="0.25">
      <c r="A15" s="10">
        <v>14</v>
      </c>
      <c r="C15" s="10">
        <v>2</v>
      </c>
      <c r="D15" s="21">
        <v>43847</v>
      </c>
      <c r="E15" s="11">
        <v>43850</v>
      </c>
      <c r="F15" s="1" t="s">
        <v>236</v>
      </c>
      <c r="G15" s="1" t="s">
        <v>237</v>
      </c>
      <c r="H15" s="18" t="s">
        <v>308</v>
      </c>
      <c r="I15" s="1">
        <f t="shared" ca="1" si="0"/>
        <v>26</v>
      </c>
      <c r="J15" s="1" t="s">
        <v>103</v>
      </c>
      <c r="K15" s="1" t="s">
        <v>105</v>
      </c>
      <c r="L15" s="1" t="str">
        <f ca="1">M15</f>
        <v>6 мес.</v>
      </c>
      <c r="M15" s="1" t="str">
        <f ca="1">DATEDIF(O15,$Q$1,"ym")&amp;" мес."</f>
        <v>6 мес.</v>
      </c>
      <c r="N15" s="1"/>
      <c r="O15" s="1" t="s">
        <v>270</v>
      </c>
      <c r="T15" s="10" t="s">
        <v>1396</v>
      </c>
      <c r="U15" s="28" t="s">
        <v>414</v>
      </c>
      <c r="V15" s="28" t="s">
        <v>450</v>
      </c>
      <c r="W15" s="33">
        <v>43852</v>
      </c>
      <c r="X15" s="29" t="s">
        <v>449</v>
      </c>
    </row>
    <row r="16" spans="1:25" ht="15.75" customHeight="1" x14ac:dyDescent="0.25">
      <c r="A16" s="10">
        <v>15</v>
      </c>
      <c r="E16" s="10"/>
      <c r="F16" s="1" t="s">
        <v>60</v>
      </c>
      <c r="G16" s="1" t="s">
        <v>61</v>
      </c>
      <c r="H16" s="18" t="s">
        <v>309</v>
      </c>
      <c r="I16" s="1">
        <f t="shared" ca="1" si="0"/>
        <v>30</v>
      </c>
      <c r="J16" s="1" t="s">
        <v>52</v>
      </c>
      <c r="K16" s="1" t="s">
        <v>54</v>
      </c>
      <c r="L16" s="1" t="str">
        <f t="shared" ref="L16:L21" si="2">CONCATENATE(M16,N16)</f>
        <v>5 лет</v>
      </c>
      <c r="M16" s="3">
        <v>5</v>
      </c>
      <c r="N16" s="10" t="str">
        <f>VLOOKUP(MOD(MAX(MOD(M16-11,100),9),10),{0," год";1," года";4," лет"},2)</f>
        <v xml:space="preserve"> лет</v>
      </c>
    </row>
    <row r="17" spans="1:25" ht="15.75" customHeight="1" x14ac:dyDescent="0.25">
      <c r="A17" s="10">
        <v>16</v>
      </c>
      <c r="B17" s="11">
        <v>43823</v>
      </c>
      <c r="C17" s="10">
        <v>63</v>
      </c>
      <c r="D17" s="21">
        <v>44015</v>
      </c>
      <c r="E17" s="21">
        <v>44015</v>
      </c>
      <c r="F17" s="1" t="s">
        <v>118</v>
      </c>
      <c r="G17" s="1" t="s">
        <v>119</v>
      </c>
      <c r="H17" s="18" t="s">
        <v>310</v>
      </c>
      <c r="I17" s="1">
        <f t="shared" ca="1" si="0"/>
        <v>33</v>
      </c>
      <c r="J17" s="1" t="s">
        <v>103</v>
      </c>
      <c r="K17" s="1" t="s">
        <v>88</v>
      </c>
      <c r="L17" s="1" t="str">
        <f t="shared" si="2"/>
        <v>8 лет</v>
      </c>
      <c r="M17" s="3">
        <v>8</v>
      </c>
      <c r="N17" s="10" t="str">
        <f>VLOOKUP(MOD(MAX(MOD(M17-11,100),9),10),{0," год";1," года";4," лет"},2)</f>
        <v xml:space="preserve"> лет</v>
      </c>
      <c r="T17" s="10" t="s">
        <v>1400</v>
      </c>
      <c r="U17" s="28" t="s">
        <v>414</v>
      </c>
      <c r="V17" s="28" t="s">
        <v>425</v>
      </c>
      <c r="W17" s="33">
        <v>44019</v>
      </c>
      <c r="X17" s="29">
        <v>1</v>
      </c>
    </row>
    <row r="18" spans="1:25" ht="15.75" customHeight="1" x14ac:dyDescent="0.25">
      <c r="A18" s="10">
        <v>17</v>
      </c>
      <c r="E18" s="10"/>
      <c r="F18" s="1" t="s">
        <v>79</v>
      </c>
      <c r="G18" s="1" t="s">
        <v>81</v>
      </c>
      <c r="H18" s="18" t="s">
        <v>311</v>
      </c>
      <c r="I18" s="1">
        <f t="shared" ca="1" si="0"/>
        <v>43</v>
      </c>
      <c r="J18" s="1" t="s">
        <v>75</v>
      </c>
      <c r="K18" s="1" t="s">
        <v>80</v>
      </c>
      <c r="L18" s="1" t="str">
        <f t="shared" si="2"/>
        <v>1 год</v>
      </c>
      <c r="M18" s="3">
        <v>1</v>
      </c>
      <c r="N18" s="10" t="str">
        <f>VLOOKUP(MOD(MAX(MOD(M18-11,100),9),10),{0," год";1," года";4," лет"},2)</f>
        <v xml:space="preserve"> год</v>
      </c>
    </row>
    <row r="19" spans="1:25" ht="15.75" customHeight="1" x14ac:dyDescent="0.25">
      <c r="A19" s="10">
        <v>18</v>
      </c>
      <c r="B19" s="11">
        <v>43823</v>
      </c>
      <c r="C19" s="10">
        <v>32</v>
      </c>
      <c r="D19" s="21">
        <v>43861</v>
      </c>
      <c r="E19" s="21">
        <v>43864</v>
      </c>
      <c r="F19" s="15" t="s">
        <v>120</v>
      </c>
      <c r="G19" s="1" t="s">
        <v>121</v>
      </c>
      <c r="H19" s="18" t="s">
        <v>312</v>
      </c>
      <c r="I19" s="1">
        <f t="shared" ca="1" si="0"/>
        <v>57</v>
      </c>
      <c r="J19" s="1" t="s">
        <v>103</v>
      </c>
      <c r="K19" s="1" t="s">
        <v>88</v>
      </c>
      <c r="L19" s="1" t="str">
        <f t="shared" si="2"/>
        <v>14 лет</v>
      </c>
      <c r="M19" s="3">
        <v>14</v>
      </c>
      <c r="N19" s="10" t="str">
        <f>VLOOKUP(MOD(MAX(MOD(M19-11,100),9),10),{0," год";1," года";4," лет"},2)</f>
        <v xml:space="preserve"> лет</v>
      </c>
      <c r="T19" s="10" t="s">
        <v>1401</v>
      </c>
      <c r="U19" s="28" t="s">
        <v>414</v>
      </c>
      <c r="V19" s="28" t="s">
        <v>448</v>
      </c>
      <c r="W19" s="33">
        <v>43871</v>
      </c>
      <c r="X19" s="29" t="s">
        <v>449</v>
      </c>
    </row>
    <row r="20" spans="1:25" ht="15.75" customHeight="1" x14ac:dyDescent="0.25">
      <c r="A20" s="10">
        <v>19</v>
      </c>
      <c r="B20" s="11">
        <v>43823</v>
      </c>
      <c r="C20" s="10">
        <v>23</v>
      </c>
      <c r="D20" s="21">
        <v>43847</v>
      </c>
      <c r="E20" s="21">
        <v>43850</v>
      </c>
      <c r="F20" s="1" t="s">
        <v>122</v>
      </c>
      <c r="G20" s="1" t="s">
        <v>123</v>
      </c>
      <c r="H20" s="18" t="s">
        <v>313</v>
      </c>
      <c r="I20" s="1">
        <f t="shared" ca="1" si="0"/>
        <v>66</v>
      </c>
      <c r="J20" s="1" t="s">
        <v>103</v>
      </c>
      <c r="K20" s="1" t="s">
        <v>31</v>
      </c>
      <c r="L20" s="1" t="str">
        <f t="shared" si="2"/>
        <v>3 года</v>
      </c>
      <c r="M20" s="4">
        <v>3</v>
      </c>
      <c r="N20" s="10" t="str">
        <f>VLOOKUP(MOD(MAX(MOD(M20-11,100),9),10),{0," год";1," года";4," лет"},2)</f>
        <v xml:space="preserve"> года</v>
      </c>
      <c r="T20" s="10" t="s">
        <v>1396</v>
      </c>
      <c r="U20" s="28" t="s">
        <v>414</v>
      </c>
      <c r="V20" s="28" t="s">
        <v>450</v>
      </c>
      <c r="W20" s="33">
        <v>43852</v>
      </c>
      <c r="X20" s="29" t="s">
        <v>449</v>
      </c>
    </row>
    <row r="21" spans="1:25" ht="15.75" customHeight="1" x14ac:dyDescent="0.25">
      <c r="A21" s="10">
        <v>20</v>
      </c>
      <c r="B21" s="11">
        <v>43823</v>
      </c>
      <c r="C21" s="10">
        <v>74</v>
      </c>
      <c r="D21" s="21">
        <v>44047</v>
      </c>
      <c r="E21" s="21">
        <v>44048</v>
      </c>
      <c r="F21" s="1" t="s">
        <v>124</v>
      </c>
      <c r="G21" s="1" t="s">
        <v>125</v>
      </c>
      <c r="H21" s="18" t="s">
        <v>314</v>
      </c>
      <c r="I21" s="1">
        <f t="shared" ca="1" si="0"/>
        <v>55</v>
      </c>
      <c r="J21" s="1" t="s">
        <v>103</v>
      </c>
      <c r="K21" s="1" t="s">
        <v>108</v>
      </c>
      <c r="L21" s="1" t="str">
        <f t="shared" si="2"/>
        <v>12 лет</v>
      </c>
      <c r="M21" s="3">
        <v>12</v>
      </c>
      <c r="N21" s="10" t="str">
        <f>VLOOKUP(MOD(MAX(MOD(M21-11,100),9),10),{0," год";1," года";4," лет"},2)</f>
        <v xml:space="preserve"> лет</v>
      </c>
      <c r="S21" s="10" t="s">
        <v>1314</v>
      </c>
      <c r="T21" s="10" t="s">
        <v>1399</v>
      </c>
      <c r="U21" s="28" t="s">
        <v>413</v>
      </c>
      <c r="V21" s="33">
        <v>44068</v>
      </c>
      <c r="W21" s="28" t="s">
        <v>1392</v>
      </c>
      <c r="X21" s="29" t="s">
        <v>426</v>
      </c>
      <c r="Y21" s="10" t="s">
        <v>1452</v>
      </c>
    </row>
    <row r="22" spans="1:25" ht="15.75" customHeight="1" x14ac:dyDescent="0.25">
      <c r="A22" s="10">
        <v>21</v>
      </c>
      <c r="B22" s="11">
        <v>43823</v>
      </c>
      <c r="C22" s="10">
        <v>4</v>
      </c>
      <c r="D22" s="21">
        <v>43847</v>
      </c>
      <c r="E22" s="21">
        <v>43850</v>
      </c>
      <c r="F22" s="1" t="s">
        <v>238</v>
      </c>
      <c r="G22" s="1" t="s">
        <v>239</v>
      </c>
      <c r="H22" s="18" t="s">
        <v>315</v>
      </c>
      <c r="I22" s="1">
        <f t="shared" ca="1" si="0"/>
        <v>57</v>
      </c>
      <c r="J22" s="1" t="s">
        <v>103</v>
      </c>
      <c r="K22" s="1" t="s">
        <v>105</v>
      </c>
      <c r="L22" s="1" t="str">
        <f ca="1">M22</f>
        <v>1 мес.</v>
      </c>
      <c r="M22" s="1" t="str">
        <f ca="1">DATEDIF(O22,$Q$1,"ym")&amp;" мес."</f>
        <v>1 мес.</v>
      </c>
      <c r="N22" s="1"/>
      <c r="O22" s="1" t="s">
        <v>276</v>
      </c>
      <c r="T22" s="10" t="s">
        <v>1396</v>
      </c>
      <c r="U22" s="28" t="s">
        <v>414</v>
      </c>
      <c r="V22" s="28" t="s">
        <v>450</v>
      </c>
      <c r="W22" s="33">
        <v>43852</v>
      </c>
      <c r="X22" s="29" t="s">
        <v>449</v>
      </c>
    </row>
    <row r="23" spans="1:25" ht="15.75" customHeight="1" x14ac:dyDescent="0.25">
      <c r="A23" s="10">
        <v>22</v>
      </c>
      <c r="B23" s="11">
        <v>43823</v>
      </c>
      <c r="C23" s="10">
        <v>3</v>
      </c>
      <c r="D23" s="21">
        <v>43847</v>
      </c>
      <c r="E23" s="21">
        <v>43850</v>
      </c>
      <c r="F23" s="1" t="s">
        <v>33</v>
      </c>
      <c r="G23" s="1" t="s">
        <v>34</v>
      </c>
      <c r="H23" s="18" t="s">
        <v>316</v>
      </c>
      <c r="I23" s="1">
        <f t="shared" ca="1" si="0"/>
        <v>68</v>
      </c>
      <c r="J23" s="1" t="s">
        <v>29</v>
      </c>
      <c r="K23" s="1" t="s">
        <v>31</v>
      </c>
      <c r="L23" s="1" t="str">
        <f>CONCATENATE(M23,N23)</f>
        <v>4 года</v>
      </c>
      <c r="M23" s="4">
        <v>4</v>
      </c>
      <c r="N23" s="10" t="str">
        <f>VLOOKUP(MOD(MAX(MOD(M23-11,100),9),10),{0," год";1," года";4," лет"},2)</f>
        <v xml:space="preserve"> года</v>
      </c>
      <c r="T23" s="10" t="s">
        <v>1396</v>
      </c>
      <c r="U23" s="28" t="s">
        <v>414</v>
      </c>
      <c r="V23" s="28" t="s">
        <v>450</v>
      </c>
      <c r="W23" s="33">
        <v>43852</v>
      </c>
      <c r="X23" s="29" t="s">
        <v>449</v>
      </c>
    </row>
    <row r="24" spans="1:25" ht="15.75" customHeight="1" x14ac:dyDescent="0.25">
      <c r="A24" s="10">
        <v>23</v>
      </c>
      <c r="B24" s="11">
        <v>43823</v>
      </c>
      <c r="C24" s="10">
        <v>17</v>
      </c>
      <c r="D24" s="21">
        <v>43847</v>
      </c>
      <c r="E24" s="21">
        <v>43850</v>
      </c>
      <c r="F24" s="1" t="s">
        <v>87</v>
      </c>
      <c r="G24" s="1" t="s">
        <v>89</v>
      </c>
      <c r="H24" s="18" t="s">
        <v>317</v>
      </c>
      <c r="I24" s="1">
        <f t="shared" ca="1" si="0"/>
        <v>29</v>
      </c>
      <c r="J24" s="1" t="s">
        <v>86</v>
      </c>
      <c r="K24" s="1" t="s">
        <v>88</v>
      </c>
      <c r="L24" s="1" t="str">
        <f>CONCATENATE(M24,N24)</f>
        <v>3 года</v>
      </c>
      <c r="M24" s="3">
        <v>3</v>
      </c>
      <c r="N24" s="10" t="str">
        <f>VLOOKUP(MOD(MAX(MOD(M24-11,100),9),10),{0," год";1," года";4," лет"},2)</f>
        <v xml:space="preserve"> года</v>
      </c>
      <c r="T24" s="10" t="s">
        <v>1396</v>
      </c>
      <c r="U24" s="28" t="s">
        <v>414</v>
      </c>
      <c r="V24" s="28" t="s">
        <v>450</v>
      </c>
      <c r="W24" s="33">
        <v>43852</v>
      </c>
      <c r="X24" s="29" t="s">
        <v>449</v>
      </c>
    </row>
    <row r="25" spans="1:25" ht="15.75" customHeight="1" x14ac:dyDescent="0.25">
      <c r="A25" s="10">
        <v>24</v>
      </c>
      <c r="D25" s="22" t="s">
        <v>409</v>
      </c>
      <c r="E25" s="10"/>
      <c r="F25" s="1" t="s">
        <v>240</v>
      </c>
      <c r="G25" s="1" t="s">
        <v>241</v>
      </c>
      <c r="H25" s="18" t="s">
        <v>318</v>
      </c>
      <c r="I25" s="1">
        <f t="shared" ca="1" si="0"/>
        <v>63</v>
      </c>
      <c r="J25" s="1" t="s">
        <v>45</v>
      </c>
      <c r="K25" s="1" t="s">
        <v>50</v>
      </c>
      <c r="L25" s="1" t="str">
        <f ca="1">M25</f>
        <v>2 мес.</v>
      </c>
      <c r="M25" s="1" t="str">
        <f ca="1">DATEDIF(O25,$Q$1,"ym")&amp;" мес."</f>
        <v>2 мес.</v>
      </c>
      <c r="N25" s="1"/>
      <c r="O25" s="1" t="s">
        <v>275</v>
      </c>
    </row>
    <row r="26" spans="1:25" ht="15.75" customHeight="1" x14ac:dyDescent="0.25">
      <c r="A26" s="10">
        <v>25</v>
      </c>
      <c r="B26" s="11">
        <v>43823</v>
      </c>
      <c r="C26" s="10">
        <v>22</v>
      </c>
      <c r="D26" s="21">
        <v>43847</v>
      </c>
      <c r="E26" s="21">
        <v>43850</v>
      </c>
      <c r="F26" s="1" t="s">
        <v>4</v>
      </c>
      <c r="G26" s="1" t="s">
        <v>6</v>
      </c>
      <c r="H26" s="18" t="s">
        <v>319</v>
      </c>
      <c r="I26" s="1">
        <f t="shared" ca="1" si="0"/>
        <v>56</v>
      </c>
      <c r="J26" s="1" t="s">
        <v>3</v>
      </c>
      <c r="K26" s="1" t="s">
        <v>5</v>
      </c>
      <c r="L26" s="1" t="str">
        <f t="shared" ref="L26:L43" si="3">CONCATENATE(M26,N26)</f>
        <v>13 лет</v>
      </c>
      <c r="M26" s="3">
        <v>13</v>
      </c>
      <c r="N26" s="10" t="str">
        <f>VLOOKUP(MOD(MAX(MOD(M26-11,100),9),10),{0," год";1," года";4," лет"},2)</f>
        <v xml:space="preserve"> лет</v>
      </c>
      <c r="T26" s="10" t="s">
        <v>1396</v>
      </c>
      <c r="U26" s="28" t="s">
        <v>414</v>
      </c>
      <c r="V26" s="28" t="s">
        <v>451</v>
      </c>
      <c r="W26" s="33">
        <v>43860</v>
      </c>
      <c r="X26" s="29" t="s">
        <v>449</v>
      </c>
    </row>
    <row r="27" spans="1:25" ht="15.75" customHeight="1" x14ac:dyDescent="0.25">
      <c r="A27" s="10">
        <v>26</v>
      </c>
      <c r="E27" s="10"/>
      <c r="F27" s="1" t="s">
        <v>69</v>
      </c>
      <c r="G27" s="1" t="s">
        <v>70</v>
      </c>
      <c r="H27" s="18"/>
      <c r="I27" s="1">
        <f t="shared" ca="1" si="0"/>
        <v>57</v>
      </c>
      <c r="J27" s="1" t="s">
        <v>68</v>
      </c>
      <c r="K27" s="1" t="s">
        <v>63</v>
      </c>
      <c r="L27" s="1" t="str">
        <f t="shared" si="3"/>
        <v>2 года</v>
      </c>
      <c r="M27" s="3">
        <v>2</v>
      </c>
      <c r="N27" s="10" t="str">
        <f>VLOOKUP(MOD(MAX(MOD(M27-11,100),9),10),{0," год";1," года";4," лет"},2)</f>
        <v xml:space="preserve"> года</v>
      </c>
    </row>
    <row r="28" spans="1:25" ht="15.75" customHeight="1" x14ac:dyDescent="0.25">
      <c r="A28" s="10">
        <v>27</v>
      </c>
      <c r="E28" s="10"/>
      <c r="F28" s="1" t="s">
        <v>39</v>
      </c>
      <c r="G28" s="1" t="s">
        <v>41</v>
      </c>
      <c r="H28" s="18" t="s">
        <v>320</v>
      </c>
      <c r="I28" s="1">
        <f t="shared" ca="1" si="0"/>
        <v>69</v>
      </c>
      <c r="J28" s="1" t="s">
        <v>38</v>
      </c>
      <c r="K28" s="1" t="s">
        <v>40</v>
      </c>
      <c r="L28" s="1" t="str">
        <f t="shared" si="3"/>
        <v>12 лет</v>
      </c>
      <c r="M28" s="4">
        <v>12</v>
      </c>
      <c r="N28" s="10" t="str">
        <f>VLOOKUP(MOD(MAX(MOD(M28-11,100),9),10),{0," год";1," года";4," лет"},2)</f>
        <v xml:space="preserve"> лет</v>
      </c>
    </row>
    <row r="29" spans="1:25" ht="15.75" customHeight="1" x14ac:dyDescent="0.25">
      <c r="A29" s="10">
        <v>28</v>
      </c>
      <c r="B29" s="11">
        <v>43823</v>
      </c>
      <c r="C29" s="10">
        <v>75</v>
      </c>
      <c r="D29" s="21">
        <v>44047</v>
      </c>
      <c r="E29" s="21">
        <v>44048</v>
      </c>
      <c r="F29" s="1" t="s">
        <v>126</v>
      </c>
      <c r="G29" s="1" t="s">
        <v>127</v>
      </c>
      <c r="H29" s="18" t="s">
        <v>321</v>
      </c>
      <c r="I29" s="1">
        <f t="shared" ca="1" si="0"/>
        <v>58</v>
      </c>
      <c r="J29" s="1" t="s">
        <v>103</v>
      </c>
      <c r="K29" s="1" t="s">
        <v>105</v>
      </c>
      <c r="L29" s="1" t="str">
        <f t="shared" si="3"/>
        <v>12 лет</v>
      </c>
      <c r="M29" s="3">
        <v>12</v>
      </c>
      <c r="N29" s="10" t="str">
        <f>VLOOKUP(MOD(MAX(MOD(M29-11,100),9),10),{0," год";1," года";4," лет"},2)</f>
        <v xml:space="preserve"> лет</v>
      </c>
      <c r="T29" s="10" t="s">
        <v>1399</v>
      </c>
      <c r="U29" s="23" t="s">
        <v>420</v>
      </c>
      <c r="V29" s="28" t="s">
        <v>427</v>
      </c>
      <c r="W29" s="33">
        <v>44068</v>
      </c>
      <c r="X29" s="29" t="s">
        <v>426</v>
      </c>
      <c r="Y29" s="10" t="s">
        <v>1473</v>
      </c>
    </row>
    <row r="30" spans="1:25" ht="15.75" customHeight="1" x14ac:dyDescent="0.25">
      <c r="A30" s="10">
        <v>29</v>
      </c>
      <c r="B30" s="11">
        <v>43823</v>
      </c>
      <c r="C30" s="10">
        <v>54</v>
      </c>
      <c r="D30" s="21">
        <v>43915</v>
      </c>
      <c r="E30" s="21">
        <v>43915</v>
      </c>
      <c r="F30" s="1" t="s">
        <v>128</v>
      </c>
      <c r="G30" s="1" t="s">
        <v>129</v>
      </c>
      <c r="H30" s="18" t="s">
        <v>322</v>
      </c>
      <c r="I30" s="1">
        <f t="shared" ca="1" si="0"/>
        <v>67</v>
      </c>
      <c r="J30" s="1" t="s">
        <v>103</v>
      </c>
      <c r="K30" s="1" t="s">
        <v>31</v>
      </c>
      <c r="L30" s="1" t="str">
        <f t="shared" si="3"/>
        <v>15 лет</v>
      </c>
      <c r="M30" s="4">
        <v>15</v>
      </c>
      <c r="N30" s="10" t="str">
        <f>VLOOKUP(MOD(MAX(MOD(M30-11,100),9),10),{0," год";1," года";4," лет"},2)</f>
        <v xml:space="preserve"> лет</v>
      </c>
      <c r="T30" s="10" t="s">
        <v>1395</v>
      </c>
      <c r="U30" s="23" t="s">
        <v>420</v>
      </c>
      <c r="V30" s="28" t="s">
        <v>457</v>
      </c>
      <c r="W30" s="33">
        <v>43923</v>
      </c>
      <c r="X30" s="29">
        <v>2</v>
      </c>
      <c r="Y30" s="10" t="s">
        <v>1457</v>
      </c>
    </row>
    <row r="31" spans="1:25" ht="15.75" customHeight="1" x14ac:dyDescent="0.25">
      <c r="A31" s="10">
        <v>30</v>
      </c>
      <c r="B31" s="11">
        <v>43823</v>
      </c>
      <c r="C31" s="10">
        <v>60</v>
      </c>
      <c r="D31" s="21">
        <v>43915</v>
      </c>
      <c r="E31" s="21">
        <v>43915</v>
      </c>
      <c r="F31" s="1" t="s">
        <v>7</v>
      </c>
      <c r="G31" s="1" t="s">
        <v>9</v>
      </c>
      <c r="H31" s="18" t="s">
        <v>323</v>
      </c>
      <c r="I31" s="1">
        <f t="shared" ca="1" si="0"/>
        <v>56</v>
      </c>
      <c r="J31" s="1" t="s">
        <v>3</v>
      </c>
      <c r="K31" s="1" t="s">
        <v>8</v>
      </c>
      <c r="L31" s="1" t="str">
        <f t="shared" si="3"/>
        <v>12 лет</v>
      </c>
      <c r="M31" s="3">
        <v>12</v>
      </c>
      <c r="N31" s="10" t="str">
        <f>VLOOKUP(MOD(MAX(MOD(M31-11,100),9),10),{0," год";1," года";4," лет"},2)</f>
        <v xml:space="preserve"> лет</v>
      </c>
      <c r="T31" s="10" t="s">
        <v>1395</v>
      </c>
      <c r="U31" s="28" t="s">
        <v>414</v>
      </c>
      <c r="V31" s="28" t="s">
        <v>428</v>
      </c>
      <c r="W31" s="33">
        <v>43921</v>
      </c>
      <c r="X31" s="29">
        <v>2</v>
      </c>
    </row>
    <row r="32" spans="1:25" ht="15.75" customHeight="1" x14ac:dyDescent="0.25">
      <c r="A32" s="10">
        <v>31</v>
      </c>
      <c r="E32" s="10"/>
      <c r="F32" s="1" t="s">
        <v>71</v>
      </c>
      <c r="G32" s="1" t="s">
        <v>72</v>
      </c>
      <c r="H32" s="18"/>
      <c r="I32" s="1">
        <f t="shared" ca="1" si="0"/>
        <v>64</v>
      </c>
      <c r="J32" s="1" t="s">
        <v>68</v>
      </c>
      <c r="K32" s="1" t="s">
        <v>54</v>
      </c>
      <c r="L32" s="1" t="str">
        <f t="shared" si="3"/>
        <v>5 лет</v>
      </c>
      <c r="M32" s="4">
        <v>5</v>
      </c>
      <c r="N32" s="10" t="str">
        <f>VLOOKUP(MOD(MAX(MOD(M32-11,100),9),10),{0," год";1," года";4," лет"},2)</f>
        <v xml:space="preserve"> лет</v>
      </c>
    </row>
    <row r="33" spans="1:24" ht="15.75" customHeight="1" x14ac:dyDescent="0.25">
      <c r="A33" s="10">
        <v>32</v>
      </c>
      <c r="D33" s="22" t="s">
        <v>409</v>
      </c>
      <c r="E33" s="10"/>
      <c r="F33" s="1" t="s">
        <v>130</v>
      </c>
      <c r="G33" s="1" t="s">
        <v>132</v>
      </c>
      <c r="H33" s="18" t="s">
        <v>324</v>
      </c>
      <c r="I33" s="1">
        <f t="shared" ca="1" si="0"/>
        <v>56</v>
      </c>
      <c r="J33" s="1" t="s">
        <v>103</v>
      </c>
      <c r="K33" s="1" t="s">
        <v>131</v>
      </c>
      <c r="L33" s="1" t="str">
        <f t="shared" si="3"/>
        <v>8 лет</v>
      </c>
      <c r="M33" s="3">
        <v>8</v>
      </c>
      <c r="N33" s="10" t="str">
        <f>VLOOKUP(MOD(MAX(MOD(M33-11,100),9),10),{0," год";1," года";4," лет"},2)</f>
        <v xml:space="preserve"> лет</v>
      </c>
    </row>
    <row r="34" spans="1:24" ht="15.75" customHeight="1" x14ac:dyDescent="0.25">
      <c r="A34" s="10">
        <v>33</v>
      </c>
      <c r="E34" s="10"/>
      <c r="F34" s="1" t="s">
        <v>42</v>
      </c>
      <c r="G34" s="1" t="s">
        <v>44</v>
      </c>
      <c r="H34" s="18" t="s">
        <v>325</v>
      </c>
      <c r="I34" s="1">
        <f t="shared" ref="I34:I65" ca="1" si="4">DATEDIF(G34,$Q$1,"y")</f>
        <v>61</v>
      </c>
      <c r="J34" s="1" t="s">
        <v>38</v>
      </c>
      <c r="K34" s="1" t="s">
        <v>43</v>
      </c>
      <c r="L34" s="1" t="str">
        <f t="shared" si="3"/>
        <v>12 лет</v>
      </c>
      <c r="M34" s="4">
        <v>12</v>
      </c>
      <c r="N34" s="10" t="str">
        <f>VLOOKUP(MOD(MAX(MOD(M34-11,100),9),10),{0," год";1," года";4," лет"},2)</f>
        <v xml:space="preserve"> лет</v>
      </c>
    </row>
    <row r="35" spans="1:24" ht="15.75" customHeight="1" x14ac:dyDescent="0.25">
      <c r="A35" s="10">
        <v>34</v>
      </c>
      <c r="B35" s="11">
        <v>43823</v>
      </c>
      <c r="C35" s="10">
        <v>55</v>
      </c>
      <c r="D35" s="21">
        <v>43915</v>
      </c>
      <c r="E35" s="21">
        <v>43915</v>
      </c>
      <c r="F35" s="1" t="s">
        <v>133</v>
      </c>
      <c r="G35" s="1" t="s">
        <v>134</v>
      </c>
      <c r="H35" s="18" t="s">
        <v>326</v>
      </c>
      <c r="I35" s="1">
        <f t="shared" ca="1" si="4"/>
        <v>64</v>
      </c>
      <c r="J35" s="1" t="s">
        <v>103</v>
      </c>
      <c r="K35" s="1" t="s">
        <v>88</v>
      </c>
      <c r="L35" s="1" t="str">
        <f t="shared" si="3"/>
        <v>19 лет</v>
      </c>
      <c r="M35" s="4">
        <v>19</v>
      </c>
      <c r="N35" s="10" t="str">
        <f>VLOOKUP(MOD(MAX(MOD(M35-11,100),9),10),{0," год";1," года";4," лет"},2)</f>
        <v xml:space="preserve"> лет</v>
      </c>
      <c r="T35" s="10" t="s">
        <v>1395</v>
      </c>
      <c r="U35" s="28" t="s">
        <v>414</v>
      </c>
      <c r="V35" s="28" t="s">
        <v>428</v>
      </c>
      <c r="W35" s="33">
        <v>43921</v>
      </c>
      <c r="X35" s="29">
        <v>2</v>
      </c>
    </row>
    <row r="36" spans="1:24" ht="15.75" customHeight="1" x14ac:dyDescent="0.25">
      <c r="A36" s="10">
        <v>35</v>
      </c>
      <c r="B36" s="11">
        <v>43823</v>
      </c>
      <c r="C36" s="10">
        <v>56</v>
      </c>
      <c r="D36" s="21">
        <v>43915</v>
      </c>
      <c r="E36" s="21">
        <v>43915</v>
      </c>
      <c r="F36" s="1" t="s">
        <v>135</v>
      </c>
      <c r="G36" s="1" t="s">
        <v>136</v>
      </c>
      <c r="H36" s="18" t="s">
        <v>327</v>
      </c>
      <c r="I36" s="1">
        <f t="shared" ca="1" si="4"/>
        <v>60</v>
      </c>
      <c r="J36" s="1" t="s">
        <v>103</v>
      </c>
      <c r="K36" s="1" t="s">
        <v>108</v>
      </c>
      <c r="L36" s="1" t="str">
        <f t="shared" si="3"/>
        <v>3 года</v>
      </c>
      <c r="M36" s="4">
        <v>3</v>
      </c>
      <c r="N36" s="10" t="str">
        <f>VLOOKUP(MOD(MAX(MOD(M36-11,100),9),10),{0," год";1," года";4," лет"},2)</f>
        <v xml:space="preserve"> года</v>
      </c>
      <c r="T36" s="10" t="s">
        <v>1395</v>
      </c>
      <c r="U36" s="28" t="s">
        <v>414</v>
      </c>
      <c r="V36" s="28" t="s">
        <v>428</v>
      </c>
      <c r="W36" s="33">
        <v>43921</v>
      </c>
      <c r="X36" s="29" t="s">
        <v>426</v>
      </c>
    </row>
    <row r="37" spans="1:24" ht="15.75" customHeight="1" x14ac:dyDescent="0.25">
      <c r="A37" s="10">
        <v>36</v>
      </c>
      <c r="B37" s="11">
        <v>43823</v>
      </c>
      <c r="C37" s="10">
        <v>47</v>
      </c>
      <c r="D37" s="21">
        <v>43873</v>
      </c>
      <c r="E37" s="21">
        <v>43878</v>
      </c>
      <c r="F37" s="1" t="s">
        <v>137</v>
      </c>
      <c r="G37" s="1" t="s">
        <v>138</v>
      </c>
      <c r="H37" s="18" t="s">
        <v>328</v>
      </c>
      <c r="I37" s="1">
        <f t="shared" ca="1" si="4"/>
        <v>56</v>
      </c>
      <c r="J37" s="1" t="s">
        <v>103</v>
      </c>
      <c r="K37" s="1" t="s">
        <v>31</v>
      </c>
      <c r="L37" s="1" t="str">
        <f t="shared" si="3"/>
        <v>12 лет</v>
      </c>
      <c r="M37" s="3">
        <v>12</v>
      </c>
      <c r="N37" s="10" t="str">
        <f>VLOOKUP(MOD(MAX(MOD(M37-11,100),9),10),{0," год";1," года";4," лет"},2)</f>
        <v xml:space="preserve"> лет</v>
      </c>
      <c r="S37" s="10" t="s">
        <v>441</v>
      </c>
      <c r="T37" s="10" t="s">
        <v>1397</v>
      </c>
      <c r="U37" s="28" t="s">
        <v>414</v>
      </c>
      <c r="V37" s="28" t="s">
        <v>429</v>
      </c>
      <c r="W37" s="33">
        <v>43969</v>
      </c>
      <c r="X37" s="29" t="s">
        <v>426</v>
      </c>
    </row>
    <row r="38" spans="1:24" ht="15.75" customHeight="1" x14ac:dyDescent="0.25">
      <c r="A38" s="10">
        <v>37</v>
      </c>
      <c r="B38" s="11">
        <v>43823</v>
      </c>
      <c r="C38" s="10">
        <v>64</v>
      </c>
      <c r="D38" s="21">
        <v>44015</v>
      </c>
      <c r="E38" s="21">
        <v>44015</v>
      </c>
      <c r="F38" s="1" t="s">
        <v>139</v>
      </c>
      <c r="G38" s="1" t="s">
        <v>140</v>
      </c>
      <c r="H38" s="18" t="s">
        <v>329</v>
      </c>
      <c r="I38" s="1">
        <f t="shared" ca="1" si="4"/>
        <v>56</v>
      </c>
      <c r="J38" s="1" t="s">
        <v>103</v>
      </c>
      <c r="K38" s="1" t="s">
        <v>105</v>
      </c>
      <c r="L38" s="1" t="str">
        <f t="shared" si="3"/>
        <v>11 лет</v>
      </c>
      <c r="M38" s="3">
        <v>11</v>
      </c>
      <c r="N38" s="10" t="str">
        <f>VLOOKUP(MOD(MAX(MOD(M38-11,100),9),10),{0," год";1," года";4," лет"},2)</f>
        <v xml:space="preserve"> лет</v>
      </c>
      <c r="T38" s="10" t="s">
        <v>1400</v>
      </c>
      <c r="U38" s="28" t="s">
        <v>414</v>
      </c>
      <c r="V38" s="28" t="s">
        <v>425</v>
      </c>
      <c r="W38" s="33">
        <v>44019</v>
      </c>
      <c r="X38" s="29" t="s">
        <v>426</v>
      </c>
    </row>
    <row r="39" spans="1:24" ht="15.75" customHeight="1" x14ac:dyDescent="0.25">
      <c r="A39" s="10">
        <v>38</v>
      </c>
      <c r="B39" s="11">
        <v>43823</v>
      </c>
      <c r="C39" s="10">
        <v>5</v>
      </c>
      <c r="D39" s="21">
        <v>43847</v>
      </c>
      <c r="E39" s="21">
        <v>43850</v>
      </c>
      <c r="F39" s="1" t="s">
        <v>141</v>
      </c>
      <c r="G39" s="1" t="s">
        <v>142</v>
      </c>
      <c r="H39" s="18" t="s">
        <v>330</v>
      </c>
      <c r="I39" s="1">
        <f t="shared" ca="1" si="4"/>
        <v>32</v>
      </c>
      <c r="J39" s="1" t="s">
        <v>103</v>
      </c>
      <c r="K39" s="1" t="s">
        <v>88</v>
      </c>
      <c r="L39" s="1" t="str">
        <f t="shared" si="3"/>
        <v>9 лет</v>
      </c>
      <c r="M39" s="3">
        <v>9</v>
      </c>
      <c r="N39" s="10" t="str">
        <f>VLOOKUP(MOD(MAX(MOD(M39-11,100),9),10),{0," год";1," года";4," лет"},2)</f>
        <v xml:space="preserve"> лет</v>
      </c>
      <c r="T39" s="10" t="s">
        <v>1396</v>
      </c>
      <c r="U39" s="28" t="s">
        <v>414</v>
      </c>
      <c r="V39" s="28" t="s">
        <v>450</v>
      </c>
      <c r="W39" s="33">
        <v>43852</v>
      </c>
      <c r="X39" s="29" t="s">
        <v>449</v>
      </c>
    </row>
    <row r="40" spans="1:24" ht="15.75" customHeight="1" x14ac:dyDescent="0.25">
      <c r="A40" s="10">
        <v>39</v>
      </c>
      <c r="D40" s="22" t="s">
        <v>409</v>
      </c>
      <c r="E40" s="10"/>
      <c r="F40" s="1" t="s">
        <v>143</v>
      </c>
      <c r="G40" s="1" t="s">
        <v>144</v>
      </c>
      <c r="H40" s="18" t="s">
        <v>331</v>
      </c>
      <c r="I40" s="1">
        <f t="shared" ca="1" si="4"/>
        <v>55</v>
      </c>
      <c r="J40" s="1" t="s">
        <v>103</v>
      </c>
      <c r="K40" s="1" t="s">
        <v>131</v>
      </c>
      <c r="L40" s="1" t="str">
        <f t="shared" si="3"/>
        <v>7 лет</v>
      </c>
      <c r="M40" s="3">
        <v>7</v>
      </c>
      <c r="N40" s="10" t="str">
        <f>VLOOKUP(MOD(MAX(MOD(M40-11,100),9),10),{0," год";1," года";4," лет"},2)</f>
        <v xml:space="preserve"> лет</v>
      </c>
    </row>
    <row r="41" spans="1:24" ht="15.75" customHeight="1" x14ac:dyDescent="0.25">
      <c r="A41" s="10">
        <v>40</v>
      </c>
      <c r="B41" s="11">
        <v>43823</v>
      </c>
      <c r="C41" s="10">
        <v>65</v>
      </c>
      <c r="D41" s="21">
        <v>44015</v>
      </c>
      <c r="E41" s="21">
        <v>44015</v>
      </c>
      <c r="F41" s="1" t="s">
        <v>145</v>
      </c>
      <c r="G41" s="1" t="s">
        <v>146</v>
      </c>
      <c r="H41" s="18" t="s">
        <v>332</v>
      </c>
      <c r="I41" s="1">
        <f t="shared" ca="1" si="4"/>
        <v>70</v>
      </c>
      <c r="J41" s="1" t="s">
        <v>103</v>
      </c>
      <c r="K41" s="1" t="s">
        <v>88</v>
      </c>
      <c r="L41" s="1" t="str">
        <f t="shared" si="3"/>
        <v>11 лет</v>
      </c>
      <c r="M41" s="4">
        <v>11</v>
      </c>
      <c r="N41" s="10" t="str">
        <f>VLOOKUP(MOD(MAX(MOD(M41-11,100),9),10),{0," год";1," года";4," лет"},2)</f>
        <v xml:space="preserve"> лет</v>
      </c>
      <c r="S41" s="10" t="s">
        <v>544</v>
      </c>
      <c r="T41" s="10" t="s">
        <v>1400</v>
      </c>
      <c r="U41" s="28" t="s">
        <v>414</v>
      </c>
      <c r="V41" s="28" t="s">
        <v>425</v>
      </c>
      <c r="W41" s="33">
        <v>44019</v>
      </c>
      <c r="X41" s="29" t="s">
        <v>426</v>
      </c>
    </row>
    <row r="42" spans="1:24" ht="15.75" customHeight="1" x14ac:dyDescent="0.25">
      <c r="A42" s="10">
        <v>41</v>
      </c>
      <c r="B42" s="11">
        <v>43823</v>
      </c>
      <c r="C42" s="10">
        <v>6</v>
      </c>
      <c r="D42" s="21">
        <v>43847</v>
      </c>
      <c r="E42" s="21">
        <v>43850</v>
      </c>
      <c r="F42" s="1" t="s">
        <v>10</v>
      </c>
      <c r="G42" s="1" t="s">
        <v>11</v>
      </c>
      <c r="H42" s="105" t="s">
        <v>333</v>
      </c>
      <c r="I42" s="1">
        <f t="shared" ca="1" si="4"/>
        <v>56</v>
      </c>
      <c r="J42" s="1" t="s">
        <v>3</v>
      </c>
      <c r="K42" s="1" t="s">
        <v>8</v>
      </c>
      <c r="L42" s="1" t="str">
        <f t="shared" si="3"/>
        <v>4 года</v>
      </c>
      <c r="M42" s="3">
        <v>4</v>
      </c>
      <c r="N42" s="10" t="str">
        <f>VLOOKUP(MOD(MAX(MOD(M42-11,100),9),10),{0," год";1," года";4," лет"},2)</f>
        <v xml:space="preserve"> года</v>
      </c>
      <c r="S42" s="10" t="s">
        <v>545</v>
      </c>
      <c r="T42" s="10" t="s">
        <v>1396</v>
      </c>
      <c r="U42" s="28" t="s">
        <v>414</v>
      </c>
      <c r="V42" s="28" t="s">
        <v>450</v>
      </c>
      <c r="W42" s="33">
        <v>43852</v>
      </c>
      <c r="X42" s="29" t="s">
        <v>449</v>
      </c>
    </row>
    <row r="43" spans="1:24" ht="15.75" customHeight="1" x14ac:dyDescent="0.25">
      <c r="A43" s="10">
        <v>42</v>
      </c>
      <c r="B43" s="11">
        <v>43823</v>
      </c>
      <c r="C43" s="10">
        <v>7</v>
      </c>
      <c r="D43" s="21">
        <v>43847</v>
      </c>
      <c r="E43" s="21">
        <v>43850</v>
      </c>
      <c r="F43" s="1" t="s">
        <v>147</v>
      </c>
      <c r="G43" s="1" t="s">
        <v>148</v>
      </c>
      <c r="H43" s="13" t="s">
        <v>334</v>
      </c>
      <c r="I43" s="1">
        <f t="shared" ca="1" si="4"/>
        <v>62</v>
      </c>
      <c r="J43" s="1" t="s">
        <v>103</v>
      </c>
      <c r="K43" s="1" t="s">
        <v>88</v>
      </c>
      <c r="L43" s="1" t="str">
        <f t="shared" si="3"/>
        <v>13 лет</v>
      </c>
      <c r="M43" s="4">
        <v>13</v>
      </c>
      <c r="N43" s="10" t="str">
        <f>VLOOKUP(MOD(MAX(MOD(M43-11,100),9),10),{0," год";1," года";4," лет"},2)</f>
        <v xml:space="preserve"> лет</v>
      </c>
      <c r="T43" s="10" t="s">
        <v>1396</v>
      </c>
      <c r="U43" s="28" t="s">
        <v>414</v>
      </c>
      <c r="V43" s="28" t="s">
        <v>1313</v>
      </c>
      <c r="W43" s="33">
        <v>44180</v>
      </c>
      <c r="X43" s="29" t="s">
        <v>426</v>
      </c>
    </row>
    <row r="44" spans="1:24" ht="15.75" customHeight="1" x14ac:dyDescent="0.25">
      <c r="A44" s="10">
        <v>43</v>
      </c>
      <c r="D44" s="22" t="s">
        <v>409</v>
      </c>
      <c r="E44" s="10"/>
      <c r="F44" s="1" t="s">
        <v>242</v>
      </c>
      <c r="G44" s="1" t="s">
        <v>243</v>
      </c>
      <c r="H44" s="106" t="s">
        <v>335</v>
      </c>
      <c r="I44" s="1">
        <f t="shared" ca="1" si="4"/>
        <v>54</v>
      </c>
      <c r="J44" s="1" t="s">
        <v>75</v>
      </c>
      <c r="K44" s="1" t="s">
        <v>77</v>
      </c>
      <c r="L44" s="1" t="str">
        <f ca="1">M44</f>
        <v>1 мес.</v>
      </c>
      <c r="M44" s="1" t="str">
        <f ca="1">DATEDIF(O44,$Q$1,"ym")&amp;" мес."</f>
        <v>1 мес.</v>
      </c>
      <c r="N44" s="1"/>
      <c r="O44" s="1" t="s">
        <v>278</v>
      </c>
    </row>
    <row r="45" spans="1:24" ht="15.75" customHeight="1" x14ac:dyDescent="0.25">
      <c r="A45" s="10">
        <v>44</v>
      </c>
      <c r="E45" s="10"/>
      <c r="F45" s="1" t="s">
        <v>149</v>
      </c>
      <c r="G45" s="1" t="s">
        <v>150</v>
      </c>
      <c r="H45" s="18" t="s">
        <v>336</v>
      </c>
      <c r="I45" s="1">
        <f t="shared" ca="1" si="4"/>
        <v>63</v>
      </c>
      <c r="J45" s="1" t="s">
        <v>103</v>
      </c>
      <c r="K45" s="1" t="s">
        <v>105</v>
      </c>
      <c r="L45" s="1" t="str">
        <f>CONCATENATE(M45,N45)</f>
        <v>7 лет</v>
      </c>
      <c r="M45" s="4">
        <v>7</v>
      </c>
      <c r="N45" s="10" t="str">
        <f>VLOOKUP(MOD(MAX(MOD(M45-11,100),9),10),{0," год";1," года";4," лет"},2)</f>
        <v xml:space="preserve"> лет</v>
      </c>
    </row>
    <row r="46" spans="1:24" ht="15.75" customHeight="1" x14ac:dyDescent="0.25">
      <c r="A46" s="10">
        <v>45</v>
      </c>
      <c r="E46" s="10"/>
      <c r="F46" s="1" t="s">
        <v>151</v>
      </c>
      <c r="G46" s="1" t="s">
        <v>152</v>
      </c>
      <c r="H46" s="18" t="s">
        <v>337</v>
      </c>
      <c r="I46" s="1">
        <f t="shared" ca="1" si="4"/>
        <v>55</v>
      </c>
      <c r="J46" s="1" t="s">
        <v>103</v>
      </c>
      <c r="K46" s="1" t="s">
        <v>105</v>
      </c>
      <c r="L46" s="1" t="str">
        <f>CONCATENATE(M46,N46)</f>
        <v>2 года</v>
      </c>
      <c r="M46" s="3">
        <v>2</v>
      </c>
      <c r="N46" s="10" t="str">
        <f>VLOOKUP(MOD(MAX(MOD(M46-11,100),9),10),{0," год";1," года";4," лет"},2)</f>
        <v xml:space="preserve"> года</v>
      </c>
    </row>
    <row r="47" spans="1:24" ht="15.75" customHeight="1" x14ac:dyDescent="0.25">
      <c r="A47" s="10">
        <v>46</v>
      </c>
      <c r="B47" s="11">
        <v>43823</v>
      </c>
      <c r="C47" s="10">
        <v>26</v>
      </c>
      <c r="D47" s="21">
        <v>43847</v>
      </c>
      <c r="E47" s="21">
        <v>43850</v>
      </c>
      <c r="F47" s="1" t="s">
        <v>244</v>
      </c>
      <c r="G47" s="1" t="s">
        <v>245</v>
      </c>
      <c r="H47" s="18" t="s">
        <v>338</v>
      </c>
      <c r="I47" s="1">
        <f t="shared" ca="1" si="4"/>
        <v>27</v>
      </c>
      <c r="J47" s="1" t="s">
        <v>103</v>
      </c>
      <c r="K47" s="1" t="s">
        <v>88</v>
      </c>
      <c r="L47" s="1" t="str">
        <f ca="1">M47</f>
        <v>10 мес.</v>
      </c>
      <c r="M47" s="1" t="str">
        <f ca="1">DATEDIF(O47,$Q$1,"ym")&amp;" мес."</f>
        <v>10 мес.</v>
      </c>
      <c r="N47" s="1"/>
      <c r="O47" s="1" t="s">
        <v>284</v>
      </c>
      <c r="T47" s="10" t="s">
        <v>1396</v>
      </c>
      <c r="U47" s="28" t="s">
        <v>414</v>
      </c>
      <c r="V47" s="28" t="s">
        <v>452</v>
      </c>
      <c r="W47" s="33">
        <v>43880</v>
      </c>
      <c r="X47" s="29" t="s">
        <v>449</v>
      </c>
    </row>
    <row r="48" spans="1:24" ht="16.5" customHeight="1" x14ac:dyDescent="0.25">
      <c r="A48" s="10">
        <v>47</v>
      </c>
      <c r="B48" s="11">
        <v>43823</v>
      </c>
      <c r="C48" s="10">
        <v>76</v>
      </c>
      <c r="D48" s="21">
        <v>44047</v>
      </c>
      <c r="E48" s="21">
        <v>44048</v>
      </c>
      <c r="F48" s="1" t="s">
        <v>153</v>
      </c>
      <c r="G48" s="1" t="s">
        <v>154</v>
      </c>
      <c r="H48" s="18" t="s">
        <v>339</v>
      </c>
      <c r="I48" s="1">
        <f t="shared" ca="1" si="4"/>
        <v>62</v>
      </c>
      <c r="J48" s="1" t="s">
        <v>103</v>
      </c>
      <c r="K48" s="1" t="s">
        <v>31</v>
      </c>
      <c r="L48" s="1" t="str">
        <f>CONCATENATE(M48,N48)</f>
        <v>17 лет</v>
      </c>
      <c r="M48" s="4">
        <v>17</v>
      </c>
      <c r="N48" s="10" t="str">
        <f>VLOOKUP(MOD(MAX(MOD(M48-11,100),9),10),{0," год";1," года";4," лет"},2)</f>
        <v xml:space="preserve"> лет</v>
      </c>
      <c r="T48" s="10" t="s">
        <v>1399</v>
      </c>
      <c r="U48" s="28" t="s">
        <v>414</v>
      </c>
      <c r="V48" s="28" t="s">
        <v>1312</v>
      </c>
      <c r="W48" s="33">
        <v>44256</v>
      </c>
      <c r="X48" s="29">
        <v>2</v>
      </c>
    </row>
    <row r="49" spans="1:25" ht="15.75" customHeight="1" x14ac:dyDescent="0.25">
      <c r="A49" s="10">
        <v>48</v>
      </c>
      <c r="B49" s="11">
        <v>43823</v>
      </c>
      <c r="C49" s="10">
        <v>48</v>
      </c>
      <c r="D49" s="21">
        <v>43873</v>
      </c>
      <c r="E49" s="21">
        <v>43878</v>
      </c>
      <c r="F49" s="1" t="s">
        <v>155</v>
      </c>
      <c r="G49" s="1" t="s">
        <v>156</v>
      </c>
      <c r="H49" s="18" t="s">
        <v>340</v>
      </c>
      <c r="I49" s="1">
        <f t="shared" ca="1" si="4"/>
        <v>28</v>
      </c>
      <c r="J49" s="1" t="s">
        <v>103</v>
      </c>
      <c r="K49" s="1" t="s">
        <v>105</v>
      </c>
      <c r="L49" s="1" t="str">
        <f>CONCATENATE(M49,N49)</f>
        <v>2 года</v>
      </c>
      <c r="M49" s="3">
        <v>2</v>
      </c>
      <c r="N49" s="10" t="str">
        <f>VLOOKUP(MOD(MAX(MOD(M49-11,100),9),10),{0," год";1," года";4," лет"},2)</f>
        <v xml:space="preserve"> года</v>
      </c>
      <c r="T49" s="10" t="s">
        <v>1397</v>
      </c>
      <c r="U49" s="28" t="s">
        <v>414</v>
      </c>
      <c r="V49" s="28" t="s">
        <v>452</v>
      </c>
      <c r="W49" s="33">
        <v>43880</v>
      </c>
      <c r="X49" s="29" t="s">
        <v>449</v>
      </c>
    </row>
    <row r="50" spans="1:25" ht="15.75" customHeight="1" x14ac:dyDescent="0.25">
      <c r="A50" s="10">
        <v>49</v>
      </c>
      <c r="B50" s="11">
        <v>43823</v>
      </c>
      <c r="C50" s="10">
        <v>72</v>
      </c>
      <c r="D50" s="21">
        <v>44026</v>
      </c>
      <c r="E50" s="21">
        <v>44027</v>
      </c>
      <c r="F50" s="1" t="s">
        <v>157</v>
      </c>
      <c r="G50" s="1" t="s">
        <v>158</v>
      </c>
      <c r="H50" s="18" t="s">
        <v>341</v>
      </c>
      <c r="I50" s="1">
        <f t="shared" ca="1" si="4"/>
        <v>57</v>
      </c>
      <c r="J50" s="1" t="s">
        <v>103</v>
      </c>
      <c r="K50" s="1" t="s">
        <v>88</v>
      </c>
      <c r="L50" s="1" t="str">
        <f>CONCATENATE(M50,N50)</f>
        <v>9 лет</v>
      </c>
      <c r="M50" s="3">
        <v>9</v>
      </c>
      <c r="N50" s="10" t="str">
        <f>VLOOKUP(MOD(MAX(MOD(M50-11,100),9),10),{0," год";1," года";4," лет"},2)</f>
        <v xml:space="preserve"> лет</v>
      </c>
      <c r="T50" s="10" t="s">
        <v>1402</v>
      </c>
      <c r="U50" s="28" t="s">
        <v>414</v>
      </c>
      <c r="V50" s="28" t="s">
        <v>424</v>
      </c>
      <c r="W50" s="33">
        <v>44029</v>
      </c>
      <c r="X50" s="29">
        <v>1</v>
      </c>
    </row>
    <row r="51" spans="1:25" ht="15.75" customHeight="1" x14ac:dyDescent="0.25">
      <c r="A51" s="10">
        <v>50</v>
      </c>
      <c r="B51" s="11">
        <v>43823</v>
      </c>
      <c r="C51" s="10">
        <v>27</v>
      </c>
      <c r="D51" s="21">
        <v>43847</v>
      </c>
      <c r="E51" s="21">
        <v>43850</v>
      </c>
      <c r="F51" s="1" t="s">
        <v>246</v>
      </c>
      <c r="G51" s="1" t="s">
        <v>247</v>
      </c>
      <c r="H51" s="18" t="s">
        <v>342</v>
      </c>
      <c r="I51" s="1">
        <f t="shared" ca="1" si="4"/>
        <v>26</v>
      </c>
      <c r="J51" s="1" t="s">
        <v>103</v>
      </c>
      <c r="K51" s="1" t="s">
        <v>108</v>
      </c>
      <c r="L51" s="1" t="str">
        <f ca="1">M51</f>
        <v>5 мес.</v>
      </c>
      <c r="M51" s="1" t="str">
        <f ca="1">DATEDIF(O51,$Q$1,"ym")&amp;" мес."</f>
        <v>5 мес.</v>
      </c>
      <c r="N51" s="1"/>
      <c r="O51" s="1" t="s">
        <v>271</v>
      </c>
      <c r="T51" s="10" t="s">
        <v>1396</v>
      </c>
      <c r="U51" s="28" t="s">
        <v>414</v>
      </c>
      <c r="V51" s="28" t="s">
        <v>450</v>
      </c>
      <c r="W51" s="33">
        <v>43852</v>
      </c>
      <c r="X51" s="29" t="s">
        <v>449</v>
      </c>
    </row>
    <row r="52" spans="1:25" ht="15.75" customHeight="1" x14ac:dyDescent="0.25">
      <c r="A52" s="10">
        <v>51</v>
      </c>
      <c r="B52" s="11">
        <v>43823</v>
      </c>
      <c r="C52" s="10">
        <v>29</v>
      </c>
      <c r="D52" s="21">
        <v>43850</v>
      </c>
      <c r="E52" s="21">
        <v>43850</v>
      </c>
      <c r="F52" s="1" t="s">
        <v>90</v>
      </c>
      <c r="G52" s="1" t="s">
        <v>92</v>
      </c>
      <c r="H52" s="18" t="s">
        <v>343</v>
      </c>
      <c r="I52" s="1">
        <f t="shared" ca="1" si="4"/>
        <v>34</v>
      </c>
      <c r="J52" s="1" t="s">
        <v>86</v>
      </c>
      <c r="K52" s="1" t="s">
        <v>91</v>
      </c>
      <c r="L52" s="1" t="str">
        <f t="shared" ref="L52:L57" si="5">CONCATENATE(M52,N52)</f>
        <v>10 лет</v>
      </c>
      <c r="M52" s="3">
        <v>10</v>
      </c>
      <c r="N52" s="10" t="str">
        <f>VLOOKUP(MOD(MAX(MOD(M52-11,100),9),10),{0," год";1," года";4," лет"},2)</f>
        <v xml:space="preserve"> лет</v>
      </c>
      <c r="S52" s="10" t="s">
        <v>546</v>
      </c>
      <c r="T52" s="10" t="s">
        <v>1396</v>
      </c>
      <c r="U52" s="28" t="s">
        <v>1446</v>
      </c>
      <c r="V52" s="33" t="s">
        <v>1451</v>
      </c>
      <c r="W52" s="28" t="s">
        <v>465</v>
      </c>
      <c r="Y52" s="10" t="s">
        <v>1447</v>
      </c>
    </row>
    <row r="53" spans="1:25" ht="15.75" customHeight="1" x14ac:dyDescent="0.25">
      <c r="A53" s="10">
        <v>51</v>
      </c>
      <c r="B53" s="11">
        <v>43823</v>
      </c>
      <c r="C53" s="10">
        <v>29</v>
      </c>
      <c r="D53" s="21">
        <v>43850</v>
      </c>
      <c r="E53" s="21">
        <v>44055</v>
      </c>
      <c r="F53" s="32" t="s">
        <v>90</v>
      </c>
      <c r="G53" s="1" t="s">
        <v>92</v>
      </c>
      <c r="H53" s="18" t="s">
        <v>343</v>
      </c>
      <c r="I53" s="1">
        <f t="shared" ca="1" si="4"/>
        <v>34</v>
      </c>
      <c r="J53" s="1" t="s">
        <v>86</v>
      </c>
      <c r="K53" s="1" t="s">
        <v>91</v>
      </c>
      <c r="L53" s="1" t="str">
        <f t="shared" si="5"/>
        <v>10 лет</v>
      </c>
      <c r="M53" s="3">
        <v>10</v>
      </c>
      <c r="N53" s="10" t="str">
        <f>VLOOKUP(MOD(MAX(MOD(M53-11,100),9),10),{0," год";1," года";4," лет"},2)</f>
        <v xml:space="preserve"> лет</v>
      </c>
      <c r="S53" s="10" t="s">
        <v>546</v>
      </c>
      <c r="T53" s="10" t="s">
        <v>1398</v>
      </c>
      <c r="U53" s="28" t="s">
        <v>413</v>
      </c>
      <c r="V53" s="28" t="s">
        <v>1448</v>
      </c>
      <c r="W53" s="28" t="s">
        <v>465</v>
      </c>
    </row>
    <row r="54" spans="1:25" ht="15.75" customHeight="1" x14ac:dyDescent="0.25">
      <c r="A54" s="10">
        <v>52</v>
      </c>
      <c r="B54" s="11">
        <v>43823</v>
      </c>
      <c r="C54" s="10">
        <v>66</v>
      </c>
      <c r="D54" s="21">
        <v>44015</v>
      </c>
      <c r="E54" s="21">
        <v>44015</v>
      </c>
      <c r="F54" s="1" t="s">
        <v>12</v>
      </c>
      <c r="G54" s="1" t="s">
        <v>14</v>
      </c>
      <c r="H54" s="18" t="s">
        <v>344</v>
      </c>
      <c r="I54" s="1">
        <f t="shared" ca="1" si="4"/>
        <v>73</v>
      </c>
      <c r="J54" s="1" t="s">
        <v>3</v>
      </c>
      <c r="K54" s="1" t="s">
        <v>13</v>
      </c>
      <c r="L54" s="1" t="str">
        <f t="shared" si="5"/>
        <v>19 лет</v>
      </c>
      <c r="M54" s="4">
        <v>19</v>
      </c>
      <c r="N54" s="10" t="str">
        <f>VLOOKUP(MOD(MAX(MOD(M54-11,100),9),10),{0," год";1," года";4," лет"},2)</f>
        <v xml:space="preserve"> лет</v>
      </c>
      <c r="T54" s="10" t="s">
        <v>1400</v>
      </c>
      <c r="U54" s="28" t="s">
        <v>414</v>
      </c>
      <c r="V54" s="28" t="s">
        <v>425</v>
      </c>
      <c r="W54" s="33">
        <v>44019</v>
      </c>
      <c r="X54" s="29" t="s">
        <v>426</v>
      </c>
    </row>
    <row r="55" spans="1:25" ht="15.75" customHeight="1" x14ac:dyDescent="0.25">
      <c r="A55" s="10">
        <v>53</v>
      </c>
      <c r="B55" s="11">
        <v>43823</v>
      </c>
      <c r="C55" s="10">
        <v>20</v>
      </c>
      <c r="D55" s="21">
        <v>43847</v>
      </c>
      <c r="E55" s="21">
        <v>43850</v>
      </c>
      <c r="F55" s="1" t="s">
        <v>15</v>
      </c>
      <c r="G55" s="1" t="s">
        <v>17</v>
      </c>
      <c r="H55" s="18" t="s">
        <v>345</v>
      </c>
      <c r="I55" s="1">
        <f t="shared" ca="1" si="4"/>
        <v>64</v>
      </c>
      <c r="J55" s="1" t="s">
        <v>3</v>
      </c>
      <c r="K55" s="1" t="s">
        <v>16</v>
      </c>
      <c r="L55" s="1" t="str">
        <f t="shared" si="5"/>
        <v>8 лет</v>
      </c>
      <c r="M55" s="4">
        <v>8</v>
      </c>
      <c r="N55" s="10" t="str">
        <f>VLOOKUP(MOD(MAX(MOD(M55-11,100),9),10),{0," год";1," года";4," лет"},2)</f>
        <v xml:space="preserve"> лет</v>
      </c>
      <c r="T55" s="10" t="s">
        <v>1396</v>
      </c>
      <c r="U55" s="28" t="s">
        <v>414</v>
      </c>
      <c r="V55" s="28" t="s">
        <v>450</v>
      </c>
      <c r="W55" s="33">
        <v>43852</v>
      </c>
      <c r="X55" s="29" t="s">
        <v>449</v>
      </c>
    </row>
    <row r="56" spans="1:25" ht="15.75" customHeight="1" x14ac:dyDescent="0.25">
      <c r="A56" s="10">
        <v>54</v>
      </c>
      <c r="B56" s="11">
        <v>43823</v>
      </c>
      <c r="D56" s="22" t="s">
        <v>289</v>
      </c>
      <c r="E56" s="22" t="s">
        <v>417</v>
      </c>
      <c r="F56" s="1" t="s">
        <v>159</v>
      </c>
      <c r="G56" s="1" t="s">
        <v>160</v>
      </c>
      <c r="H56" s="18"/>
      <c r="I56" s="1">
        <f t="shared" ca="1" si="4"/>
        <v>31</v>
      </c>
      <c r="J56" s="1" t="s">
        <v>103</v>
      </c>
      <c r="K56" s="1" t="s">
        <v>108</v>
      </c>
      <c r="L56" s="1" t="str">
        <f t="shared" si="5"/>
        <v>1 год</v>
      </c>
      <c r="M56" s="3">
        <v>1</v>
      </c>
      <c r="N56" s="10" t="str">
        <f>VLOOKUP(MOD(MAX(MOD(M56-11,100),9),10),{0," год";1," года";4," лет"},2)</f>
        <v xml:space="preserve"> год</v>
      </c>
      <c r="S56" s="22" t="s">
        <v>417</v>
      </c>
      <c r="T56" s="22"/>
    </row>
    <row r="57" spans="1:25" ht="15.75" customHeight="1" x14ac:dyDescent="0.2">
      <c r="A57" s="10">
        <v>55</v>
      </c>
      <c r="B57" s="11">
        <v>43823</v>
      </c>
      <c r="C57" s="10">
        <v>24</v>
      </c>
      <c r="D57" s="21">
        <v>43847</v>
      </c>
      <c r="E57" s="21">
        <v>43850</v>
      </c>
      <c r="F57" s="1" t="s">
        <v>93</v>
      </c>
      <c r="G57" s="1" t="s">
        <v>95</v>
      </c>
      <c r="H57" s="18" t="s">
        <v>346</v>
      </c>
      <c r="I57" s="1">
        <f t="shared" ca="1" si="4"/>
        <v>63</v>
      </c>
      <c r="J57" s="1" t="s">
        <v>86</v>
      </c>
      <c r="K57" s="1" t="s">
        <v>94</v>
      </c>
      <c r="L57" s="1" t="str">
        <f t="shared" si="5"/>
        <v>11 лет</v>
      </c>
      <c r="M57" s="4">
        <v>11</v>
      </c>
      <c r="N57" s="10" t="str">
        <f>VLOOKUP(MOD(MAX(MOD(M57-11,100),9),10),{0," год";1," года";4," лет"},2)</f>
        <v xml:space="preserve"> лет</v>
      </c>
      <c r="R57" s="10"/>
      <c r="S57" s="31" t="s">
        <v>443</v>
      </c>
      <c r="T57" s="10" t="s">
        <v>1396</v>
      </c>
      <c r="U57" s="28" t="s">
        <v>414</v>
      </c>
      <c r="V57" s="28" t="s">
        <v>430</v>
      </c>
      <c r="W57" s="33">
        <v>44022</v>
      </c>
      <c r="X57" s="30" t="s">
        <v>426</v>
      </c>
    </row>
    <row r="58" spans="1:25" ht="15.75" customHeight="1" x14ac:dyDescent="0.25">
      <c r="A58" s="10">
        <v>56</v>
      </c>
      <c r="B58" s="11">
        <v>43823</v>
      </c>
      <c r="C58" s="10">
        <v>67</v>
      </c>
      <c r="D58" s="21">
        <v>44015</v>
      </c>
      <c r="E58" s="21">
        <v>44015</v>
      </c>
      <c r="F58" s="1" t="s">
        <v>248</v>
      </c>
      <c r="G58" s="1" t="s">
        <v>249</v>
      </c>
      <c r="H58" s="18" t="s">
        <v>347</v>
      </c>
      <c r="I58" s="1">
        <f t="shared" ca="1" si="4"/>
        <v>30</v>
      </c>
      <c r="J58" s="1" t="s">
        <v>103</v>
      </c>
      <c r="K58" s="1" t="s">
        <v>105</v>
      </c>
      <c r="L58" s="1" t="str">
        <f ca="1">M58</f>
        <v>0 мес.</v>
      </c>
      <c r="M58" s="1" t="str">
        <f ca="1">DATEDIF(O58,$Q$1,"ym")&amp;" мес."</f>
        <v>0 мес.</v>
      </c>
      <c r="N58" s="1"/>
      <c r="O58" s="1" t="s">
        <v>281</v>
      </c>
      <c r="T58" s="10" t="s">
        <v>1400</v>
      </c>
      <c r="U58" s="28" t="s">
        <v>414</v>
      </c>
      <c r="V58" s="28" t="s">
        <v>431</v>
      </c>
      <c r="W58" s="33">
        <v>44019</v>
      </c>
      <c r="X58" s="29">
        <v>1</v>
      </c>
    </row>
    <row r="59" spans="1:25" ht="15.75" customHeight="1" x14ac:dyDescent="0.25">
      <c r="A59" s="10">
        <v>57</v>
      </c>
      <c r="E59" s="10"/>
      <c r="F59" s="12" t="s">
        <v>462</v>
      </c>
      <c r="G59" s="19">
        <v>36349</v>
      </c>
      <c r="H59" s="12" t="s">
        <v>463</v>
      </c>
      <c r="I59" s="1">
        <f t="shared" ca="1" si="4"/>
        <v>23</v>
      </c>
      <c r="J59" s="12" t="s">
        <v>103</v>
      </c>
      <c r="K59" s="12" t="s">
        <v>464</v>
      </c>
      <c r="L59" s="1" t="str">
        <f ca="1">M59</f>
        <v>9 мес.</v>
      </c>
      <c r="M59" s="1" t="str">
        <f ca="1">DATEDIF(O59,$Q$1,"ym")&amp;" мес."</f>
        <v>9 мес.</v>
      </c>
      <c r="O59" s="11">
        <v>44152</v>
      </c>
    </row>
    <row r="60" spans="1:25" ht="15.75" customHeight="1" x14ac:dyDescent="0.25">
      <c r="A60" s="10">
        <v>58</v>
      </c>
      <c r="E60" s="10"/>
      <c r="F60" s="1" t="s">
        <v>46</v>
      </c>
      <c r="G60" s="1" t="s">
        <v>48</v>
      </c>
      <c r="H60" s="18" t="s">
        <v>348</v>
      </c>
      <c r="I60" s="1">
        <f t="shared" ca="1" si="4"/>
        <v>72</v>
      </c>
      <c r="J60" s="1" t="s">
        <v>45</v>
      </c>
      <c r="K60" s="1" t="s">
        <v>47</v>
      </c>
      <c r="L60" s="1" t="str">
        <f>CONCATENATE(M60,N60)</f>
        <v>8 лет</v>
      </c>
      <c r="M60" s="4">
        <v>8</v>
      </c>
      <c r="N60" s="10" t="str">
        <f>VLOOKUP(MOD(MAX(MOD(M60-11,100),9),10),{0," год";1," года";4," лет"},2)</f>
        <v xml:space="preserve"> лет</v>
      </c>
    </row>
    <row r="61" spans="1:25" ht="15.75" customHeight="1" x14ac:dyDescent="0.25">
      <c r="A61" s="10">
        <v>59</v>
      </c>
      <c r="D61" s="22" t="s">
        <v>409</v>
      </c>
      <c r="E61" s="10"/>
      <c r="F61" s="1" t="s">
        <v>250</v>
      </c>
      <c r="G61" s="1" t="s">
        <v>252</v>
      </c>
      <c r="H61" s="18" t="s">
        <v>349</v>
      </c>
      <c r="I61" s="1">
        <f t="shared" ca="1" si="4"/>
        <v>47</v>
      </c>
      <c r="J61" s="1" t="s">
        <v>75</v>
      </c>
      <c r="K61" s="1" t="s">
        <v>251</v>
      </c>
      <c r="L61" s="1" t="str">
        <f ca="1">M61</f>
        <v>11 мес.</v>
      </c>
      <c r="M61" s="1" t="str">
        <f ca="1">DATEDIF(O61,$Q$1,"ym")&amp;" мес."</f>
        <v>11 мес.</v>
      </c>
      <c r="N61" s="1"/>
      <c r="O61" s="1" t="s">
        <v>282</v>
      </c>
    </row>
    <row r="62" spans="1:25" ht="15.75" customHeight="1" x14ac:dyDescent="0.25">
      <c r="A62" s="10">
        <v>60</v>
      </c>
      <c r="B62" s="11">
        <v>43823</v>
      </c>
      <c r="C62" s="10">
        <v>21</v>
      </c>
      <c r="D62" s="21">
        <v>43847</v>
      </c>
      <c r="E62" s="21">
        <v>43850</v>
      </c>
      <c r="F62" s="1" t="s">
        <v>161</v>
      </c>
      <c r="G62" s="1" t="s">
        <v>162</v>
      </c>
      <c r="H62" s="18" t="s">
        <v>350</v>
      </c>
      <c r="I62" s="1">
        <f t="shared" ca="1" si="4"/>
        <v>33</v>
      </c>
      <c r="J62" s="1" t="s">
        <v>103</v>
      </c>
      <c r="K62" s="1" t="s">
        <v>108</v>
      </c>
      <c r="L62" s="1" t="str">
        <f>CONCATENATE(M62,N62)</f>
        <v>5 лет</v>
      </c>
      <c r="M62" s="3">
        <v>5</v>
      </c>
      <c r="N62" s="10" t="str">
        <f>VLOOKUP(MOD(MAX(MOD(M62-11,100),9),10),{0," год";1," года";4," лет"},2)</f>
        <v xml:space="preserve"> лет</v>
      </c>
      <c r="T62" s="10" t="s">
        <v>1396</v>
      </c>
      <c r="U62" s="28" t="s">
        <v>414</v>
      </c>
      <c r="V62" s="28" t="s">
        <v>453</v>
      </c>
      <c r="W62" s="33">
        <v>43853</v>
      </c>
      <c r="X62" s="29" t="s">
        <v>449</v>
      </c>
    </row>
    <row r="63" spans="1:25" ht="15.75" customHeight="1" x14ac:dyDescent="0.2">
      <c r="A63" s="10">
        <v>61</v>
      </c>
      <c r="C63" s="10">
        <v>53</v>
      </c>
      <c r="D63" s="21">
        <v>43875</v>
      </c>
      <c r="E63" s="21">
        <v>43878</v>
      </c>
      <c r="F63" s="10" t="s">
        <v>410</v>
      </c>
      <c r="G63" s="21">
        <v>36590</v>
      </c>
      <c r="H63" s="10" t="s">
        <v>411</v>
      </c>
      <c r="I63" s="1">
        <f t="shared" ca="1" si="4"/>
        <v>22</v>
      </c>
      <c r="J63" s="10" t="s">
        <v>103</v>
      </c>
      <c r="K63" s="10" t="s">
        <v>108</v>
      </c>
      <c r="L63" s="1" t="str">
        <f ca="1">CONCATENATE(M63,N63)</f>
        <v>6 мес.</v>
      </c>
      <c r="M63" s="1" t="str">
        <f ca="1">DATEDIF(O63,$Q$1,"ym")&amp;" мес."</f>
        <v>6 мес.</v>
      </c>
      <c r="O63" s="11">
        <v>43875</v>
      </c>
      <c r="P63" s="10" t="s">
        <v>293</v>
      </c>
      <c r="Q63" s="11">
        <v>43721</v>
      </c>
      <c r="R63" s="1" t="str">
        <f ca="1">DATEDIF(Q63,$Q$1,"ym")&amp;" мес."</f>
        <v>11 мес.</v>
      </c>
      <c r="T63" s="10" t="s">
        <v>1397</v>
      </c>
      <c r="U63" s="28" t="s">
        <v>414</v>
      </c>
      <c r="V63" s="28" t="s">
        <v>452</v>
      </c>
      <c r="W63" s="33">
        <v>43880</v>
      </c>
    </row>
    <row r="64" spans="1:25" ht="15.75" customHeight="1" x14ac:dyDescent="0.25">
      <c r="A64" s="10">
        <v>62</v>
      </c>
      <c r="E64" s="10"/>
      <c r="F64" s="1" t="s">
        <v>253</v>
      </c>
      <c r="G64" s="1" t="s">
        <v>254</v>
      </c>
      <c r="H64" s="18" t="s">
        <v>351</v>
      </c>
      <c r="I64" s="1">
        <f t="shared" ca="1" si="4"/>
        <v>64</v>
      </c>
      <c r="J64" s="1" t="s">
        <v>52</v>
      </c>
      <c r="K64" s="1" t="s">
        <v>66</v>
      </c>
      <c r="L64" s="1" t="str">
        <f ca="1">M64</f>
        <v>9 мес.</v>
      </c>
      <c r="M64" s="1" t="str">
        <f ca="1">DATEDIF(O64,$Q$1,"ym")&amp;" мес."</f>
        <v>9 мес.</v>
      </c>
      <c r="N64" s="1"/>
      <c r="O64" s="1" t="s">
        <v>285</v>
      </c>
    </row>
    <row r="65" spans="1:27" ht="15.75" customHeight="1" x14ac:dyDescent="0.25">
      <c r="A65" s="10">
        <v>63</v>
      </c>
      <c r="B65" s="11">
        <v>43823</v>
      </c>
      <c r="C65" s="10">
        <v>33</v>
      </c>
      <c r="D65" s="21">
        <v>43861</v>
      </c>
      <c r="E65" s="21">
        <v>43864</v>
      </c>
      <c r="F65" s="15" t="s">
        <v>163</v>
      </c>
      <c r="G65" s="1" t="s">
        <v>164</v>
      </c>
      <c r="H65" s="18" t="s">
        <v>352</v>
      </c>
      <c r="I65" s="1">
        <f t="shared" ca="1" si="4"/>
        <v>56</v>
      </c>
      <c r="J65" s="1" t="s">
        <v>103</v>
      </c>
      <c r="K65" s="1" t="s">
        <v>31</v>
      </c>
      <c r="L65" s="1" t="str">
        <f>CONCATENATE(M65,N65)</f>
        <v>2 года</v>
      </c>
      <c r="M65" s="3">
        <v>2</v>
      </c>
      <c r="N65" s="10" t="str">
        <f>VLOOKUP(MOD(MAX(MOD(M65-11,100),9),10),{0," год";1," года";4," лет"},2)</f>
        <v xml:space="preserve"> года</v>
      </c>
      <c r="T65" s="10" t="s">
        <v>1401</v>
      </c>
      <c r="U65" s="28" t="s">
        <v>414</v>
      </c>
      <c r="V65" s="28" t="s">
        <v>448</v>
      </c>
      <c r="W65" s="33">
        <v>43871</v>
      </c>
      <c r="X65" s="29" t="s">
        <v>449</v>
      </c>
    </row>
    <row r="66" spans="1:27" ht="15.75" customHeight="1" x14ac:dyDescent="0.2">
      <c r="A66" s="10">
        <v>64</v>
      </c>
      <c r="B66" s="11">
        <v>43823</v>
      </c>
      <c r="C66" s="10">
        <v>49</v>
      </c>
      <c r="D66" s="21">
        <v>43873</v>
      </c>
      <c r="E66" s="21">
        <v>43878</v>
      </c>
      <c r="F66" s="1" t="s">
        <v>255</v>
      </c>
      <c r="G66" s="1" t="s">
        <v>256</v>
      </c>
      <c r="H66" s="18" t="s">
        <v>353</v>
      </c>
      <c r="I66" s="1">
        <f t="shared" ref="I66:I97" ca="1" si="6">DATEDIF(G66,$Q$1,"y")</f>
        <v>61</v>
      </c>
      <c r="J66" s="1" t="s">
        <v>103</v>
      </c>
      <c r="K66" s="1" t="s">
        <v>31</v>
      </c>
      <c r="L66" s="1" t="str">
        <f ca="1">M66</f>
        <v>1 мес.</v>
      </c>
      <c r="M66" s="1" t="str">
        <f ca="1">DATEDIF(O66,$Q$1,"ym")&amp;" мес."</f>
        <v>1 мес.</v>
      </c>
      <c r="N66" s="1"/>
      <c r="O66" s="1" t="s">
        <v>277</v>
      </c>
      <c r="P66" s="10" t="s">
        <v>293</v>
      </c>
      <c r="Q66" s="11">
        <v>43487</v>
      </c>
      <c r="R66" s="1" t="str">
        <f ca="1">DATEDIF(Q66,$Q$1,"ym")&amp;" мес."</f>
        <v>7 мес.</v>
      </c>
      <c r="T66" s="10" t="s">
        <v>1397</v>
      </c>
      <c r="U66" s="28" t="s">
        <v>414</v>
      </c>
      <c r="V66" s="28" t="s">
        <v>452</v>
      </c>
      <c r="W66" s="33">
        <v>43880</v>
      </c>
      <c r="X66" s="29" t="s">
        <v>449</v>
      </c>
    </row>
    <row r="67" spans="1:27" ht="15.75" customHeight="1" x14ac:dyDescent="0.25">
      <c r="A67" s="10">
        <v>65</v>
      </c>
      <c r="B67" s="11">
        <v>43823</v>
      </c>
      <c r="C67" s="10">
        <v>73</v>
      </c>
      <c r="D67" s="21">
        <v>44026</v>
      </c>
      <c r="E67" s="21">
        <v>44027</v>
      </c>
      <c r="F67" s="1" t="s">
        <v>165</v>
      </c>
      <c r="G67" s="1" t="s">
        <v>166</v>
      </c>
      <c r="H67" s="18" t="s">
        <v>354</v>
      </c>
      <c r="I67" s="1">
        <f t="shared" ca="1" si="6"/>
        <v>43</v>
      </c>
      <c r="J67" s="1" t="s">
        <v>103</v>
      </c>
      <c r="K67" s="1" t="s">
        <v>88</v>
      </c>
      <c r="L67" s="1" t="str">
        <f>CONCATENATE(M67,N67)</f>
        <v>7 лет</v>
      </c>
      <c r="M67" s="3">
        <v>7</v>
      </c>
      <c r="N67" s="10" t="str">
        <f>VLOOKUP(MOD(MAX(MOD(M67-11,100),9),10),{0," год";1," года";4," лет"},2)</f>
        <v xml:space="preserve"> лет</v>
      </c>
      <c r="T67" s="10" t="s">
        <v>1402</v>
      </c>
      <c r="U67" s="24" t="s">
        <v>421</v>
      </c>
      <c r="V67" s="28" t="s">
        <v>424</v>
      </c>
      <c r="W67" s="33">
        <v>44029</v>
      </c>
      <c r="X67" s="29" t="s">
        <v>426</v>
      </c>
      <c r="Z67" s="10" t="s">
        <v>1460</v>
      </c>
      <c r="AA67" s="10" t="s">
        <v>1459</v>
      </c>
    </row>
    <row r="68" spans="1:27" ht="15.75" customHeight="1" x14ac:dyDescent="0.25">
      <c r="A68" s="10">
        <v>66</v>
      </c>
      <c r="B68" s="11">
        <v>43823</v>
      </c>
      <c r="C68" s="10">
        <v>77</v>
      </c>
      <c r="D68" s="21">
        <v>44047</v>
      </c>
      <c r="E68" s="21">
        <v>44055</v>
      </c>
      <c r="F68" s="1" t="s">
        <v>167</v>
      </c>
      <c r="G68" s="1" t="s">
        <v>168</v>
      </c>
      <c r="H68" s="18" t="s">
        <v>355</v>
      </c>
      <c r="I68" s="1">
        <f t="shared" ca="1" si="6"/>
        <v>54</v>
      </c>
      <c r="J68" s="1" t="s">
        <v>103</v>
      </c>
      <c r="K68" s="1" t="s">
        <v>88</v>
      </c>
      <c r="L68" s="1" t="str">
        <f>CONCATENATE(M68,N68)</f>
        <v>8 лет</v>
      </c>
      <c r="M68" s="3">
        <v>8</v>
      </c>
      <c r="N68" s="10" t="str">
        <f>VLOOKUP(MOD(MAX(MOD(M68-11,100),9),10),{0," год";1," года";4," лет"},2)</f>
        <v xml:space="preserve"> лет</v>
      </c>
      <c r="T68" s="10" t="s">
        <v>1398</v>
      </c>
      <c r="U68" s="28" t="s">
        <v>414</v>
      </c>
      <c r="V68" s="28" t="s">
        <v>432</v>
      </c>
      <c r="W68" s="33">
        <v>44068</v>
      </c>
      <c r="X68" s="29">
        <v>2</v>
      </c>
    </row>
    <row r="69" spans="1:27" ht="15.75" customHeight="1" x14ac:dyDescent="0.25">
      <c r="A69" s="10">
        <v>67</v>
      </c>
      <c r="D69" s="22" t="s">
        <v>409</v>
      </c>
      <c r="E69" s="10"/>
      <c r="F69" s="1" t="s">
        <v>257</v>
      </c>
      <c r="G69" s="1" t="s">
        <v>258</v>
      </c>
      <c r="H69" s="18"/>
      <c r="I69" s="1">
        <f t="shared" ca="1" si="6"/>
        <v>25</v>
      </c>
      <c r="J69" s="1" t="s">
        <v>68</v>
      </c>
      <c r="K69" s="1" t="s">
        <v>54</v>
      </c>
      <c r="L69" s="1" t="str">
        <f ca="1">M69</f>
        <v>0 мес.</v>
      </c>
      <c r="M69" s="1" t="str">
        <f ca="1">DATEDIF(O69,$Q$1,"ym")&amp;" мес."</f>
        <v>0 мес.</v>
      </c>
      <c r="N69" s="1"/>
      <c r="O69" s="1" t="s">
        <v>280</v>
      </c>
    </row>
    <row r="70" spans="1:27" ht="15.75" customHeight="1" x14ac:dyDescent="0.2">
      <c r="A70" s="10">
        <v>68</v>
      </c>
      <c r="B70" s="11">
        <v>43823</v>
      </c>
      <c r="C70" s="10">
        <v>34</v>
      </c>
      <c r="D70" s="21">
        <v>43861</v>
      </c>
      <c r="E70" s="21">
        <v>43864</v>
      </c>
      <c r="F70" s="16" t="s">
        <v>290</v>
      </c>
      <c r="G70" s="13" t="s">
        <v>291</v>
      </c>
      <c r="H70" s="18" t="s">
        <v>356</v>
      </c>
      <c r="I70" s="1">
        <f t="shared" ca="1" si="6"/>
        <v>56</v>
      </c>
      <c r="J70" s="13" t="s">
        <v>103</v>
      </c>
      <c r="K70" s="13" t="s">
        <v>105</v>
      </c>
      <c r="L70" s="1" t="str">
        <f t="shared" ref="L70:L84" ca="1" si="7">CONCATENATE(M70,N70)</f>
        <v>6 мес.</v>
      </c>
      <c r="M70" s="1" t="str">
        <f ca="1">DATEDIF(O70,$Q$1,"ym")&amp;" мес."</f>
        <v>6 мес.</v>
      </c>
      <c r="O70" s="13" t="s">
        <v>292</v>
      </c>
      <c r="P70" s="10" t="s">
        <v>293</v>
      </c>
      <c r="Q70" s="11">
        <v>43344</v>
      </c>
      <c r="R70" s="1" t="str">
        <f ca="1">DATEDIF(Q70,$Q$1,"ym")&amp;" мес."</f>
        <v>11 мес.</v>
      </c>
      <c r="T70" s="10" t="s">
        <v>1401</v>
      </c>
      <c r="U70" s="28" t="s">
        <v>414</v>
      </c>
      <c r="V70" s="28" t="s">
        <v>448</v>
      </c>
      <c r="W70" s="33">
        <v>43871</v>
      </c>
      <c r="X70" s="29" t="s">
        <v>449</v>
      </c>
    </row>
    <row r="71" spans="1:27" ht="15.75" customHeight="1" x14ac:dyDescent="0.25">
      <c r="A71" s="10">
        <v>69</v>
      </c>
      <c r="B71" s="11">
        <v>43823</v>
      </c>
      <c r="C71" s="10">
        <v>8</v>
      </c>
      <c r="D71" s="21">
        <v>43847</v>
      </c>
      <c r="E71" s="21">
        <v>43850</v>
      </c>
      <c r="F71" s="1" t="s">
        <v>18</v>
      </c>
      <c r="G71" s="1" t="s">
        <v>19</v>
      </c>
      <c r="H71" s="18" t="s">
        <v>357</v>
      </c>
      <c r="I71" s="1">
        <f t="shared" ca="1" si="6"/>
        <v>64</v>
      </c>
      <c r="J71" s="1" t="s">
        <v>3</v>
      </c>
      <c r="K71" s="1" t="s">
        <v>13</v>
      </c>
      <c r="L71" s="1" t="str">
        <f t="shared" si="7"/>
        <v>19 лет</v>
      </c>
      <c r="M71" s="4">
        <v>19</v>
      </c>
      <c r="N71" s="10" t="str">
        <f>VLOOKUP(MOD(MAX(MOD(M71-11,100),9),10),{0," год";1," года";4," лет"},2)</f>
        <v xml:space="preserve"> лет</v>
      </c>
      <c r="T71" s="10" t="s">
        <v>1396</v>
      </c>
      <c r="U71" s="28" t="s">
        <v>414</v>
      </c>
      <c r="V71" s="28" t="s">
        <v>453</v>
      </c>
      <c r="W71" s="33">
        <v>43853</v>
      </c>
    </row>
    <row r="72" spans="1:27" ht="15.75" customHeight="1" x14ac:dyDescent="0.25">
      <c r="A72" s="10">
        <v>70</v>
      </c>
      <c r="E72" s="10"/>
      <c r="F72" s="1" t="s">
        <v>169</v>
      </c>
      <c r="G72" s="1" t="s">
        <v>170</v>
      </c>
      <c r="H72" s="18" t="s">
        <v>358</v>
      </c>
      <c r="I72" s="1">
        <f t="shared" ca="1" si="6"/>
        <v>63</v>
      </c>
      <c r="J72" s="1" t="s">
        <v>103</v>
      </c>
      <c r="K72" s="1" t="s">
        <v>88</v>
      </c>
      <c r="L72" s="1" t="str">
        <f t="shared" si="7"/>
        <v>14 лет</v>
      </c>
      <c r="M72" s="4">
        <v>14</v>
      </c>
      <c r="N72" s="10" t="str">
        <f>VLOOKUP(MOD(MAX(MOD(M72-11,100),9),10),{0," год";1," года";4," лет"},2)</f>
        <v xml:space="preserve"> лет</v>
      </c>
    </row>
    <row r="73" spans="1:27" ht="15.75" customHeight="1" x14ac:dyDescent="0.25">
      <c r="A73" s="10">
        <v>71</v>
      </c>
      <c r="B73" s="11">
        <v>43823</v>
      </c>
      <c r="C73" s="10">
        <v>57</v>
      </c>
      <c r="D73" s="21">
        <v>43915</v>
      </c>
      <c r="E73" s="21">
        <v>43915</v>
      </c>
      <c r="F73" s="1" t="s">
        <v>171</v>
      </c>
      <c r="G73" s="1" t="s">
        <v>172</v>
      </c>
      <c r="H73" s="18" t="s">
        <v>359</v>
      </c>
      <c r="I73" s="1">
        <f t="shared" ca="1" si="6"/>
        <v>56</v>
      </c>
      <c r="J73" s="1" t="s">
        <v>103</v>
      </c>
      <c r="K73" s="1" t="s">
        <v>31</v>
      </c>
      <c r="L73" s="1" t="str">
        <f t="shared" si="7"/>
        <v>16 лет</v>
      </c>
      <c r="M73" s="3">
        <v>16</v>
      </c>
      <c r="N73" s="10" t="str">
        <f>VLOOKUP(MOD(MAX(MOD(M73-11,100),9),10),{0," год";1," года";4," лет"},2)</f>
        <v xml:space="preserve"> лет</v>
      </c>
      <c r="T73" s="10" t="s">
        <v>1395</v>
      </c>
      <c r="U73" s="23" t="s">
        <v>420</v>
      </c>
      <c r="V73" s="28" t="s">
        <v>433</v>
      </c>
      <c r="W73" s="33">
        <v>43921</v>
      </c>
      <c r="X73" s="29" t="s">
        <v>426</v>
      </c>
      <c r="Y73" s="10" t="s">
        <v>1456</v>
      </c>
    </row>
    <row r="74" spans="1:27" ht="15.75" customHeight="1" x14ac:dyDescent="0.25">
      <c r="A74" s="10">
        <v>72</v>
      </c>
      <c r="B74" s="11">
        <v>43823</v>
      </c>
      <c r="C74" s="10">
        <v>35</v>
      </c>
      <c r="D74" s="21">
        <v>43861</v>
      </c>
      <c r="E74" s="21">
        <v>43864</v>
      </c>
      <c r="F74" s="15" t="s">
        <v>173</v>
      </c>
      <c r="G74" s="1" t="s">
        <v>174</v>
      </c>
      <c r="H74" s="18" t="s">
        <v>360</v>
      </c>
      <c r="I74" s="1">
        <f t="shared" ca="1" si="6"/>
        <v>61</v>
      </c>
      <c r="J74" s="1" t="s">
        <v>103</v>
      </c>
      <c r="K74" s="1" t="s">
        <v>88</v>
      </c>
      <c r="L74" s="1" t="str">
        <f t="shared" si="7"/>
        <v>13 лет</v>
      </c>
      <c r="M74" s="4">
        <v>13</v>
      </c>
      <c r="N74" s="10" t="str">
        <f>VLOOKUP(MOD(MAX(MOD(M74-11,100),9),10),{0," год";1," года";4," лет"},2)</f>
        <v xml:space="preserve"> лет</v>
      </c>
      <c r="T74" s="10" t="s">
        <v>1401</v>
      </c>
      <c r="U74" s="28" t="s">
        <v>414</v>
      </c>
      <c r="V74" s="28" t="s">
        <v>448</v>
      </c>
      <c r="W74" s="33">
        <v>43871</v>
      </c>
    </row>
    <row r="75" spans="1:27" ht="15.75" customHeight="1" x14ac:dyDescent="0.25">
      <c r="A75" s="10">
        <v>73</v>
      </c>
      <c r="B75" s="11">
        <v>43823</v>
      </c>
      <c r="C75" s="10">
        <v>58</v>
      </c>
      <c r="D75" s="21">
        <v>43915</v>
      </c>
      <c r="E75" s="21">
        <v>43915</v>
      </c>
      <c r="F75" s="1" t="s">
        <v>175</v>
      </c>
      <c r="G75" s="1" t="s">
        <v>176</v>
      </c>
      <c r="H75" s="18" t="s">
        <v>361</v>
      </c>
      <c r="I75" s="1">
        <f t="shared" ca="1" si="6"/>
        <v>30</v>
      </c>
      <c r="J75" s="1" t="s">
        <v>103</v>
      </c>
      <c r="K75" s="1" t="s">
        <v>31</v>
      </c>
      <c r="L75" s="1" t="str">
        <f t="shared" si="7"/>
        <v>3 года</v>
      </c>
      <c r="M75" s="3">
        <v>3</v>
      </c>
      <c r="N75" s="10" t="str">
        <f>VLOOKUP(MOD(MAX(MOD(M75-11,100),9),10),{0," год";1," года";4," лет"},2)</f>
        <v xml:space="preserve"> года</v>
      </c>
      <c r="T75" s="10" t="s">
        <v>1395</v>
      </c>
      <c r="U75" s="28" t="s">
        <v>414</v>
      </c>
      <c r="V75" s="28" t="s">
        <v>428</v>
      </c>
      <c r="W75" s="33">
        <v>43921</v>
      </c>
      <c r="X75" s="29" t="s">
        <v>434</v>
      </c>
    </row>
    <row r="76" spans="1:27" ht="15.75" customHeight="1" x14ac:dyDescent="0.25">
      <c r="A76" s="10">
        <v>74</v>
      </c>
      <c r="B76" s="11">
        <v>43823</v>
      </c>
      <c r="C76" s="10">
        <v>18</v>
      </c>
      <c r="D76" s="21">
        <v>43847</v>
      </c>
      <c r="E76" s="21">
        <v>43850</v>
      </c>
      <c r="F76" s="1" t="s">
        <v>96</v>
      </c>
      <c r="G76" s="1" t="s">
        <v>98</v>
      </c>
      <c r="H76" s="18" t="s">
        <v>362</v>
      </c>
      <c r="I76" s="1">
        <f t="shared" ca="1" si="6"/>
        <v>35</v>
      </c>
      <c r="J76" s="1" t="s">
        <v>86</v>
      </c>
      <c r="K76" s="1" t="s">
        <v>97</v>
      </c>
      <c r="L76" s="1" t="str">
        <f t="shared" si="7"/>
        <v>6 лет</v>
      </c>
      <c r="M76" s="3">
        <v>6</v>
      </c>
      <c r="N76" s="10" t="str">
        <f>VLOOKUP(MOD(MAX(MOD(M76-11,100),9),10),{0," год";1," года";4," лет"},2)</f>
        <v xml:space="preserve"> лет</v>
      </c>
      <c r="T76" s="10" t="s">
        <v>1396</v>
      </c>
      <c r="U76" s="23" t="s">
        <v>420</v>
      </c>
      <c r="V76" s="28" t="s">
        <v>435</v>
      </c>
      <c r="W76" s="33">
        <v>43875</v>
      </c>
      <c r="X76" s="29">
        <v>2</v>
      </c>
      <c r="Y76" s="10" t="s">
        <v>1454</v>
      </c>
      <c r="Z76" s="10" t="s">
        <v>447</v>
      </c>
    </row>
    <row r="77" spans="1:27" ht="15.75" customHeight="1" x14ac:dyDescent="0.25">
      <c r="A77" s="10">
        <v>74</v>
      </c>
      <c r="B77" s="11">
        <v>43823</v>
      </c>
      <c r="C77" s="10">
        <v>18</v>
      </c>
      <c r="D77" s="21">
        <v>43847</v>
      </c>
      <c r="E77" s="21">
        <v>43915</v>
      </c>
      <c r="F77" s="32" t="s">
        <v>96</v>
      </c>
      <c r="G77" s="133">
        <v>31723</v>
      </c>
      <c r="H77" s="18" t="s">
        <v>362</v>
      </c>
      <c r="I77" s="1">
        <f t="shared" ca="1" si="6"/>
        <v>35</v>
      </c>
      <c r="J77" s="1" t="s">
        <v>86</v>
      </c>
      <c r="K77" s="1" t="s">
        <v>97</v>
      </c>
      <c r="L77" s="1" t="str">
        <f>CONCATENATE(M77,N77)</f>
        <v>6 лет</v>
      </c>
      <c r="M77" s="3">
        <v>6</v>
      </c>
      <c r="N77" s="10" t="str">
        <f>VLOOKUP(MOD(MAX(MOD(M77-11,100),9),10),{0," год";1," года";4," лет"},2)</f>
        <v xml:space="preserve"> лет</v>
      </c>
      <c r="T77" s="10" t="s">
        <v>1395</v>
      </c>
      <c r="U77" s="24" t="s">
        <v>446</v>
      </c>
      <c r="V77" s="28" t="s">
        <v>445</v>
      </c>
      <c r="W77" s="33">
        <v>44069</v>
      </c>
      <c r="X77" s="29">
        <v>2</v>
      </c>
      <c r="Z77" s="10" t="s">
        <v>460</v>
      </c>
    </row>
    <row r="78" spans="1:27" ht="15.75" customHeight="1" x14ac:dyDescent="0.25">
      <c r="A78" s="10">
        <v>74</v>
      </c>
      <c r="B78" s="11">
        <v>43823</v>
      </c>
      <c r="C78" s="10">
        <v>78</v>
      </c>
      <c r="D78" s="21">
        <v>44146</v>
      </c>
      <c r="E78" s="21">
        <v>44147</v>
      </c>
      <c r="F78" s="32" t="s">
        <v>96</v>
      </c>
      <c r="G78" s="1" t="s">
        <v>98</v>
      </c>
      <c r="H78" s="18" t="s">
        <v>362</v>
      </c>
      <c r="I78" s="1">
        <f t="shared" ca="1" si="6"/>
        <v>35</v>
      </c>
      <c r="J78" s="1" t="s">
        <v>86</v>
      </c>
      <c r="K78" s="1" t="s">
        <v>91</v>
      </c>
      <c r="L78" s="1" t="str">
        <f>CONCATENATE(M78,N78)</f>
        <v>6 лет</v>
      </c>
      <c r="M78" s="3">
        <v>6</v>
      </c>
      <c r="N78" s="10" t="str">
        <f>VLOOKUP(MOD(MAX(MOD(M78-11,100),9),10),{0," год";1," года";4," лет"},2)</f>
        <v xml:space="preserve"> лет</v>
      </c>
      <c r="T78" s="10" t="s">
        <v>1394</v>
      </c>
      <c r="U78" s="28" t="s">
        <v>414</v>
      </c>
      <c r="V78" s="28" t="s">
        <v>461</v>
      </c>
      <c r="W78" s="33">
        <v>44147</v>
      </c>
    </row>
    <row r="79" spans="1:27" ht="15.75" customHeight="1" x14ac:dyDescent="0.25">
      <c r="A79" s="10">
        <v>75</v>
      </c>
      <c r="E79" s="10"/>
      <c r="F79" s="1" t="s">
        <v>177</v>
      </c>
      <c r="G79" s="1" t="s">
        <v>178</v>
      </c>
      <c r="H79" s="18" t="s">
        <v>363</v>
      </c>
      <c r="I79" s="1">
        <f t="shared" ca="1" si="6"/>
        <v>63</v>
      </c>
      <c r="J79" s="1" t="s">
        <v>103</v>
      </c>
      <c r="K79" s="1" t="s">
        <v>105</v>
      </c>
      <c r="L79" s="1" t="str">
        <f t="shared" si="7"/>
        <v>4 года</v>
      </c>
      <c r="M79" s="4">
        <v>4</v>
      </c>
      <c r="N79" s="10" t="str">
        <f>VLOOKUP(MOD(MAX(MOD(M79-11,100),9),10),{0," год";1," года";4," лет"},2)</f>
        <v xml:space="preserve"> года</v>
      </c>
    </row>
    <row r="80" spans="1:27" ht="15.75" customHeight="1" x14ac:dyDescent="0.25">
      <c r="A80" s="10">
        <v>76</v>
      </c>
      <c r="B80" s="11">
        <v>43823</v>
      </c>
      <c r="C80" s="10">
        <v>36</v>
      </c>
      <c r="D80" s="21">
        <v>43861</v>
      </c>
      <c r="E80" s="10" t="s">
        <v>444</v>
      </c>
      <c r="F80" s="15" t="s">
        <v>179</v>
      </c>
      <c r="G80" s="1" t="s">
        <v>180</v>
      </c>
      <c r="H80" s="18" t="s">
        <v>364</v>
      </c>
      <c r="I80" s="1">
        <f t="shared" ca="1" si="6"/>
        <v>55</v>
      </c>
      <c r="J80" s="1" t="s">
        <v>103</v>
      </c>
      <c r="K80" s="1" t="s">
        <v>31</v>
      </c>
      <c r="L80" s="1" t="str">
        <f t="shared" si="7"/>
        <v>2 года</v>
      </c>
      <c r="M80" s="3">
        <v>2</v>
      </c>
      <c r="N80" s="10" t="str">
        <f>VLOOKUP(MOD(MAX(MOD(M80-11,100),9),10),{0," год";1," года";4," лет"},2)</f>
        <v xml:space="preserve"> года</v>
      </c>
      <c r="S80" s="10" t="s">
        <v>444</v>
      </c>
    </row>
    <row r="81" spans="1:24" ht="15.75" customHeight="1" x14ac:dyDescent="0.25">
      <c r="A81" s="10">
        <v>77</v>
      </c>
      <c r="B81" s="11">
        <v>43823</v>
      </c>
      <c r="C81" s="10">
        <v>37</v>
      </c>
      <c r="D81" s="21">
        <v>43861</v>
      </c>
      <c r="E81" s="21">
        <v>43864</v>
      </c>
      <c r="F81" s="15" t="s">
        <v>181</v>
      </c>
      <c r="G81" s="1" t="s">
        <v>182</v>
      </c>
      <c r="H81" s="18" t="s">
        <v>365</v>
      </c>
      <c r="I81" s="1">
        <f t="shared" ca="1" si="6"/>
        <v>45</v>
      </c>
      <c r="J81" s="1" t="s">
        <v>103</v>
      </c>
      <c r="K81" s="1" t="s">
        <v>105</v>
      </c>
      <c r="L81" s="1" t="str">
        <f t="shared" si="7"/>
        <v>9 лет</v>
      </c>
      <c r="M81" s="3">
        <v>9</v>
      </c>
      <c r="N81" s="10" t="str">
        <f>VLOOKUP(MOD(MAX(MOD(M81-11,100),9),10),{0," год";1," года";4," лет"},2)</f>
        <v xml:space="preserve"> лет</v>
      </c>
      <c r="S81" s="10" t="s">
        <v>459</v>
      </c>
      <c r="T81" s="10" t="s">
        <v>1401</v>
      </c>
      <c r="U81" s="28" t="s">
        <v>414</v>
      </c>
      <c r="V81" s="28" t="s">
        <v>429</v>
      </c>
      <c r="W81" s="33">
        <v>43969</v>
      </c>
      <c r="X81" s="29">
        <v>2</v>
      </c>
    </row>
    <row r="82" spans="1:24" ht="15.75" customHeight="1" x14ac:dyDescent="0.25">
      <c r="A82" s="10">
        <v>78</v>
      </c>
      <c r="B82" s="11">
        <v>43823</v>
      </c>
      <c r="D82" s="21"/>
      <c r="E82" s="21" t="s">
        <v>419</v>
      </c>
      <c r="F82" s="1" t="s">
        <v>35</v>
      </c>
      <c r="G82" s="1" t="s">
        <v>37</v>
      </c>
      <c r="H82" s="18" t="s">
        <v>366</v>
      </c>
      <c r="I82" s="1">
        <f t="shared" ca="1" si="6"/>
        <v>59</v>
      </c>
      <c r="J82" s="1" t="s">
        <v>29</v>
      </c>
      <c r="K82" s="1" t="s">
        <v>36</v>
      </c>
      <c r="L82" s="1" t="str">
        <f t="shared" si="7"/>
        <v>13 лет</v>
      </c>
      <c r="M82" s="4">
        <v>13</v>
      </c>
      <c r="N82" s="10" t="str">
        <f>VLOOKUP(MOD(MAX(MOD(M82-11,100),9),10),{0," год";1," года";4," лет"},2)</f>
        <v xml:space="preserve"> лет</v>
      </c>
    </row>
    <row r="83" spans="1:24" ht="15.75" customHeight="1" x14ac:dyDescent="0.25">
      <c r="A83" s="10">
        <v>79</v>
      </c>
      <c r="D83" s="22" t="s">
        <v>409</v>
      </c>
      <c r="E83" s="10"/>
      <c r="F83" s="1" t="s">
        <v>82</v>
      </c>
      <c r="G83" s="1" t="s">
        <v>83</v>
      </c>
      <c r="H83" s="18" t="s">
        <v>367</v>
      </c>
      <c r="I83" s="1">
        <f t="shared" ca="1" si="6"/>
        <v>62</v>
      </c>
      <c r="J83" s="1" t="s">
        <v>75</v>
      </c>
      <c r="K83" s="1" t="s">
        <v>77</v>
      </c>
      <c r="L83" s="1" t="str">
        <f t="shared" si="7"/>
        <v>16 лет</v>
      </c>
      <c r="M83" s="4">
        <v>16</v>
      </c>
      <c r="N83" s="10" t="str">
        <f>VLOOKUP(MOD(MAX(MOD(M83-11,100),9),10),{0," год";1," года";4," лет"},2)</f>
        <v xml:space="preserve"> лет</v>
      </c>
    </row>
    <row r="84" spans="1:24" ht="15.75" customHeight="1" x14ac:dyDescent="0.25">
      <c r="A84" s="10">
        <v>80</v>
      </c>
      <c r="B84" s="11">
        <v>43823</v>
      </c>
      <c r="C84" s="10">
        <v>38</v>
      </c>
      <c r="D84" s="21">
        <v>43861</v>
      </c>
      <c r="E84" s="21">
        <v>43864</v>
      </c>
      <c r="F84" s="15" t="s">
        <v>183</v>
      </c>
      <c r="G84" s="1" t="s">
        <v>184</v>
      </c>
      <c r="H84" s="18" t="s">
        <v>368</v>
      </c>
      <c r="I84" s="1">
        <f t="shared" ca="1" si="6"/>
        <v>31</v>
      </c>
      <c r="J84" s="1" t="s">
        <v>103</v>
      </c>
      <c r="K84" s="1" t="s">
        <v>105</v>
      </c>
      <c r="L84" s="1" t="str">
        <f t="shared" si="7"/>
        <v>2 года</v>
      </c>
      <c r="M84" s="3">
        <v>2</v>
      </c>
      <c r="N84" s="10" t="str">
        <f>VLOOKUP(MOD(MAX(MOD(M84-11,100),9),10),{0," год";1," года";4," лет"},2)</f>
        <v xml:space="preserve"> года</v>
      </c>
      <c r="S84" s="10" t="s">
        <v>442</v>
      </c>
      <c r="T84" s="10" t="s">
        <v>1401</v>
      </c>
      <c r="U84" s="28" t="s">
        <v>414</v>
      </c>
      <c r="V84" s="28" t="s">
        <v>429</v>
      </c>
      <c r="W84" s="33">
        <v>43969</v>
      </c>
      <c r="X84" s="29">
        <v>1</v>
      </c>
    </row>
    <row r="85" spans="1:24" ht="15.75" customHeight="1" x14ac:dyDescent="0.25">
      <c r="A85" s="10">
        <v>81</v>
      </c>
      <c r="E85" s="10"/>
      <c r="F85" s="1" t="s">
        <v>259</v>
      </c>
      <c r="G85" s="1" t="s">
        <v>260</v>
      </c>
      <c r="H85" s="18" t="s">
        <v>369</v>
      </c>
      <c r="I85" s="1">
        <f t="shared" ca="1" si="6"/>
        <v>41</v>
      </c>
      <c r="J85" s="1" t="s">
        <v>103</v>
      </c>
      <c r="K85" s="1" t="s">
        <v>105</v>
      </c>
      <c r="L85" s="1" t="str">
        <f ca="1">M85</f>
        <v>11 мес.</v>
      </c>
      <c r="M85" s="1" t="str">
        <f ca="1">DATEDIF(O85,$Q$1,"ym")&amp;" мес."</f>
        <v>11 мес.</v>
      </c>
      <c r="N85" s="1"/>
      <c r="O85" s="1" t="s">
        <v>283</v>
      </c>
    </row>
    <row r="86" spans="1:24" ht="15.75" customHeight="1" x14ac:dyDescent="0.25">
      <c r="A86" s="10">
        <v>82</v>
      </c>
      <c r="B86" s="11">
        <v>43823</v>
      </c>
      <c r="C86" s="10">
        <v>9</v>
      </c>
      <c r="D86" s="21">
        <v>43847</v>
      </c>
      <c r="E86" s="21">
        <v>43850</v>
      </c>
      <c r="F86" s="1" t="s">
        <v>185</v>
      </c>
      <c r="G86" s="1" t="s">
        <v>186</v>
      </c>
      <c r="H86" s="18" t="s">
        <v>370</v>
      </c>
      <c r="I86" s="1">
        <f t="shared" ca="1" si="6"/>
        <v>43</v>
      </c>
      <c r="J86" s="1" t="s">
        <v>103</v>
      </c>
      <c r="K86" s="1" t="s">
        <v>88</v>
      </c>
      <c r="L86" s="1" t="str">
        <f>CONCATENATE(M86,N86)</f>
        <v>11 лет</v>
      </c>
      <c r="M86" s="3">
        <v>11</v>
      </c>
      <c r="N86" s="10" t="str">
        <f>VLOOKUP(MOD(MAX(MOD(M86-11,100),9),10),{0," год";1," года";4," лет"},2)</f>
        <v xml:space="preserve"> лет</v>
      </c>
      <c r="T86" s="10" t="s">
        <v>1396</v>
      </c>
      <c r="U86" s="28" t="s">
        <v>414</v>
      </c>
      <c r="V86" s="28" t="s">
        <v>453</v>
      </c>
      <c r="W86" s="33">
        <v>43853</v>
      </c>
    </row>
    <row r="87" spans="1:24" ht="15.75" customHeight="1" x14ac:dyDescent="0.25">
      <c r="A87" s="10">
        <v>83</v>
      </c>
      <c r="B87" s="11">
        <v>43823</v>
      </c>
      <c r="C87" s="10">
        <v>10</v>
      </c>
      <c r="D87" s="21">
        <v>43847</v>
      </c>
      <c r="E87" s="21">
        <v>43850</v>
      </c>
      <c r="F87" s="1" t="s">
        <v>187</v>
      </c>
      <c r="G87" s="1" t="s">
        <v>188</v>
      </c>
      <c r="H87" s="18" t="s">
        <v>371</v>
      </c>
      <c r="I87" s="1">
        <f t="shared" ca="1" si="6"/>
        <v>54</v>
      </c>
      <c r="J87" s="1" t="s">
        <v>103</v>
      </c>
      <c r="K87" s="1" t="s">
        <v>105</v>
      </c>
      <c r="L87" s="1" t="str">
        <f>CONCATENATE(M87,N87)</f>
        <v>4 года</v>
      </c>
      <c r="M87" s="3">
        <v>4</v>
      </c>
      <c r="N87" s="10" t="str">
        <f>VLOOKUP(MOD(MAX(MOD(M87-11,100),9),10),{0," год";1," года";4," лет"},2)</f>
        <v xml:space="preserve"> года</v>
      </c>
      <c r="T87" s="10" t="s">
        <v>1396</v>
      </c>
      <c r="U87" s="28" t="s">
        <v>414</v>
      </c>
      <c r="V87" s="28" t="s">
        <v>453</v>
      </c>
      <c r="W87" s="33">
        <v>43853</v>
      </c>
    </row>
    <row r="88" spans="1:24" ht="15.75" customHeight="1" x14ac:dyDescent="0.25">
      <c r="A88" s="10">
        <v>84</v>
      </c>
      <c r="B88" s="11">
        <v>43823</v>
      </c>
      <c r="C88" s="10">
        <v>79</v>
      </c>
      <c r="D88" s="21">
        <v>44047</v>
      </c>
      <c r="E88" s="21" t="s">
        <v>416</v>
      </c>
      <c r="F88" s="1" t="s">
        <v>261</v>
      </c>
      <c r="G88" s="1" t="s">
        <v>262</v>
      </c>
      <c r="H88" s="18" t="s">
        <v>372</v>
      </c>
      <c r="I88" s="1">
        <f t="shared" ca="1" si="6"/>
        <v>48</v>
      </c>
      <c r="J88" s="1" t="s">
        <v>103</v>
      </c>
      <c r="K88" s="1" t="s">
        <v>105</v>
      </c>
      <c r="L88" s="1" t="str">
        <f ca="1">M88</f>
        <v>5 мес.</v>
      </c>
      <c r="M88" s="1" t="str">
        <f ca="1">DATEDIF(O88,$Q$1,"ym")&amp;" мес."</f>
        <v>5 мес.</v>
      </c>
      <c r="N88" s="1"/>
      <c r="O88" s="1" t="s">
        <v>272</v>
      </c>
      <c r="S88" s="21" t="s">
        <v>416</v>
      </c>
      <c r="T88" s="21"/>
    </row>
    <row r="89" spans="1:24" ht="15.75" customHeight="1" x14ac:dyDescent="0.25">
      <c r="A89" s="10">
        <v>85</v>
      </c>
      <c r="B89" s="11">
        <v>43823</v>
      </c>
      <c r="C89" s="10">
        <v>39</v>
      </c>
      <c r="D89" s="21">
        <v>43861</v>
      </c>
      <c r="E89" s="21">
        <v>43864</v>
      </c>
      <c r="F89" s="15" t="s">
        <v>189</v>
      </c>
      <c r="G89" s="1" t="s">
        <v>190</v>
      </c>
      <c r="H89" s="18" t="s">
        <v>373</v>
      </c>
      <c r="I89" s="1">
        <f t="shared" ca="1" si="6"/>
        <v>62</v>
      </c>
      <c r="J89" s="1" t="s">
        <v>103</v>
      </c>
      <c r="K89" s="1" t="s">
        <v>88</v>
      </c>
      <c r="L89" s="1" t="str">
        <f t="shared" ref="L89:L107" si="8">CONCATENATE(M89,N89)</f>
        <v>8 лет</v>
      </c>
      <c r="M89" s="4">
        <v>8</v>
      </c>
      <c r="N89" s="10" t="str">
        <f>VLOOKUP(MOD(MAX(MOD(M89-11,100),9),10),{0," год";1," года";4," лет"},2)</f>
        <v xml:space="preserve"> лет</v>
      </c>
      <c r="S89" s="10" t="s">
        <v>458</v>
      </c>
      <c r="T89" s="10" t="s">
        <v>1401</v>
      </c>
      <c r="U89" s="28" t="s">
        <v>414</v>
      </c>
      <c r="V89" s="28" t="s">
        <v>436</v>
      </c>
      <c r="W89" s="33">
        <v>44081</v>
      </c>
      <c r="X89" s="29" t="s">
        <v>434</v>
      </c>
    </row>
    <row r="90" spans="1:24" ht="15.75" customHeight="1" x14ac:dyDescent="0.25">
      <c r="A90" s="10">
        <v>86</v>
      </c>
      <c r="B90" s="11">
        <v>43823</v>
      </c>
      <c r="C90" s="10">
        <v>11</v>
      </c>
      <c r="D90" s="21">
        <v>43847</v>
      </c>
      <c r="E90" s="21">
        <v>43850</v>
      </c>
      <c r="F90" s="1" t="s">
        <v>20</v>
      </c>
      <c r="G90" s="1" t="s">
        <v>21</v>
      </c>
      <c r="H90" s="18" t="s">
        <v>374</v>
      </c>
      <c r="I90" s="1">
        <f t="shared" ca="1" si="6"/>
        <v>57</v>
      </c>
      <c r="J90" s="1" t="s">
        <v>3</v>
      </c>
      <c r="K90" s="1" t="s">
        <v>5</v>
      </c>
      <c r="L90" s="1" t="str">
        <f t="shared" si="8"/>
        <v>11 лет</v>
      </c>
      <c r="M90" s="3">
        <v>11</v>
      </c>
      <c r="N90" s="10" t="str">
        <f>VLOOKUP(MOD(MAX(MOD(M90-11,100),9),10),{0," год";1," года";4," лет"},2)</f>
        <v xml:space="preserve"> лет</v>
      </c>
      <c r="T90" s="10" t="s">
        <v>1396</v>
      </c>
      <c r="U90" s="28" t="s">
        <v>414</v>
      </c>
      <c r="V90" s="28" t="s">
        <v>453</v>
      </c>
      <c r="W90" s="33">
        <v>43853</v>
      </c>
    </row>
    <row r="91" spans="1:24" ht="15.75" customHeight="1" x14ac:dyDescent="0.25">
      <c r="A91" s="10">
        <v>87</v>
      </c>
      <c r="B91" s="11">
        <v>43823</v>
      </c>
      <c r="C91" s="10">
        <v>25</v>
      </c>
      <c r="D91" s="21">
        <v>43847</v>
      </c>
      <c r="E91" s="21">
        <v>43850</v>
      </c>
      <c r="F91" s="1" t="s">
        <v>191</v>
      </c>
      <c r="G91" s="1" t="s">
        <v>192</v>
      </c>
      <c r="H91" s="18" t="s">
        <v>375</v>
      </c>
      <c r="I91" s="1">
        <f t="shared" ca="1" si="6"/>
        <v>56</v>
      </c>
      <c r="J91" s="1" t="s">
        <v>103</v>
      </c>
      <c r="K91" s="1" t="s">
        <v>88</v>
      </c>
      <c r="L91" s="1" t="str">
        <f t="shared" si="8"/>
        <v>8 лет</v>
      </c>
      <c r="M91" s="3">
        <v>8</v>
      </c>
      <c r="N91" s="10" t="str">
        <f>VLOOKUP(MOD(MAX(MOD(M91-11,100),9),10),{0," год";1," года";4," лет"},2)</f>
        <v xml:space="preserve"> лет</v>
      </c>
      <c r="S91" s="10" t="s">
        <v>547</v>
      </c>
      <c r="T91" s="10" t="s">
        <v>1396</v>
      </c>
      <c r="U91" s="28" t="s">
        <v>414</v>
      </c>
      <c r="V91" s="28" t="s">
        <v>453</v>
      </c>
      <c r="W91" s="33">
        <v>43853</v>
      </c>
    </row>
    <row r="92" spans="1:24" ht="15.75" customHeight="1" x14ac:dyDescent="0.25">
      <c r="A92" s="10">
        <v>88</v>
      </c>
      <c r="B92" s="11">
        <v>43823</v>
      </c>
      <c r="C92" s="10">
        <v>28</v>
      </c>
      <c r="D92" s="21">
        <v>43847</v>
      </c>
      <c r="E92" s="21">
        <v>44027</v>
      </c>
      <c r="F92" s="1" t="s">
        <v>193</v>
      </c>
      <c r="G92" s="1" t="s">
        <v>195</v>
      </c>
      <c r="H92" s="18" t="s">
        <v>376</v>
      </c>
      <c r="I92" s="1">
        <f t="shared" ca="1" si="6"/>
        <v>42</v>
      </c>
      <c r="J92" s="1" t="s">
        <v>103</v>
      </c>
      <c r="K92" s="1" t="s">
        <v>194</v>
      </c>
      <c r="L92" s="1" t="str">
        <f t="shared" si="8"/>
        <v>13 лет</v>
      </c>
      <c r="M92" s="3">
        <v>13</v>
      </c>
      <c r="N92" s="10" t="str">
        <f>VLOOKUP(MOD(MAX(MOD(M92-11,100),9),10),{0," год";1," года";4," лет"},2)</f>
        <v xml:space="preserve"> лет</v>
      </c>
      <c r="T92" s="10" t="s">
        <v>1402</v>
      </c>
      <c r="U92" s="28" t="s">
        <v>414</v>
      </c>
      <c r="V92" s="28" t="s">
        <v>424</v>
      </c>
      <c r="W92" s="33">
        <v>44029</v>
      </c>
      <c r="X92" s="29" t="s">
        <v>426</v>
      </c>
    </row>
    <row r="93" spans="1:24" ht="15.75" customHeight="1" x14ac:dyDescent="0.25">
      <c r="A93" s="10">
        <v>89</v>
      </c>
      <c r="B93" s="11">
        <v>43823</v>
      </c>
      <c r="C93" s="10">
        <v>40</v>
      </c>
      <c r="D93" s="21">
        <v>43861</v>
      </c>
      <c r="E93" s="21">
        <v>43864</v>
      </c>
      <c r="F93" s="15" t="s">
        <v>196</v>
      </c>
      <c r="G93" s="1" t="s">
        <v>197</v>
      </c>
      <c r="H93" s="18" t="s">
        <v>377</v>
      </c>
      <c r="I93" s="1">
        <f t="shared" ca="1" si="6"/>
        <v>66</v>
      </c>
      <c r="J93" s="1" t="s">
        <v>103</v>
      </c>
      <c r="K93" s="1" t="s">
        <v>88</v>
      </c>
      <c r="L93" s="1" t="str">
        <f t="shared" si="8"/>
        <v>18 лет</v>
      </c>
      <c r="M93" s="4">
        <v>18</v>
      </c>
      <c r="N93" s="10" t="str">
        <f>VLOOKUP(MOD(MAX(MOD(M93-11,100),9),10),{0," год";1," года";4," лет"},2)</f>
        <v xml:space="preserve"> лет</v>
      </c>
      <c r="S93" s="10" t="s">
        <v>442</v>
      </c>
      <c r="T93" s="10" t="s">
        <v>1401</v>
      </c>
      <c r="U93" s="28" t="s">
        <v>414</v>
      </c>
      <c r="V93" s="28" t="s">
        <v>429</v>
      </c>
      <c r="W93" s="33">
        <v>43969</v>
      </c>
      <c r="X93" s="29" t="s">
        <v>426</v>
      </c>
    </row>
    <row r="94" spans="1:24" ht="15.75" customHeight="1" x14ac:dyDescent="0.25">
      <c r="A94" s="10">
        <v>90</v>
      </c>
      <c r="E94" s="10"/>
      <c r="F94" s="1" t="s">
        <v>198</v>
      </c>
      <c r="G94" s="1" t="s">
        <v>199</v>
      </c>
      <c r="H94" s="18" t="s">
        <v>378</v>
      </c>
      <c r="I94" s="1">
        <f t="shared" ca="1" si="6"/>
        <v>63</v>
      </c>
      <c r="J94" s="1" t="s">
        <v>103</v>
      </c>
      <c r="K94" s="1" t="s">
        <v>105</v>
      </c>
      <c r="L94" s="1" t="str">
        <f t="shared" si="8"/>
        <v>14 лет</v>
      </c>
      <c r="M94" s="4">
        <v>14</v>
      </c>
      <c r="N94" s="10" t="str">
        <f>VLOOKUP(MOD(MAX(MOD(M94-11,100),9),10),{0," год";1," года";4," лет"},2)</f>
        <v xml:space="preserve"> лет</v>
      </c>
    </row>
    <row r="95" spans="1:24" ht="15.75" customHeight="1" x14ac:dyDescent="0.25">
      <c r="A95" s="10">
        <v>91</v>
      </c>
      <c r="B95" s="11">
        <v>43823</v>
      </c>
      <c r="C95" s="10">
        <v>14</v>
      </c>
      <c r="D95" s="21">
        <v>43847</v>
      </c>
      <c r="E95" s="21">
        <v>43850</v>
      </c>
      <c r="F95" s="1" t="s">
        <v>22</v>
      </c>
      <c r="G95" s="1" t="s">
        <v>23</v>
      </c>
      <c r="H95" s="18" t="s">
        <v>379</v>
      </c>
      <c r="I95" s="1">
        <f t="shared" ca="1" si="6"/>
        <v>53</v>
      </c>
      <c r="J95" s="1" t="s">
        <v>3</v>
      </c>
      <c r="K95" s="1" t="s">
        <v>8</v>
      </c>
      <c r="L95" s="1" t="str">
        <f t="shared" si="8"/>
        <v>7 лет</v>
      </c>
      <c r="M95" s="3">
        <v>7</v>
      </c>
      <c r="N95" s="10" t="str">
        <f>VLOOKUP(MOD(MAX(MOD(M95-11,100),9),10),{0," год";1," года";4," лет"},2)</f>
        <v xml:space="preserve"> лет</v>
      </c>
      <c r="T95" s="10" t="s">
        <v>1396</v>
      </c>
      <c r="U95" s="28" t="s">
        <v>414</v>
      </c>
      <c r="V95" s="28" t="s">
        <v>453</v>
      </c>
      <c r="W95" s="33">
        <v>43853</v>
      </c>
    </row>
    <row r="96" spans="1:24" ht="15.75" customHeight="1" x14ac:dyDescent="0.25">
      <c r="A96" s="10">
        <v>92</v>
      </c>
      <c r="D96" s="22" t="s">
        <v>409</v>
      </c>
      <c r="E96" s="10"/>
      <c r="F96" s="1" t="s">
        <v>84</v>
      </c>
      <c r="G96" s="1" t="s">
        <v>85</v>
      </c>
      <c r="H96" s="18" t="s">
        <v>380</v>
      </c>
      <c r="I96" s="1">
        <f t="shared" ca="1" si="6"/>
        <v>51</v>
      </c>
      <c r="J96" s="1" t="s">
        <v>75</v>
      </c>
      <c r="K96" s="1" t="s">
        <v>77</v>
      </c>
      <c r="L96" s="1" t="str">
        <f t="shared" si="8"/>
        <v>6 лет</v>
      </c>
      <c r="M96" s="3">
        <v>6</v>
      </c>
      <c r="N96" s="10" t="str">
        <f>VLOOKUP(MOD(MAX(MOD(M96-11,100),9),10),{0," год";1," года";4," лет"},2)</f>
        <v xml:space="preserve"> лет</v>
      </c>
    </row>
    <row r="97" spans="1:26" ht="15.75" customHeight="1" x14ac:dyDescent="0.25">
      <c r="A97" s="10">
        <v>93</v>
      </c>
      <c r="E97" s="10"/>
      <c r="F97" s="1" t="s">
        <v>73</v>
      </c>
      <c r="G97" s="1" t="s">
        <v>74</v>
      </c>
      <c r="H97" s="18"/>
      <c r="I97" s="1">
        <f t="shared" ca="1" si="6"/>
        <v>62</v>
      </c>
      <c r="J97" s="1" t="s">
        <v>68</v>
      </c>
      <c r="K97" s="1" t="s">
        <v>54</v>
      </c>
      <c r="L97" s="1" t="str">
        <f t="shared" si="8"/>
        <v>3 года</v>
      </c>
      <c r="M97" s="4">
        <v>3</v>
      </c>
      <c r="N97" s="10" t="str">
        <f>VLOOKUP(MOD(MAX(MOD(M97-11,100),9),10),{0," год";1," года";4," лет"},2)</f>
        <v xml:space="preserve"> года</v>
      </c>
    </row>
    <row r="98" spans="1:26" ht="15.75" customHeight="1" x14ac:dyDescent="0.25">
      <c r="A98" s="10">
        <v>94</v>
      </c>
      <c r="B98" s="11">
        <v>43823</v>
      </c>
      <c r="C98" s="10">
        <v>41</v>
      </c>
      <c r="D98" s="21">
        <v>43861</v>
      </c>
      <c r="E98" s="21">
        <v>43864</v>
      </c>
      <c r="F98" s="15" t="s">
        <v>200</v>
      </c>
      <c r="G98" s="1" t="s">
        <v>201</v>
      </c>
      <c r="H98" s="18" t="s">
        <v>381</v>
      </c>
      <c r="I98" s="1">
        <f t="shared" ref="I98:I129" ca="1" si="9">DATEDIF(G98,$Q$1,"y")</f>
        <v>68</v>
      </c>
      <c r="J98" s="1" t="s">
        <v>103</v>
      </c>
      <c r="K98" s="1" t="s">
        <v>105</v>
      </c>
      <c r="L98" s="1" t="str">
        <f t="shared" si="8"/>
        <v>8 лет</v>
      </c>
      <c r="M98" s="4">
        <v>8</v>
      </c>
      <c r="N98" s="10" t="str">
        <f>VLOOKUP(MOD(MAX(MOD(M98-11,100),9),10),{0," год";1," года";4," лет"},2)</f>
        <v xml:space="preserve"> лет</v>
      </c>
      <c r="T98" s="10" t="s">
        <v>1401</v>
      </c>
      <c r="U98" s="28" t="s">
        <v>413</v>
      </c>
      <c r="V98" s="28" t="s">
        <v>969</v>
      </c>
      <c r="W98" s="33">
        <v>43871</v>
      </c>
      <c r="Y98" s="10" t="s">
        <v>1453</v>
      </c>
    </row>
    <row r="99" spans="1:26" ht="15.75" customHeight="1" x14ac:dyDescent="0.25">
      <c r="A99" s="10">
        <v>95</v>
      </c>
      <c r="B99" s="11">
        <v>43823</v>
      </c>
      <c r="C99" s="10">
        <v>68</v>
      </c>
      <c r="D99" s="21">
        <v>44015</v>
      </c>
      <c r="E99" s="21">
        <v>44015</v>
      </c>
      <c r="F99" s="1" t="s">
        <v>202</v>
      </c>
      <c r="G99" s="1" t="s">
        <v>203</v>
      </c>
      <c r="H99" s="18" t="s">
        <v>382</v>
      </c>
      <c r="I99" s="1">
        <f t="shared" ca="1" si="9"/>
        <v>39</v>
      </c>
      <c r="J99" s="1" t="s">
        <v>103</v>
      </c>
      <c r="K99" s="1" t="s">
        <v>31</v>
      </c>
      <c r="L99" s="1" t="str">
        <f t="shared" si="8"/>
        <v>13 лет</v>
      </c>
      <c r="M99" s="3">
        <v>13</v>
      </c>
      <c r="N99" s="10" t="str">
        <f>VLOOKUP(MOD(MAX(MOD(M99-11,100),9),10),{0," год";1," года";4," лет"},2)</f>
        <v xml:space="preserve"> лет</v>
      </c>
      <c r="T99" s="10" t="s">
        <v>1400</v>
      </c>
      <c r="U99" s="28" t="s">
        <v>414</v>
      </c>
      <c r="V99" s="28" t="s">
        <v>425</v>
      </c>
      <c r="W99" s="33">
        <v>44019</v>
      </c>
      <c r="X99" s="29" t="s">
        <v>426</v>
      </c>
    </row>
    <row r="100" spans="1:26" ht="15.75" customHeight="1" x14ac:dyDescent="0.25">
      <c r="A100" s="10">
        <v>96</v>
      </c>
      <c r="B100" s="11">
        <v>43823</v>
      </c>
      <c r="C100" s="10">
        <v>80</v>
      </c>
      <c r="D100" s="21">
        <v>44047</v>
      </c>
      <c r="E100" s="21" t="s">
        <v>415</v>
      </c>
      <c r="F100" s="1" t="s">
        <v>204</v>
      </c>
      <c r="G100" s="1" t="s">
        <v>205</v>
      </c>
      <c r="H100" s="18" t="s">
        <v>383</v>
      </c>
      <c r="I100" s="1">
        <f t="shared" ca="1" si="9"/>
        <v>41</v>
      </c>
      <c r="J100" s="1" t="s">
        <v>103</v>
      </c>
      <c r="K100" s="1" t="s">
        <v>108</v>
      </c>
      <c r="L100" s="1" t="str">
        <f t="shared" si="8"/>
        <v>1 год</v>
      </c>
      <c r="M100" s="3">
        <v>1</v>
      </c>
      <c r="N100" s="10" t="str">
        <f>VLOOKUP(MOD(MAX(MOD(M100-11,100),9),10),{0," год";1," года";4," лет"},2)</f>
        <v xml:space="preserve"> год</v>
      </c>
      <c r="S100" s="21" t="s">
        <v>415</v>
      </c>
      <c r="T100" s="21"/>
    </row>
    <row r="101" spans="1:26" ht="15.75" customHeight="1" x14ac:dyDescent="0.25">
      <c r="A101" s="10">
        <v>97</v>
      </c>
      <c r="B101" s="11">
        <v>43823</v>
      </c>
      <c r="C101" s="10">
        <v>15</v>
      </c>
      <c r="D101" s="21">
        <v>43847</v>
      </c>
      <c r="E101" s="21">
        <v>43850</v>
      </c>
      <c r="F101" s="1" t="s">
        <v>206</v>
      </c>
      <c r="G101" s="1" t="s">
        <v>207</v>
      </c>
      <c r="H101" s="18" t="s">
        <v>384</v>
      </c>
      <c r="I101" s="1">
        <f t="shared" ca="1" si="9"/>
        <v>35</v>
      </c>
      <c r="J101" s="1" t="s">
        <v>103</v>
      </c>
      <c r="K101" s="1" t="s">
        <v>88</v>
      </c>
      <c r="L101" s="1" t="str">
        <f t="shared" si="8"/>
        <v>12 лет</v>
      </c>
      <c r="M101" s="3">
        <v>12</v>
      </c>
      <c r="N101" s="10" t="str">
        <f>VLOOKUP(MOD(MAX(MOD(M101-11,100),9),10),{0," год";1," года";4," лет"},2)</f>
        <v xml:space="preserve"> лет</v>
      </c>
      <c r="T101" s="10" t="s">
        <v>1396</v>
      </c>
      <c r="U101" s="28" t="s">
        <v>414</v>
      </c>
      <c r="V101" s="28" t="s">
        <v>453</v>
      </c>
      <c r="W101" s="33">
        <v>43853</v>
      </c>
    </row>
    <row r="102" spans="1:26" ht="15.75" customHeight="1" x14ac:dyDescent="0.25">
      <c r="A102" s="10">
        <v>98</v>
      </c>
      <c r="E102" s="10"/>
      <c r="F102" s="1" t="s">
        <v>208</v>
      </c>
      <c r="G102" s="1" t="s">
        <v>209</v>
      </c>
      <c r="H102" s="18" t="s">
        <v>385</v>
      </c>
      <c r="I102" s="1">
        <f t="shared" ca="1" si="9"/>
        <v>45</v>
      </c>
      <c r="J102" s="1" t="s">
        <v>103</v>
      </c>
      <c r="K102" s="1" t="s">
        <v>105</v>
      </c>
      <c r="L102" s="1" t="str">
        <f t="shared" si="8"/>
        <v>7 лет</v>
      </c>
      <c r="M102" s="3">
        <v>7</v>
      </c>
      <c r="N102" s="10" t="str">
        <f>VLOOKUP(MOD(MAX(MOD(M102-11,100),9),10),{0," год";1," года";4," лет"},2)</f>
        <v xml:space="preserve"> лет</v>
      </c>
    </row>
    <row r="103" spans="1:26" ht="15.75" customHeight="1" x14ac:dyDescent="0.25">
      <c r="A103" s="10">
        <v>99</v>
      </c>
      <c r="B103" s="11">
        <v>43823</v>
      </c>
      <c r="C103" s="10">
        <v>42</v>
      </c>
      <c r="D103" s="21">
        <v>43861</v>
      </c>
      <c r="E103" s="21">
        <v>43864</v>
      </c>
      <c r="F103" s="15" t="s">
        <v>210</v>
      </c>
      <c r="G103" s="1" t="s">
        <v>211</v>
      </c>
      <c r="H103" s="18" t="s">
        <v>386</v>
      </c>
      <c r="I103" s="1">
        <f t="shared" ca="1" si="9"/>
        <v>65</v>
      </c>
      <c r="J103" s="1" t="s">
        <v>103</v>
      </c>
      <c r="K103" s="1" t="s">
        <v>88</v>
      </c>
      <c r="L103" s="1" t="str">
        <f t="shared" si="8"/>
        <v>19 лет</v>
      </c>
      <c r="M103" s="4">
        <v>19</v>
      </c>
      <c r="N103" s="10" t="str">
        <f>VLOOKUP(MOD(MAX(MOD(M103-11,100),9),10),{0," год";1," года";4," лет"},2)</f>
        <v xml:space="preserve"> лет</v>
      </c>
      <c r="T103" s="10" t="s">
        <v>1401</v>
      </c>
      <c r="U103" s="28" t="s">
        <v>414</v>
      </c>
      <c r="V103" s="28" t="s">
        <v>448</v>
      </c>
      <c r="W103" s="33">
        <v>43871</v>
      </c>
    </row>
    <row r="104" spans="1:26" ht="15.75" customHeight="1" x14ac:dyDescent="0.25">
      <c r="A104" s="10">
        <v>100</v>
      </c>
      <c r="E104" s="10"/>
      <c r="F104" s="1" t="s">
        <v>212</v>
      </c>
      <c r="G104" s="1" t="s">
        <v>213</v>
      </c>
      <c r="H104" s="18" t="s">
        <v>387</v>
      </c>
      <c r="I104" s="1">
        <f t="shared" ca="1" si="9"/>
        <v>62</v>
      </c>
      <c r="J104" s="1" t="s">
        <v>103</v>
      </c>
      <c r="K104" s="1" t="s">
        <v>105</v>
      </c>
      <c r="L104" s="1" t="str">
        <f t="shared" si="8"/>
        <v>13 лет</v>
      </c>
      <c r="M104" s="4">
        <v>13</v>
      </c>
      <c r="N104" s="10" t="str">
        <f>VLOOKUP(MOD(MAX(MOD(M104-11,100),9),10),{0," год";1," года";4," лет"},2)</f>
        <v xml:space="preserve"> лет</v>
      </c>
    </row>
    <row r="105" spans="1:26" ht="15.75" customHeight="1" x14ac:dyDescent="0.25">
      <c r="A105" s="10">
        <v>101</v>
      </c>
      <c r="C105" s="10">
        <v>46</v>
      </c>
      <c r="D105" s="21">
        <v>43861</v>
      </c>
      <c r="E105" s="11">
        <v>43864</v>
      </c>
      <c r="F105" s="18" t="s">
        <v>388</v>
      </c>
      <c r="G105" s="18" t="s">
        <v>407</v>
      </c>
      <c r="H105" s="18" t="s">
        <v>389</v>
      </c>
      <c r="I105" s="1">
        <f t="shared" ca="1" si="9"/>
        <v>23</v>
      </c>
      <c r="J105" s="18" t="s">
        <v>103</v>
      </c>
      <c r="K105" s="18" t="s">
        <v>105</v>
      </c>
      <c r="L105" s="1" t="str">
        <f ca="1">M105</f>
        <v>7 мес.</v>
      </c>
      <c r="M105" s="1" t="str">
        <f ca="1">DATEDIF(O105,$Q$1,"ym")&amp;" мес."</f>
        <v>7 мес.</v>
      </c>
      <c r="O105" s="18" t="s">
        <v>408</v>
      </c>
      <c r="T105" s="10" t="s">
        <v>1401</v>
      </c>
      <c r="U105" s="23" t="s">
        <v>420</v>
      </c>
      <c r="V105" s="28" t="s">
        <v>437</v>
      </c>
      <c r="W105" s="33">
        <v>44082</v>
      </c>
      <c r="X105" s="29" t="s">
        <v>434</v>
      </c>
      <c r="Z105" s="10" t="s">
        <v>1461</v>
      </c>
    </row>
    <row r="106" spans="1:26" ht="15.75" customHeight="1" x14ac:dyDescent="0.25">
      <c r="A106" s="10">
        <v>102</v>
      </c>
      <c r="E106" s="10"/>
      <c r="F106" s="1" t="s">
        <v>99</v>
      </c>
      <c r="G106" s="1" t="s">
        <v>100</v>
      </c>
      <c r="H106" s="18" t="s">
        <v>390</v>
      </c>
      <c r="I106" s="1">
        <f t="shared" ca="1" si="9"/>
        <v>47</v>
      </c>
      <c r="J106" s="1" t="s">
        <v>86</v>
      </c>
      <c r="K106" s="1" t="s">
        <v>94</v>
      </c>
      <c r="L106" s="1" t="str">
        <f t="shared" si="8"/>
        <v>13 лет</v>
      </c>
      <c r="M106" s="3">
        <v>13</v>
      </c>
      <c r="N106" s="10" t="str">
        <f>VLOOKUP(MOD(MAX(MOD(M106-11,100),9),10),{0," год";1," года";4," лет"},2)</f>
        <v xml:space="preserve"> лет</v>
      </c>
    </row>
    <row r="107" spans="1:26" ht="15.75" customHeight="1" x14ac:dyDescent="0.25">
      <c r="A107" s="10">
        <v>103</v>
      </c>
      <c r="E107" s="10"/>
      <c r="F107" s="1" t="s">
        <v>62</v>
      </c>
      <c r="G107" s="1" t="s">
        <v>64</v>
      </c>
      <c r="H107" s="18" t="s">
        <v>391</v>
      </c>
      <c r="I107" s="1">
        <f t="shared" ca="1" si="9"/>
        <v>44</v>
      </c>
      <c r="J107" s="1" t="s">
        <v>52</v>
      </c>
      <c r="K107" s="1" t="s">
        <v>63</v>
      </c>
      <c r="L107" s="1" t="str">
        <f t="shared" si="8"/>
        <v>3 года</v>
      </c>
      <c r="M107" s="3">
        <v>3</v>
      </c>
      <c r="N107" s="10" t="str">
        <f>VLOOKUP(MOD(MAX(MOD(M107-11,100),9),10),{0," год";1," года";4," лет"},2)</f>
        <v xml:space="preserve"> года</v>
      </c>
    </row>
    <row r="108" spans="1:26" ht="15.75" customHeight="1" x14ac:dyDescent="0.2">
      <c r="A108" s="10">
        <v>104</v>
      </c>
      <c r="B108" s="11">
        <v>43823</v>
      </c>
      <c r="C108" s="10">
        <v>43</v>
      </c>
      <c r="D108" s="21">
        <v>43861</v>
      </c>
      <c r="E108" s="21">
        <v>43864</v>
      </c>
      <c r="F108" s="15" t="s">
        <v>263</v>
      </c>
      <c r="G108" s="1" t="s">
        <v>264</v>
      </c>
      <c r="H108" s="18" t="s">
        <v>392</v>
      </c>
      <c r="I108" s="1">
        <f t="shared" ca="1" si="9"/>
        <v>26</v>
      </c>
      <c r="J108" s="1" t="s">
        <v>103</v>
      </c>
      <c r="K108" s="1" t="s">
        <v>105</v>
      </c>
      <c r="L108" s="1" t="str">
        <f ca="1">M108</f>
        <v>9 мес.</v>
      </c>
      <c r="M108" s="1" t="str">
        <f ca="1">DATEDIF(O108,$Q$1,"ym")&amp;" мес."</f>
        <v>9 мес.</v>
      </c>
      <c r="N108" s="1"/>
      <c r="O108" s="1" t="s">
        <v>286</v>
      </c>
      <c r="P108" s="10" t="s">
        <v>293</v>
      </c>
      <c r="Q108" s="11">
        <v>43776</v>
      </c>
      <c r="R108" s="1" t="str">
        <f ca="1">DATEDIF(Q108,$Q$1,"ym")&amp;" мес."</f>
        <v>9 мес.</v>
      </c>
      <c r="T108" s="10" t="s">
        <v>1401</v>
      </c>
      <c r="U108" s="28" t="s">
        <v>414</v>
      </c>
      <c r="V108" s="28" t="s">
        <v>448</v>
      </c>
      <c r="W108" s="33">
        <v>43871</v>
      </c>
    </row>
    <row r="109" spans="1:26" ht="15.75" customHeight="1" x14ac:dyDescent="0.25">
      <c r="A109" s="10">
        <v>105</v>
      </c>
      <c r="B109" s="11">
        <v>43823</v>
      </c>
      <c r="C109" s="10">
        <v>50</v>
      </c>
      <c r="D109" s="21">
        <v>43873</v>
      </c>
      <c r="E109" s="21">
        <v>43878</v>
      </c>
      <c r="F109" s="1" t="s">
        <v>214</v>
      </c>
      <c r="G109" s="1" t="s">
        <v>215</v>
      </c>
      <c r="H109" s="18" t="s">
        <v>393</v>
      </c>
      <c r="I109" s="1">
        <f t="shared" ca="1" si="9"/>
        <v>67</v>
      </c>
      <c r="J109" s="1" t="s">
        <v>103</v>
      </c>
      <c r="K109" s="1" t="s">
        <v>105</v>
      </c>
      <c r="L109" s="1" t="str">
        <f>CONCATENATE(M109,N109)</f>
        <v>5 лет</v>
      </c>
      <c r="M109" s="4">
        <v>5</v>
      </c>
      <c r="N109" s="10" t="str">
        <f>VLOOKUP(MOD(MAX(MOD(M109-11,100),9),10),{0," год";1," года";4," лет"},2)</f>
        <v xml:space="preserve"> лет</v>
      </c>
      <c r="T109" s="10" t="s">
        <v>1397</v>
      </c>
      <c r="U109" s="28" t="s">
        <v>413</v>
      </c>
      <c r="V109" s="28" t="s">
        <v>969</v>
      </c>
      <c r="W109" s="33">
        <v>43880</v>
      </c>
      <c r="Y109" s="10" t="s">
        <v>1455</v>
      </c>
    </row>
    <row r="110" spans="1:26" ht="15.75" customHeight="1" x14ac:dyDescent="0.25">
      <c r="A110" s="10">
        <v>106</v>
      </c>
      <c r="B110" s="11">
        <v>43823</v>
      </c>
      <c r="C110" s="10">
        <v>12</v>
      </c>
      <c r="D110" s="21">
        <v>43847</v>
      </c>
      <c r="E110" s="21">
        <v>43850</v>
      </c>
      <c r="F110" s="1" t="s">
        <v>24</v>
      </c>
      <c r="G110" s="1" t="s">
        <v>26</v>
      </c>
      <c r="H110" s="18" t="s">
        <v>394</v>
      </c>
      <c r="I110" s="1">
        <f t="shared" ca="1" si="9"/>
        <v>37</v>
      </c>
      <c r="J110" s="1" t="s">
        <v>3</v>
      </c>
      <c r="K110" s="1" t="s">
        <v>25</v>
      </c>
      <c r="L110" s="1" t="str">
        <f>CONCATENATE(M110,N110)</f>
        <v>11 лет</v>
      </c>
      <c r="M110" s="3">
        <v>11</v>
      </c>
      <c r="N110" s="10" t="str">
        <f>VLOOKUP(MOD(MAX(MOD(M110-11,100),9),10),{0," год";1," года";4," лет"},2)</f>
        <v xml:space="preserve"> лет</v>
      </c>
      <c r="T110" s="10" t="s">
        <v>1396</v>
      </c>
      <c r="U110" s="28" t="s">
        <v>414</v>
      </c>
      <c r="V110" s="28" t="s">
        <v>453</v>
      </c>
      <c r="W110" s="33">
        <v>43853</v>
      </c>
    </row>
    <row r="111" spans="1:26" ht="15.75" customHeight="1" x14ac:dyDescent="0.25">
      <c r="A111" s="10">
        <v>107</v>
      </c>
      <c r="B111" s="11">
        <v>43823</v>
      </c>
      <c r="D111" s="22" t="s">
        <v>289</v>
      </c>
      <c r="E111" s="22" t="s">
        <v>418</v>
      </c>
      <c r="F111" s="1" t="s">
        <v>216</v>
      </c>
      <c r="G111" s="1" t="s">
        <v>217</v>
      </c>
      <c r="H111" s="17"/>
      <c r="I111" s="1">
        <f t="shared" ca="1" si="9"/>
        <v>58</v>
      </c>
      <c r="J111" s="1" t="s">
        <v>103</v>
      </c>
      <c r="K111" s="1" t="s">
        <v>31</v>
      </c>
      <c r="L111" s="1" t="str">
        <f>CONCATENATE(M111,N111)</f>
        <v>7 лет</v>
      </c>
      <c r="M111" s="3">
        <v>7</v>
      </c>
      <c r="N111" s="10" t="str">
        <f>VLOOKUP(MOD(MAX(MOD(M111-11,100),9),10),{0," год";1," года";4," лет"},2)</f>
        <v xml:space="preserve"> лет</v>
      </c>
      <c r="S111" s="22" t="s">
        <v>418</v>
      </c>
      <c r="T111" s="22"/>
    </row>
    <row r="112" spans="1:26" ht="15.75" customHeight="1" x14ac:dyDescent="0.25">
      <c r="A112" s="10">
        <v>108</v>
      </c>
      <c r="B112" s="11">
        <v>43823</v>
      </c>
      <c r="C112" s="10">
        <v>44</v>
      </c>
      <c r="D112" s="21">
        <v>43861</v>
      </c>
      <c r="E112" s="21">
        <v>43878</v>
      </c>
      <c r="F112" s="15" t="s">
        <v>218</v>
      </c>
      <c r="G112" s="1" t="s">
        <v>219</v>
      </c>
      <c r="H112" s="18" t="s">
        <v>395</v>
      </c>
      <c r="I112" s="1">
        <f t="shared" ca="1" si="9"/>
        <v>60</v>
      </c>
      <c r="J112" s="1" t="s">
        <v>103</v>
      </c>
      <c r="K112" s="1" t="s">
        <v>31</v>
      </c>
      <c r="L112" s="1" t="str">
        <f>CONCATENATE(M112,N112)</f>
        <v>3 года</v>
      </c>
      <c r="M112" s="4">
        <v>3</v>
      </c>
      <c r="N112" s="10" t="str">
        <f>VLOOKUP(MOD(MAX(MOD(M112-11,100),9),10),{0," год";1," года";4," лет"},2)</f>
        <v xml:space="preserve"> года</v>
      </c>
      <c r="T112" s="10" t="s">
        <v>1397</v>
      </c>
      <c r="U112" s="28" t="s">
        <v>414</v>
      </c>
      <c r="V112" s="28" t="s">
        <v>452</v>
      </c>
      <c r="W112" s="33">
        <v>43880</v>
      </c>
    </row>
    <row r="113" spans="1:25" ht="15.75" customHeight="1" x14ac:dyDescent="0.2">
      <c r="A113" s="10">
        <v>109</v>
      </c>
      <c r="B113" s="11">
        <v>43823</v>
      </c>
      <c r="C113" s="10">
        <v>45</v>
      </c>
      <c r="D113" s="21">
        <v>43861</v>
      </c>
      <c r="E113" s="21">
        <v>43864</v>
      </c>
      <c r="F113" s="15" t="s">
        <v>265</v>
      </c>
      <c r="G113" s="1" t="s">
        <v>266</v>
      </c>
      <c r="H113" s="18" t="s">
        <v>396</v>
      </c>
      <c r="I113" s="1">
        <f t="shared" ca="1" si="9"/>
        <v>28</v>
      </c>
      <c r="J113" s="1" t="s">
        <v>103</v>
      </c>
      <c r="K113" s="1" t="s">
        <v>108</v>
      </c>
      <c r="L113" s="1" t="str">
        <f ca="1">M113</f>
        <v>5 мес.</v>
      </c>
      <c r="M113" s="1" t="str">
        <f ca="1">DATEDIF(O113,$Q$1,"ym")&amp;" мес."</f>
        <v>5 мес.</v>
      </c>
      <c r="N113" s="1"/>
      <c r="O113" s="1" t="s">
        <v>273</v>
      </c>
      <c r="P113" s="10" t="s">
        <v>293</v>
      </c>
      <c r="Q113" s="11">
        <v>43531</v>
      </c>
      <c r="R113" s="1" t="str">
        <f ca="1">DATEDIF(Q113,$Q$1,"ym")&amp;" мес."</f>
        <v>5 мес.</v>
      </c>
      <c r="S113" s="10" t="s">
        <v>455</v>
      </c>
      <c r="T113" s="10" t="s">
        <v>1401</v>
      </c>
      <c r="U113" s="28" t="s">
        <v>414</v>
      </c>
      <c r="V113" s="28" t="s">
        <v>456</v>
      </c>
      <c r="W113" s="33">
        <v>43966</v>
      </c>
      <c r="X113" s="29" t="s">
        <v>426</v>
      </c>
    </row>
    <row r="114" spans="1:25" ht="15.75" customHeight="1" x14ac:dyDescent="0.25">
      <c r="A114" s="10">
        <v>110</v>
      </c>
      <c r="E114" s="10"/>
      <c r="F114" s="1" t="s">
        <v>220</v>
      </c>
      <c r="G114" s="1" t="s">
        <v>221</v>
      </c>
      <c r="H114" s="18" t="s">
        <v>397</v>
      </c>
      <c r="I114" s="1">
        <f t="shared" ca="1" si="9"/>
        <v>60</v>
      </c>
      <c r="J114" s="1" t="s">
        <v>103</v>
      </c>
      <c r="K114" s="1" t="s">
        <v>105</v>
      </c>
      <c r="L114" s="1" t="str">
        <f t="shared" ref="L114:L120" si="10">CONCATENATE(M114,N114)</f>
        <v>3 года</v>
      </c>
      <c r="M114" s="4">
        <v>3</v>
      </c>
      <c r="N114" s="10" t="str">
        <f>VLOOKUP(MOD(MAX(MOD(M114-11,100),9),10),{0," год";1," года";4," лет"},2)</f>
        <v xml:space="preserve"> года</v>
      </c>
    </row>
    <row r="115" spans="1:25" ht="15.75" customHeight="1" x14ac:dyDescent="0.25">
      <c r="A115" s="10">
        <v>111</v>
      </c>
      <c r="B115" s="11">
        <v>43823</v>
      </c>
      <c r="C115" s="10">
        <v>19</v>
      </c>
      <c r="D115" s="21">
        <v>43847</v>
      </c>
      <c r="E115" s="21">
        <v>43850</v>
      </c>
      <c r="F115" s="1" t="s">
        <v>101</v>
      </c>
      <c r="G115" s="1" t="s">
        <v>102</v>
      </c>
      <c r="H115" s="18" t="s">
        <v>398</v>
      </c>
      <c r="I115" s="1">
        <f t="shared" ca="1" si="9"/>
        <v>74</v>
      </c>
      <c r="J115" s="1" t="s">
        <v>86</v>
      </c>
      <c r="K115" s="1" t="s">
        <v>97</v>
      </c>
      <c r="L115" s="1" t="str">
        <f t="shared" si="10"/>
        <v>11 лет</v>
      </c>
      <c r="M115" s="4">
        <v>11</v>
      </c>
      <c r="N115" s="10" t="str">
        <f>VLOOKUP(MOD(MAX(MOD(M115-11,100),9),10),{0," год";1," года";4," лет"},2)</f>
        <v xml:space="preserve"> лет</v>
      </c>
      <c r="S115" s="10" t="s">
        <v>466</v>
      </c>
      <c r="T115" s="10" t="s">
        <v>1396</v>
      </c>
      <c r="U115" s="28" t="s">
        <v>413</v>
      </c>
      <c r="V115" s="33" t="s">
        <v>1450</v>
      </c>
      <c r="W115" s="28" t="s">
        <v>466</v>
      </c>
      <c r="Y115" s="10" t="s">
        <v>1449</v>
      </c>
    </row>
    <row r="116" spans="1:25" ht="15.75" customHeight="1" x14ac:dyDescent="0.25">
      <c r="A116" s="10">
        <v>112</v>
      </c>
      <c r="D116" s="22" t="s">
        <v>409</v>
      </c>
      <c r="E116" s="10"/>
      <c r="F116" s="1" t="s">
        <v>49</v>
      </c>
      <c r="G116" s="1" t="s">
        <v>51</v>
      </c>
      <c r="H116" s="18" t="s">
        <v>399</v>
      </c>
      <c r="I116" s="1">
        <f t="shared" ca="1" si="9"/>
        <v>32</v>
      </c>
      <c r="J116" s="1" t="s">
        <v>45</v>
      </c>
      <c r="K116" s="1" t="s">
        <v>50</v>
      </c>
      <c r="L116" s="1" t="str">
        <f t="shared" si="10"/>
        <v>5 лет</v>
      </c>
      <c r="M116" s="3">
        <v>5</v>
      </c>
      <c r="N116" s="10" t="str">
        <f>VLOOKUP(MOD(MAX(MOD(M116-11,100),9),10),{0," год";1," года";4," лет"},2)</f>
        <v xml:space="preserve"> лет</v>
      </c>
    </row>
    <row r="117" spans="1:25" ht="15.75" customHeight="1" x14ac:dyDescent="0.25">
      <c r="A117" s="10">
        <v>113</v>
      </c>
      <c r="B117" s="11">
        <v>43823</v>
      </c>
      <c r="C117" s="10">
        <v>59</v>
      </c>
      <c r="D117" s="21">
        <v>43915</v>
      </c>
      <c r="E117" s="21">
        <v>43915</v>
      </c>
      <c r="F117" s="1" t="s">
        <v>222</v>
      </c>
      <c r="G117" s="1" t="s">
        <v>223</v>
      </c>
      <c r="H117" s="18" t="s">
        <v>400</v>
      </c>
      <c r="I117" s="1">
        <f t="shared" ca="1" si="9"/>
        <v>25</v>
      </c>
      <c r="J117" s="1" t="s">
        <v>103</v>
      </c>
      <c r="K117" s="1" t="s">
        <v>108</v>
      </c>
      <c r="L117" s="1" t="str">
        <f t="shared" si="10"/>
        <v>1 год</v>
      </c>
      <c r="M117" s="3">
        <v>1</v>
      </c>
      <c r="N117" s="10" t="str">
        <f>VLOOKUP(MOD(MAX(MOD(M117-11,100),9),10),{0," год";1," года";4," лет"},2)</f>
        <v xml:space="preserve"> год</v>
      </c>
      <c r="T117" s="10" t="s">
        <v>1395</v>
      </c>
      <c r="U117" s="28" t="s">
        <v>414</v>
      </c>
      <c r="V117" s="28" t="s">
        <v>438</v>
      </c>
      <c r="W117" s="33">
        <v>43921</v>
      </c>
      <c r="X117" s="29">
        <v>2</v>
      </c>
    </row>
    <row r="118" spans="1:25" ht="15.75" customHeight="1" x14ac:dyDescent="0.25">
      <c r="A118" s="10">
        <v>114</v>
      </c>
      <c r="B118" s="11">
        <v>43823</v>
      </c>
      <c r="C118" s="10">
        <v>81</v>
      </c>
      <c r="D118" s="21">
        <v>44047</v>
      </c>
      <c r="E118" s="21">
        <v>44048</v>
      </c>
      <c r="F118" s="1" t="s">
        <v>224</v>
      </c>
      <c r="G118" s="1" t="s">
        <v>225</v>
      </c>
      <c r="H118" s="18" t="s">
        <v>401</v>
      </c>
      <c r="I118" s="1">
        <f t="shared" ca="1" si="9"/>
        <v>44</v>
      </c>
      <c r="J118" s="1" t="s">
        <v>103</v>
      </c>
      <c r="K118" s="1" t="s">
        <v>105</v>
      </c>
      <c r="L118" s="1" t="str">
        <f t="shared" si="10"/>
        <v>3 года</v>
      </c>
      <c r="M118" s="3">
        <v>3</v>
      </c>
      <c r="N118" s="10" t="str">
        <f>VLOOKUP(MOD(MAX(MOD(M118-11,100),9),10),{0," год";1," года";4," лет"},2)</f>
        <v xml:space="preserve"> года</v>
      </c>
      <c r="T118" s="10" t="s">
        <v>1399</v>
      </c>
      <c r="U118" s="28" t="s">
        <v>414</v>
      </c>
      <c r="V118" s="28" t="s">
        <v>432</v>
      </c>
      <c r="W118" s="33">
        <v>44068</v>
      </c>
      <c r="X118" s="29">
        <v>2</v>
      </c>
    </row>
    <row r="119" spans="1:25" ht="15.75" customHeight="1" x14ac:dyDescent="0.25">
      <c r="A119" s="10">
        <v>115</v>
      </c>
      <c r="E119" s="10"/>
      <c r="F119" s="1" t="s">
        <v>65</v>
      </c>
      <c r="G119" s="1" t="s">
        <v>67</v>
      </c>
      <c r="H119" s="18" t="s">
        <v>402</v>
      </c>
      <c r="I119" s="1">
        <f t="shared" ca="1" si="9"/>
        <v>46</v>
      </c>
      <c r="J119" s="1" t="s">
        <v>52</v>
      </c>
      <c r="K119" s="1" t="s">
        <v>66</v>
      </c>
      <c r="L119" s="1" t="str">
        <f t="shared" si="10"/>
        <v>3 года</v>
      </c>
      <c r="M119" s="3">
        <v>3</v>
      </c>
      <c r="N119" s="10" t="str">
        <f>VLOOKUP(MOD(MAX(MOD(M119-11,100),9),10),{0," год";1," года";4," лет"},2)</f>
        <v xml:space="preserve"> года</v>
      </c>
    </row>
    <row r="120" spans="1:25" ht="15.75" customHeight="1" x14ac:dyDescent="0.25">
      <c r="A120" s="10">
        <v>116</v>
      </c>
      <c r="B120" s="11">
        <v>43823</v>
      </c>
      <c r="C120" s="10">
        <v>13</v>
      </c>
      <c r="D120" s="21">
        <v>43847</v>
      </c>
      <c r="E120" s="21">
        <v>43850</v>
      </c>
      <c r="F120" s="1" t="s">
        <v>27</v>
      </c>
      <c r="G120" s="1" t="s">
        <v>28</v>
      </c>
      <c r="H120" s="18" t="s">
        <v>403</v>
      </c>
      <c r="I120" s="1">
        <f t="shared" ca="1" si="9"/>
        <v>63</v>
      </c>
      <c r="J120" s="1" t="s">
        <v>3</v>
      </c>
      <c r="K120" s="1" t="s">
        <v>8</v>
      </c>
      <c r="L120" s="1" t="str">
        <f t="shared" si="10"/>
        <v>9 лет</v>
      </c>
      <c r="M120" s="4">
        <v>9</v>
      </c>
      <c r="N120" s="10" t="str">
        <f>VLOOKUP(MOD(MAX(MOD(M120-11,100),9),10),{0," год";1," года";4," лет"},2)</f>
        <v xml:space="preserve"> лет</v>
      </c>
      <c r="T120" s="10" t="s">
        <v>1396</v>
      </c>
      <c r="U120" s="28" t="s">
        <v>414</v>
      </c>
      <c r="V120" s="28" t="s">
        <v>454</v>
      </c>
      <c r="W120" s="33">
        <v>43854</v>
      </c>
    </row>
    <row r="121" spans="1:25" ht="15.75" customHeight="1" x14ac:dyDescent="0.25">
      <c r="A121" s="10">
        <v>117</v>
      </c>
      <c r="B121" s="11">
        <v>43823</v>
      </c>
      <c r="C121" s="10">
        <v>69</v>
      </c>
      <c r="D121" s="21">
        <v>44015</v>
      </c>
      <c r="E121" s="21">
        <v>44015</v>
      </c>
      <c r="F121" s="1" t="s">
        <v>267</v>
      </c>
      <c r="G121" s="1" t="s">
        <v>268</v>
      </c>
      <c r="H121" s="18" t="s">
        <v>404</v>
      </c>
      <c r="I121" s="1">
        <f t="shared" ca="1" si="9"/>
        <v>25</v>
      </c>
      <c r="J121" s="1" t="s">
        <v>103</v>
      </c>
      <c r="K121" s="1" t="s">
        <v>108</v>
      </c>
      <c r="L121" s="1" t="str">
        <f ca="1">M121</f>
        <v>6 мес.</v>
      </c>
      <c r="M121" s="1" t="str">
        <f ca="1">DATEDIF(O121,$Q$1,"ym")&amp;" мес."</f>
        <v>6 мес.</v>
      </c>
      <c r="N121" s="1"/>
      <c r="O121" s="1" t="s">
        <v>269</v>
      </c>
      <c r="T121" s="10" t="s">
        <v>1400</v>
      </c>
      <c r="U121" s="28" t="s">
        <v>414</v>
      </c>
      <c r="V121" s="28" t="s">
        <v>425</v>
      </c>
      <c r="W121" s="33">
        <v>44019</v>
      </c>
      <c r="X121" s="29">
        <v>1</v>
      </c>
    </row>
    <row r="122" spans="1:25" ht="15.75" customHeight="1" x14ac:dyDescent="0.25">
      <c r="A122" s="10">
        <v>118</v>
      </c>
      <c r="B122" s="11">
        <v>43823</v>
      </c>
      <c r="C122" s="10">
        <v>51</v>
      </c>
      <c r="D122" s="21">
        <v>43873</v>
      </c>
      <c r="E122" s="21">
        <v>43878</v>
      </c>
      <c r="F122" s="1" t="s">
        <v>226</v>
      </c>
      <c r="G122" s="1" t="s">
        <v>227</v>
      </c>
      <c r="H122" s="18" t="s">
        <v>405</v>
      </c>
      <c r="I122" s="1">
        <f t="shared" ca="1" si="9"/>
        <v>54</v>
      </c>
      <c r="J122" s="1" t="s">
        <v>103</v>
      </c>
      <c r="K122" s="1" t="s">
        <v>88</v>
      </c>
      <c r="L122" s="1" t="str">
        <f>CONCATENATE(M122,N122)</f>
        <v>12 лет</v>
      </c>
      <c r="M122" s="3">
        <v>12</v>
      </c>
      <c r="N122" s="10" t="str">
        <f>VLOOKUP(MOD(MAX(MOD(M122-11,100),9),10),{0," год";1," года";4," лет"},2)</f>
        <v xml:space="preserve"> лет</v>
      </c>
      <c r="T122" s="10" t="s">
        <v>1397</v>
      </c>
      <c r="U122" s="28" t="s">
        <v>414</v>
      </c>
      <c r="V122" s="28" t="s">
        <v>439</v>
      </c>
      <c r="W122" s="33">
        <v>44082</v>
      </c>
      <c r="X122" s="29" t="s">
        <v>426</v>
      </c>
    </row>
    <row r="123" spans="1:25" ht="15.75" customHeight="1" x14ac:dyDescent="0.25">
      <c r="A123" s="10">
        <v>119</v>
      </c>
      <c r="B123" s="11">
        <v>43823</v>
      </c>
      <c r="C123" s="10">
        <v>52</v>
      </c>
      <c r="D123" s="21">
        <v>43915</v>
      </c>
      <c r="E123" s="21">
        <v>43915</v>
      </c>
      <c r="F123" s="14" t="s">
        <v>228</v>
      </c>
      <c r="G123" s="14" t="s">
        <v>229</v>
      </c>
      <c r="H123" s="18" t="s">
        <v>406</v>
      </c>
      <c r="I123" s="1">
        <f t="shared" ca="1" si="9"/>
        <v>55</v>
      </c>
      <c r="J123" s="14" t="s">
        <v>103</v>
      </c>
      <c r="K123" s="14" t="s">
        <v>31</v>
      </c>
      <c r="L123" s="1" t="str">
        <f>CONCATENATE(M123,N123)</f>
        <v>5 лет</v>
      </c>
      <c r="M123" s="3">
        <v>5</v>
      </c>
      <c r="N123" s="10" t="str">
        <f>VLOOKUP(MOD(MAX(MOD(M123-11,100),9),10),{0," год";1," года";4," лет"},2)</f>
        <v xml:space="preserve"> лет</v>
      </c>
      <c r="T123" s="10" t="s">
        <v>1395</v>
      </c>
      <c r="U123" s="28" t="s">
        <v>414</v>
      </c>
      <c r="V123" s="28" t="s">
        <v>428</v>
      </c>
      <c r="W123" s="33">
        <v>43921</v>
      </c>
      <c r="X123" s="29" t="s">
        <v>426</v>
      </c>
    </row>
    <row r="124" spans="1:25" ht="15.75" customHeight="1" x14ac:dyDescent="0.25">
      <c r="A124" s="10">
        <v>120</v>
      </c>
      <c r="F124" s="34" t="s">
        <v>472</v>
      </c>
      <c r="G124" s="34" t="s">
        <v>470</v>
      </c>
      <c r="H124" s="34" t="s">
        <v>473</v>
      </c>
      <c r="I124" s="1">
        <f t="shared" ca="1" si="9"/>
        <v>56</v>
      </c>
      <c r="L124" s="1" t="str">
        <f t="shared" ref="L124:L138" si="11">CONCATENATE(M124,N124)</f>
        <v>14 лет</v>
      </c>
      <c r="M124" s="35">
        <v>14</v>
      </c>
      <c r="N124" s="10" t="str">
        <f>VLOOKUP(MOD(MAX(MOD(M124-11,100),9),10),{0," год";1," года";4," лет"},2)</f>
        <v xml:space="preserve"> лет</v>
      </c>
      <c r="O124" s="34" t="s">
        <v>471</v>
      </c>
    </row>
    <row r="125" spans="1:25" ht="15.75" customHeight="1" x14ac:dyDescent="0.25">
      <c r="A125" s="10">
        <v>121</v>
      </c>
      <c r="F125" s="34" t="s">
        <v>476</v>
      </c>
      <c r="G125" s="34" t="s">
        <v>474</v>
      </c>
      <c r="H125" s="34" t="s">
        <v>477</v>
      </c>
      <c r="I125" s="1">
        <f t="shared" ca="1" si="9"/>
        <v>33</v>
      </c>
      <c r="L125" s="1" t="str">
        <f t="shared" si="11"/>
        <v>10 лет</v>
      </c>
      <c r="M125" s="35">
        <v>10</v>
      </c>
      <c r="N125" s="10" t="str">
        <f>VLOOKUP(MOD(MAX(MOD(M125-11,100),9),10),{0," год";1," года";4," лет"},2)</f>
        <v xml:space="preserve"> лет</v>
      </c>
      <c r="O125" s="34" t="s">
        <v>475</v>
      </c>
    </row>
    <row r="126" spans="1:25" ht="15.75" customHeight="1" x14ac:dyDescent="0.25">
      <c r="A126" s="10">
        <v>122</v>
      </c>
      <c r="F126" s="34" t="s">
        <v>480</v>
      </c>
      <c r="G126" s="34" t="s">
        <v>478</v>
      </c>
      <c r="H126" s="34" t="s">
        <v>481</v>
      </c>
      <c r="I126" s="1">
        <f t="shared" ca="1" si="9"/>
        <v>45</v>
      </c>
      <c r="L126" s="1" t="str">
        <f t="shared" si="11"/>
        <v>9 лет</v>
      </c>
      <c r="M126" s="35">
        <v>9</v>
      </c>
      <c r="N126" s="10" t="str">
        <f>VLOOKUP(MOD(MAX(MOD(M126-11,100),9),10),{0," год";1," года";4," лет"},2)</f>
        <v xml:space="preserve"> лет</v>
      </c>
      <c r="O126" s="34" t="s">
        <v>479</v>
      </c>
    </row>
    <row r="127" spans="1:25" ht="15.75" customHeight="1" x14ac:dyDescent="0.25">
      <c r="A127" s="10">
        <v>123</v>
      </c>
      <c r="F127" s="34" t="s">
        <v>484</v>
      </c>
      <c r="G127" s="34" t="s">
        <v>482</v>
      </c>
      <c r="H127" s="34" t="s">
        <v>485</v>
      </c>
      <c r="I127" s="1">
        <f t="shared" ca="1" si="9"/>
        <v>59</v>
      </c>
      <c r="L127" s="1" t="str">
        <f t="shared" si="11"/>
        <v>10 лет</v>
      </c>
      <c r="M127" s="35">
        <v>10</v>
      </c>
      <c r="N127" s="10" t="str">
        <f>VLOOKUP(MOD(MAX(MOD(M127-11,100),9),10),{0," год";1," года";4," лет"},2)</f>
        <v xml:space="preserve"> лет</v>
      </c>
      <c r="O127" s="34" t="s">
        <v>483</v>
      </c>
    </row>
    <row r="128" spans="1:25" ht="15.75" customHeight="1" x14ac:dyDescent="0.25">
      <c r="A128" s="10">
        <v>124</v>
      </c>
      <c r="F128" s="34" t="s">
        <v>488</v>
      </c>
      <c r="G128" s="34" t="s">
        <v>486</v>
      </c>
      <c r="H128" s="34" t="s">
        <v>489</v>
      </c>
      <c r="I128" s="1">
        <f t="shared" ca="1" si="9"/>
        <v>42</v>
      </c>
      <c r="L128" s="1" t="str">
        <f t="shared" si="11"/>
        <v>13 лет</v>
      </c>
      <c r="M128" s="35">
        <v>13</v>
      </c>
      <c r="N128" s="10" t="str">
        <f>VLOOKUP(MOD(MAX(MOD(M128-11,100),9),10),{0," год";1," года";4," лет"},2)</f>
        <v xml:space="preserve"> лет</v>
      </c>
      <c r="O128" s="34" t="s">
        <v>487</v>
      </c>
    </row>
    <row r="129" spans="1:24" ht="15.75" customHeight="1" x14ac:dyDescent="0.2">
      <c r="A129" s="10">
        <v>125</v>
      </c>
      <c r="F129" s="34" t="s">
        <v>491</v>
      </c>
      <c r="G129" s="34" t="s">
        <v>490</v>
      </c>
      <c r="H129" s="34" t="s">
        <v>492</v>
      </c>
      <c r="I129" s="1">
        <f t="shared" ca="1" si="9"/>
        <v>60</v>
      </c>
      <c r="L129" s="1" t="str">
        <f t="shared" si="11"/>
        <v>1 год</v>
      </c>
      <c r="M129" s="35">
        <v>1</v>
      </c>
      <c r="N129" s="10" t="str">
        <f>VLOOKUP(MOD(MAX(MOD(M129-11,100),9),10),{0," год";1," года";4," лет"},2)</f>
        <v xml:space="preserve"> год</v>
      </c>
      <c r="O129" s="34" t="s">
        <v>273</v>
      </c>
      <c r="R129" s="10"/>
      <c r="U129" s="10"/>
      <c r="V129" s="10"/>
      <c r="W129" s="10"/>
      <c r="X129" s="10"/>
    </row>
    <row r="130" spans="1:24" ht="15.75" customHeight="1" x14ac:dyDescent="0.2">
      <c r="A130" s="10">
        <v>126</v>
      </c>
      <c r="F130" s="34" t="s">
        <v>495</v>
      </c>
      <c r="G130" s="34" t="s">
        <v>493</v>
      </c>
      <c r="H130" s="34" t="s">
        <v>496</v>
      </c>
      <c r="I130" s="1">
        <f t="shared" ref="I130:I145" ca="1" si="12">DATEDIF(G130,$Q$1,"y")</f>
        <v>67</v>
      </c>
      <c r="L130" s="1" t="str">
        <f t="shared" si="11"/>
        <v>14 лет</v>
      </c>
      <c r="M130" s="35">
        <v>14</v>
      </c>
      <c r="N130" s="10" t="str">
        <f>VLOOKUP(MOD(MAX(MOD(M130-11,100),9),10),{0," год";1," года";4," лет"},2)</f>
        <v xml:space="preserve"> лет</v>
      </c>
      <c r="O130" s="34" t="s">
        <v>494</v>
      </c>
      <c r="R130" s="10"/>
      <c r="U130" s="10"/>
      <c r="V130" s="10"/>
      <c r="W130" s="10"/>
      <c r="X130" s="10"/>
    </row>
    <row r="131" spans="1:24" ht="15.75" customHeight="1" x14ac:dyDescent="0.2">
      <c r="A131" s="10">
        <v>127</v>
      </c>
      <c r="F131" s="34" t="s">
        <v>499</v>
      </c>
      <c r="G131" s="34" t="s">
        <v>497</v>
      </c>
      <c r="H131" s="34" t="s">
        <v>500</v>
      </c>
      <c r="I131" s="1">
        <f t="shared" ca="1" si="12"/>
        <v>47</v>
      </c>
      <c r="L131" s="1" t="str">
        <f t="shared" si="11"/>
        <v>12 лет</v>
      </c>
      <c r="M131" s="35">
        <v>12</v>
      </c>
      <c r="N131" s="10" t="str">
        <f>VLOOKUP(MOD(MAX(MOD(M131-11,100),9),10),{0," год";1," года";4," лет"},2)</f>
        <v xml:space="preserve"> лет</v>
      </c>
      <c r="O131" s="34" t="s">
        <v>498</v>
      </c>
      <c r="R131" s="10"/>
      <c r="U131" s="10"/>
      <c r="V131" s="10"/>
      <c r="W131" s="10"/>
      <c r="X131" s="10"/>
    </row>
    <row r="132" spans="1:24" ht="15.75" customHeight="1" x14ac:dyDescent="0.2">
      <c r="A132" s="10">
        <v>128</v>
      </c>
      <c r="F132" s="34" t="s">
        <v>503</v>
      </c>
      <c r="G132" s="34" t="s">
        <v>501</v>
      </c>
      <c r="H132" s="34" t="s">
        <v>504</v>
      </c>
      <c r="I132" s="1">
        <f t="shared" ca="1" si="12"/>
        <v>30</v>
      </c>
      <c r="L132" s="1" t="str">
        <f t="shared" si="11"/>
        <v>1 год</v>
      </c>
      <c r="M132" s="35">
        <v>1</v>
      </c>
      <c r="N132" s="10" t="str">
        <f>VLOOKUP(MOD(MAX(MOD(M132-11,100),9),10),{0," год";1," года";4," лет"},2)</f>
        <v xml:space="preserve"> год</v>
      </c>
      <c r="O132" s="34" t="s">
        <v>502</v>
      </c>
      <c r="R132" s="10"/>
      <c r="U132" s="10"/>
      <c r="V132" s="10"/>
      <c r="W132" s="10"/>
      <c r="X132" s="10"/>
    </row>
    <row r="133" spans="1:24" ht="15.75" customHeight="1" x14ac:dyDescent="0.2">
      <c r="A133" s="10">
        <v>129</v>
      </c>
      <c r="F133" s="34" t="s">
        <v>507</v>
      </c>
      <c r="G133" s="34" t="s">
        <v>505</v>
      </c>
      <c r="H133" s="34" t="s">
        <v>508</v>
      </c>
      <c r="I133" s="1">
        <f t="shared" ca="1" si="12"/>
        <v>43</v>
      </c>
      <c r="L133" s="1" t="str">
        <f t="shared" si="11"/>
        <v>3 года</v>
      </c>
      <c r="M133" s="35">
        <v>3</v>
      </c>
      <c r="N133" s="10" t="str">
        <f>VLOOKUP(MOD(MAX(MOD(M133-11,100),9),10),{0," год";1," года";4," лет"},2)</f>
        <v xml:space="preserve"> года</v>
      </c>
      <c r="O133" s="34" t="s">
        <v>506</v>
      </c>
      <c r="R133" s="10"/>
      <c r="U133" s="10"/>
      <c r="V133" s="10"/>
      <c r="W133" s="10"/>
      <c r="X133" s="10"/>
    </row>
    <row r="134" spans="1:24" ht="15.75" customHeight="1" x14ac:dyDescent="0.2">
      <c r="A134" s="10">
        <v>130</v>
      </c>
      <c r="F134" s="34" t="s">
        <v>511</v>
      </c>
      <c r="G134" s="34" t="s">
        <v>509</v>
      </c>
      <c r="H134" s="34" t="s">
        <v>512</v>
      </c>
      <c r="I134" s="1">
        <f t="shared" ca="1" si="12"/>
        <v>58</v>
      </c>
      <c r="L134" s="1" t="str">
        <f t="shared" si="11"/>
        <v>17 лет</v>
      </c>
      <c r="M134" s="35">
        <v>17</v>
      </c>
      <c r="N134" s="10" t="str">
        <f>VLOOKUP(MOD(MAX(MOD(M134-11,100),9),10),{0," год";1," года";4," лет"},2)</f>
        <v xml:space="preserve"> лет</v>
      </c>
      <c r="O134" s="34" t="s">
        <v>510</v>
      </c>
      <c r="R134" s="10"/>
      <c r="U134" s="10"/>
      <c r="V134" s="10"/>
      <c r="W134" s="10"/>
      <c r="X134" s="10"/>
    </row>
    <row r="135" spans="1:24" ht="15.75" customHeight="1" x14ac:dyDescent="0.2">
      <c r="A135" s="10">
        <v>131</v>
      </c>
      <c r="F135" s="34" t="s">
        <v>515</v>
      </c>
      <c r="G135" s="34" t="s">
        <v>513</v>
      </c>
      <c r="H135" s="34" t="s">
        <v>516</v>
      </c>
      <c r="I135" s="1">
        <f t="shared" ca="1" si="12"/>
        <v>52</v>
      </c>
      <c r="L135" s="1" t="str">
        <f t="shared" si="11"/>
        <v>1 год</v>
      </c>
      <c r="M135" s="35">
        <v>1</v>
      </c>
      <c r="N135" s="10" t="str">
        <f>VLOOKUP(MOD(MAX(MOD(M135-11,100),9),10),{0," год";1," года";4," лет"},2)</f>
        <v xml:space="preserve"> год</v>
      </c>
      <c r="O135" s="34" t="s">
        <v>514</v>
      </c>
      <c r="R135" s="10"/>
      <c r="U135" s="10"/>
      <c r="V135" s="10"/>
      <c r="W135" s="10"/>
      <c r="X135" s="10"/>
    </row>
    <row r="136" spans="1:24" ht="15.75" customHeight="1" x14ac:dyDescent="0.2">
      <c r="A136" s="10">
        <v>132</v>
      </c>
      <c r="F136" s="34" t="s">
        <v>519</v>
      </c>
      <c r="G136" s="34" t="s">
        <v>517</v>
      </c>
      <c r="H136" s="34" t="s">
        <v>520</v>
      </c>
      <c r="I136" s="1">
        <f t="shared" ca="1" si="12"/>
        <v>35</v>
      </c>
      <c r="L136" s="1" t="str">
        <f t="shared" si="11"/>
        <v>2 года</v>
      </c>
      <c r="M136" s="35">
        <v>2</v>
      </c>
      <c r="N136" s="10" t="str">
        <f>VLOOKUP(MOD(MAX(MOD(M136-11,100),9),10),{0," год";1," года";4," лет"},2)</f>
        <v xml:space="preserve"> года</v>
      </c>
      <c r="O136" s="34" t="s">
        <v>518</v>
      </c>
      <c r="R136" s="10"/>
      <c r="U136" s="10"/>
      <c r="V136" s="10"/>
      <c r="W136" s="10"/>
      <c r="X136" s="10"/>
    </row>
    <row r="137" spans="1:24" ht="15.75" customHeight="1" x14ac:dyDescent="0.2">
      <c r="A137" s="10">
        <v>133</v>
      </c>
      <c r="F137" s="34" t="s">
        <v>523</v>
      </c>
      <c r="G137" s="34" t="s">
        <v>521</v>
      </c>
      <c r="H137" s="34" t="s">
        <v>524</v>
      </c>
      <c r="I137" s="1">
        <f t="shared" ca="1" si="12"/>
        <v>44</v>
      </c>
      <c r="L137" s="1" t="str">
        <f t="shared" si="11"/>
        <v>18 лет</v>
      </c>
      <c r="M137" s="35">
        <v>18</v>
      </c>
      <c r="N137" s="10" t="str">
        <f>VLOOKUP(MOD(MAX(MOD(M137-11,100),9),10),{0," год";1," года";4," лет"},2)</f>
        <v xml:space="preserve"> лет</v>
      </c>
      <c r="O137" s="34" t="s">
        <v>522</v>
      </c>
      <c r="R137" s="10"/>
      <c r="U137" s="10"/>
      <c r="V137" s="10"/>
      <c r="W137" s="10"/>
      <c r="X137" s="10"/>
    </row>
    <row r="138" spans="1:24" ht="15.75" customHeight="1" x14ac:dyDescent="0.2">
      <c r="A138" s="10">
        <v>134</v>
      </c>
      <c r="F138" s="34" t="s">
        <v>253</v>
      </c>
      <c r="G138" s="34" t="s">
        <v>254</v>
      </c>
      <c r="H138" s="34" t="s">
        <v>351</v>
      </c>
      <c r="I138" s="1">
        <f t="shared" ca="1" si="12"/>
        <v>64</v>
      </c>
      <c r="L138" s="1" t="str">
        <f t="shared" si="11"/>
        <v>1 год</v>
      </c>
      <c r="M138" s="35">
        <v>1</v>
      </c>
      <c r="N138" s="10" t="str">
        <f>VLOOKUP(MOD(MAX(MOD(M138-11,100),9),10),{0," год";1," года";4," лет"},2)</f>
        <v xml:space="preserve"> год</v>
      </c>
      <c r="O138" s="34" t="s">
        <v>285</v>
      </c>
      <c r="R138" s="10"/>
      <c r="U138" s="10"/>
      <c r="V138" s="10"/>
      <c r="W138" s="10"/>
      <c r="X138" s="10"/>
    </row>
    <row r="139" spans="1:24" ht="15.75" customHeight="1" x14ac:dyDescent="0.2">
      <c r="A139" s="10">
        <v>135</v>
      </c>
      <c r="F139" s="34" t="s">
        <v>527</v>
      </c>
      <c r="G139" s="34" t="s">
        <v>525</v>
      </c>
      <c r="H139" s="34" t="s">
        <v>528</v>
      </c>
      <c r="I139" s="1">
        <f t="shared" ca="1" si="12"/>
        <v>50</v>
      </c>
      <c r="L139" s="1" t="str">
        <f ca="1">M139</f>
        <v>0 мес.</v>
      </c>
      <c r="M139" s="1" t="str">
        <f ca="1">DATEDIF(O139,$Q$1,"ym")&amp;" мес."</f>
        <v>0 мес.</v>
      </c>
      <c r="O139" s="34" t="s">
        <v>526</v>
      </c>
      <c r="R139" s="10"/>
      <c r="U139" s="10"/>
      <c r="V139" s="10"/>
      <c r="W139" s="10"/>
      <c r="X139" s="10"/>
    </row>
    <row r="140" spans="1:24" ht="15.75" customHeight="1" x14ac:dyDescent="0.2">
      <c r="A140" s="10">
        <v>136</v>
      </c>
      <c r="F140" s="34" t="s">
        <v>531</v>
      </c>
      <c r="G140" s="34" t="s">
        <v>529</v>
      </c>
      <c r="H140" s="34" t="s">
        <v>532</v>
      </c>
      <c r="I140" s="1">
        <f t="shared" ca="1" si="12"/>
        <v>48</v>
      </c>
      <c r="L140" s="1" t="str">
        <f ca="1">M140</f>
        <v>11 мес.</v>
      </c>
      <c r="M140" s="1" t="str">
        <f ca="1">DATEDIF(O140,$Q$1,"ym")&amp;" мес."</f>
        <v>11 мес.</v>
      </c>
      <c r="O140" s="34" t="s">
        <v>530</v>
      </c>
      <c r="R140" s="10"/>
      <c r="U140" s="10"/>
      <c r="V140" s="10"/>
      <c r="W140" s="10"/>
      <c r="X140" s="10"/>
    </row>
    <row r="141" spans="1:24" ht="15.75" customHeight="1" x14ac:dyDescent="0.2">
      <c r="A141" s="10">
        <v>137</v>
      </c>
      <c r="F141" s="34" t="s">
        <v>535</v>
      </c>
      <c r="G141" s="34" t="s">
        <v>533</v>
      </c>
      <c r="H141" s="34" t="s">
        <v>536</v>
      </c>
      <c r="I141" s="1">
        <f t="shared" ca="1" si="12"/>
        <v>60</v>
      </c>
      <c r="L141" s="1" t="str">
        <f>CONCATENATE(M141,N141)</f>
        <v>16 лет</v>
      </c>
      <c r="M141" s="35">
        <v>16</v>
      </c>
      <c r="N141" s="10" t="str">
        <f>VLOOKUP(MOD(MAX(MOD(M141-11,100),9),10),{0," год";1," года";4," лет"},2)</f>
        <v xml:space="preserve"> лет</v>
      </c>
      <c r="O141" s="34" t="s">
        <v>534</v>
      </c>
      <c r="R141" s="10"/>
      <c r="U141" s="10"/>
      <c r="V141" s="10"/>
      <c r="W141" s="10"/>
      <c r="X141" s="10"/>
    </row>
    <row r="142" spans="1:24" ht="15.75" customHeight="1" x14ac:dyDescent="0.2">
      <c r="A142" s="10">
        <v>138</v>
      </c>
      <c r="F142" s="34" t="s">
        <v>65</v>
      </c>
      <c r="G142" s="34" t="s">
        <v>67</v>
      </c>
      <c r="H142" s="34" t="s">
        <v>402</v>
      </c>
      <c r="I142" s="1">
        <f t="shared" ca="1" si="12"/>
        <v>46</v>
      </c>
      <c r="L142" s="1" t="str">
        <f>CONCATENATE(M142,N142)</f>
        <v>4 года</v>
      </c>
      <c r="M142" s="35">
        <v>4</v>
      </c>
      <c r="N142" s="10" t="str">
        <f>VLOOKUP(MOD(MAX(MOD(M142-11,100),9),10),{0," год";1," года";4," лет"},2)</f>
        <v xml:space="preserve"> года</v>
      </c>
      <c r="O142" s="34" t="s">
        <v>537</v>
      </c>
      <c r="R142" s="10"/>
      <c r="U142" s="10"/>
      <c r="V142" s="10"/>
      <c r="W142" s="10"/>
      <c r="X142" s="10"/>
    </row>
    <row r="143" spans="1:24" ht="15.75" customHeight="1" x14ac:dyDescent="0.2">
      <c r="A143" s="10">
        <v>139</v>
      </c>
      <c r="F143" s="34" t="s">
        <v>540</v>
      </c>
      <c r="G143" s="34" t="s">
        <v>538</v>
      </c>
      <c r="H143" s="34" t="s">
        <v>541</v>
      </c>
      <c r="I143" s="1">
        <f t="shared" ca="1" si="12"/>
        <v>36</v>
      </c>
      <c r="L143" s="1" t="str">
        <f>CONCATENATE(M143,N143)</f>
        <v>7 лет</v>
      </c>
      <c r="M143" s="35">
        <v>7</v>
      </c>
      <c r="N143" s="10" t="str">
        <f>VLOOKUP(MOD(MAX(MOD(M143-11,100),9),10),{0," год";1," года";4," лет"},2)</f>
        <v xml:space="preserve"> лет</v>
      </c>
      <c r="O143" s="34" t="s">
        <v>539</v>
      </c>
      <c r="R143" s="10"/>
      <c r="U143" s="10"/>
      <c r="V143" s="10"/>
      <c r="W143" s="10"/>
      <c r="X143" s="10"/>
    </row>
    <row r="144" spans="1:24" ht="15.75" customHeight="1" x14ac:dyDescent="0.2">
      <c r="A144" s="10">
        <v>140</v>
      </c>
      <c r="F144" s="12" t="s">
        <v>548</v>
      </c>
      <c r="G144" s="34" t="s">
        <v>554</v>
      </c>
      <c r="H144" s="34" t="s">
        <v>553</v>
      </c>
      <c r="I144" s="1">
        <f t="shared" ca="1" si="12"/>
        <v>57</v>
      </c>
      <c r="L144" s="1" t="str">
        <f>CONCATENATE(M144,N144)</f>
        <v>5 лет</v>
      </c>
      <c r="M144" s="35">
        <v>5</v>
      </c>
      <c r="N144" s="10" t="str">
        <f>VLOOKUP(MOD(MAX(MOD(M144-11,100),9),10),{0," год";1," года";4," лет"},2)</f>
        <v xml:space="preserve"> лет</v>
      </c>
      <c r="O144" s="34" t="s">
        <v>555</v>
      </c>
      <c r="R144" s="10"/>
      <c r="U144" s="10"/>
      <c r="V144" s="10"/>
      <c r="W144" s="10"/>
      <c r="X144" s="10"/>
    </row>
    <row r="145" spans="1:24" ht="15.75" customHeight="1" x14ac:dyDescent="0.2">
      <c r="A145" s="10">
        <v>141</v>
      </c>
      <c r="F145" s="12" t="s">
        <v>549</v>
      </c>
      <c r="G145" s="34" t="s">
        <v>557</v>
      </c>
      <c r="H145" s="34" t="s">
        <v>558</v>
      </c>
      <c r="I145" s="1">
        <f t="shared" ca="1" si="12"/>
        <v>57</v>
      </c>
      <c r="L145" s="1" t="str">
        <f>CONCATENATE(M145,N145)</f>
        <v>14 лет</v>
      </c>
      <c r="M145" s="35">
        <v>14</v>
      </c>
      <c r="N145" s="10" t="str">
        <f>VLOOKUP(MOD(MAX(MOD(M145-11,100),9),10),{0," год";1," года";4," лет"},2)</f>
        <v xml:space="preserve"> лет</v>
      </c>
      <c r="O145" s="34" t="s">
        <v>556</v>
      </c>
      <c r="R145" s="10"/>
      <c r="U145" s="10"/>
      <c r="V145" s="10"/>
      <c r="W145" s="10"/>
      <c r="X145" s="10"/>
    </row>
  </sheetData>
  <autoFilter ref="A1:Y145"/>
  <sortState ref="B2:U117">
    <sortCondition ref="F2:F117"/>
  </sortState>
  <conditionalFormatting sqref="F77">
    <cfRule type="duplicateValues" dxfId="166" priority="13"/>
  </conditionalFormatting>
  <conditionalFormatting sqref="F77">
    <cfRule type="duplicateValues" dxfId="165" priority="14"/>
    <cfRule type="duplicateValues" dxfId="164" priority="15"/>
    <cfRule type="duplicateValues" dxfId="163" priority="16"/>
  </conditionalFormatting>
  <conditionalFormatting sqref="F53">
    <cfRule type="duplicateValues" dxfId="162" priority="5"/>
  </conditionalFormatting>
  <conditionalFormatting sqref="F53">
    <cfRule type="duplicateValues" dxfId="161" priority="6"/>
    <cfRule type="duplicateValues" dxfId="160" priority="7"/>
    <cfRule type="duplicateValues" dxfId="159" priority="8"/>
  </conditionalFormatting>
  <conditionalFormatting sqref="F78">
    <cfRule type="duplicateValues" dxfId="158" priority="1"/>
  </conditionalFormatting>
  <conditionalFormatting sqref="F78">
    <cfRule type="duplicateValues" dxfId="157" priority="2"/>
    <cfRule type="duplicateValues" dxfId="156" priority="3"/>
    <cfRule type="duplicateValues" dxfId="155" priority="4"/>
  </conditionalFormatting>
  <conditionalFormatting sqref="F144:F1048576 F1:F52 F79:F103 F54:F62 F64:F76">
    <cfRule type="duplicateValues" dxfId="154" priority="27"/>
  </conditionalFormatting>
  <conditionalFormatting sqref="F144:F1048576 F1:F52 F79:F103 F54:F62 F64:F76">
    <cfRule type="duplicateValues" dxfId="153" priority="33"/>
    <cfRule type="duplicateValues" dxfId="152" priority="34"/>
    <cfRule type="duplicateValues" dxfId="151" priority="35"/>
  </conditionalFormatting>
  <conditionalFormatting sqref="F144:F1048576 F59">
    <cfRule type="duplicateValues" dxfId="150" priority="51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04"/>
  <sheetViews>
    <sheetView workbookViewId="0">
      <pane xSplit="7" ySplit="1" topLeftCell="R80" activePane="bottomRight" state="frozen"/>
      <selection pane="topRight" activeCell="H1" sqref="H1"/>
      <selection pane="bottomLeft" activeCell="A2" sqref="A2"/>
      <selection pane="bottomRight" activeCell="C213" sqref="C213"/>
    </sheetView>
  </sheetViews>
  <sheetFormatPr defaultColWidth="10.28515625" defaultRowHeight="14.25" customHeight="1" x14ac:dyDescent="0.25"/>
  <cols>
    <col min="1" max="1" width="6" style="41" customWidth="1"/>
    <col min="2" max="3" width="10.28515625" style="2" customWidth="1"/>
    <col min="4" max="4" width="4.7109375" style="124" customWidth="1"/>
    <col min="5" max="5" width="9.85546875" style="192" customWidth="1"/>
    <col min="6" max="6" width="12" style="90" customWidth="1"/>
    <col min="7" max="7" width="27.28515625" style="90" customWidth="1"/>
    <col min="8" max="8" width="5.140625" style="90" customWidth="1"/>
    <col min="9" max="9" width="13" style="2" customWidth="1"/>
    <col min="10" max="10" width="12.28515625" style="2" customWidth="1"/>
    <col min="11" max="11" width="33.140625" style="2" customWidth="1"/>
    <col min="12" max="12" width="10.28515625" style="43" customWidth="1"/>
    <col min="13" max="13" width="10.28515625" style="2" customWidth="1"/>
    <col min="14" max="14" width="20.28515625" style="2" customWidth="1"/>
    <col min="15" max="15" width="10.28515625" style="48" customWidth="1"/>
    <col min="16" max="17" width="9.140625" style="48" customWidth="1"/>
    <col min="18" max="19" width="10.28515625" style="2" customWidth="1"/>
    <col min="20" max="20" width="13.5703125" style="2" customWidth="1"/>
    <col min="21" max="25" width="10.28515625" style="2" customWidth="1"/>
    <col min="26" max="26" width="5.140625" style="2" customWidth="1"/>
    <col min="27" max="27" width="12" style="2" customWidth="1"/>
    <col min="28" max="28" width="10.28515625" style="2" customWidth="1"/>
    <col min="29" max="29" width="10.28515625" style="162" customWidth="1"/>
    <col min="30" max="30" width="17.7109375" style="162" customWidth="1"/>
    <col min="31" max="31" width="17.140625" style="48" customWidth="1"/>
    <col min="32" max="32" width="10.28515625" style="48" customWidth="1"/>
    <col min="33" max="33" width="9" style="2" customWidth="1"/>
    <col min="34" max="34" width="13" style="2" customWidth="1"/>
    <col min="35" max="35" width="4.7109375" style="2" customWidth="1"/>
    <col min="36" max="36" width="8" style="2" customWidth="1"/>
    <col min="37" max="37" width="22.42578125" style="48" customWidth="1"/>
    <col min="38" max="38" width="3.85546875" style="48" customWidth="1"/>
    <col min="39" max="39" width="8.85546875" style="48" customWidth="1"/>
    <col min="40" max="40" width="2.7109375" style="48" customWidth="1"/>
    <col min="41" max="41" width="17.7109375" style="48" customWidth="1"/>
    <col min="42" max="16384" width="10.28515625" style="2"/>
  </cols>
  <sheetData>
    <row r="1" spans="1:41" s="5" customFormat="1" ht="38.25" customHeight="1" x14ac:dyDescent="0.2">
      <c r="A1" s="204" t="s">
        <v>1483</v>
      </c>
      <c r="B1" s="5" t="s">
        <v>621</v>
      </c>
      <c r="C1" s="177" t="s">
        <v>552</v>
      </c>
      <c r="D1" s="178" t="s">
        <v>622</v>
      </c>
      <c r="E1" s="187" t="s">
        <v>623</v>
      </c>
      <c r="F1" s="187" t="s">
        <v>624</v>
      </c>
      <c r="G1" s="188" t="s">
        <v>1284</v>
      </c>
      <c r="H1" s="83" t="s">
        <v>1373</v>
      </c>
      <c r="I1" s="6" t="s">
        <v>2</v>
      </c>
      <c r="J1" s="6" t="s">
        <v>294</v>
      </c>
      <c r="K1" s="6" t="s">
        <v>1283</v>
      </c>
      <c r="L1" s="6" t="s">
        <v>230</v>
      </c>
      <c r="M1" s="6" t="s">
        <v>559</v>
      </c>
      <c r="N1" s="179" t="s">
        <v>560</v>
      </c>
      <c r="O1" s="6" t="s">
        <v>633</v>
      </c>
      <c r="P1" s="6" t="s">
        <v>1334</v>
      </c>
      <c r="Q1" s="6" t="s">
        <v>1494</v>
      </c>
      <c r="R1" s="6" t="s">
        <v>625</v>
      </c>
      <c r="S1" s="6" t="s">
        <v>626</v>
      </c>
      <c r="T1" s="6" t="s">
        <v>287</v>
      </c>
      <c r="U1" s="6" t="s">
        <v>1</v>
      </c>
      <c r="V1" s="6"/>
      <c r="W1" s="5" t="s">
        <v>288</v>
      </c>
      <c r="X1" s="5" t="s">
        <v>966</v>
      </c>
      <c r="Z1" s="5" t="s">
        <v>967</v>
      </c>
      <c r="AA1" s="6" t="s">
        <v>968</v>
      </c>
      <c r="AB1" s="7" t="s">
        <v>231</v>
      </c>
      <c r="AC1" s="8">
        <f ca="1">TODAY()</f>
        <v>44796</v>
      </c>
      <c r="AD1" s="194" t="s">
        <v>1393</v>
      </c>
      <c r="AE1" s="193" t="s">
        <v>1468</v>
      </c>
      <c r="AF1" s="25" t="s">
        <v>412</v>
      </c>
      <c r="AG1" s="26" t="s">
        <v>422</v>
      </c>
      <c r="AH1" s="26" t="s">
        <v>467</v>
      </c>
      <c r="AI1" s="27" t="s">
        <v>423</v>
      </c>
      <c r="AJ1" s="193" t="s">
        <v>1469</v>
      </c>
      <c r="AK1" s="25" t="s">
        <v>412</v>
      </c>
      <c r="AL1" s="26" t="s">
        <v>422</v>
      </c>
      <c r="AM1" s="26" t="s">
        <v>467</v>
      </c>
      <c r="AN1" s="27" t="s">
        <v>423</v>
      </c>
      <c r="AO1" s="195" t="s">
        <v>1466</v>
      </c>
    </row>
    <row r="2" spans="1:41" ht="10.5" customHeight="1" x14ac:dyDescent="0.2">
      <c r="A2" s="41">
        <v>102</v>
      </c>
      <c r="B2" s="21">
        <v>44189</v>
      </c>
      <c r="C2" s="21">
        <v>44214</v>
      </c>
      <c r="D2" s="47">
        <v>1</v>
      </c>
      <c r="E2" s="140">
        <v>44211</v>
      </c>
      <c r="F2" s="140">
        <v>44214</v>
      </c>
      <c r="G2" s="141" t="s">
        <v>472</v>
      </c>
      <c r="H2" s="99" t="s">
        <v>1374</v>
      </c>
      <c r="I2" s="100" t="s">
        <v>470</v>
      </c>
      <c r="J2" s="100" t="s">
        <v>473</v>
      </c>
      <c r="K2" s="56" t="e">
        <f>VLOOKUP(G2,ОМС!$D$1:$E$155,2,0)</f>
        <v>#N/A</v>
      </c>
      <c r="L2" s="42">
        <f t="shared" ref="L2:L65" ca="1" si="0">DATEDIF(I2,$AC$1,"y")</f>
        <v>56</v>
      </c>
      <c r="M2" s="100" t="s">
        <v>542</v>
      </c>
      <c r="N2" s="100" t="s">
        <v>469</v>
      </c>
      <c r="O2" s="74" t="s">
        <v>627</v>
      </c>
      <c r="P2" s="74" t="s">
        <v>1335</v>
      </c>
      <c r="Q2" s="74"/>
      <c r="R2" s="44" t="s">
        <v>628</v>
      </c>
      <c r="S2" s="44" t="s">
        <v>629</v>
      </c>
      <c r="T2" s="1" t="str">
        <f t="shared" ref="T2:T11" si="1">X2&amp;Y2&amp;" "&amp;AA2&amp;" мес"</f>
        <v>22 года 10 мес</v>
      </c>
      <c r="U2" s="78">
        <v>14</v>
      </c>
      <c r="V2" s="10" t="str">
        <f>VLOOKUP(MOD(MAX(MOD(U2-11,100),9),10),{0," год";1," года";4," лет"},2)</f>
        <v xml:space="preserve"> лет</v>
      </c>
      <c r="W2" s="68" t="s">
        <v>471</v>
      </c>
      <c r="X2" s="1">
        <v>22</v>
      </c>
      <c r="Y2" s="60" t="str">
        <f>VLOOKUP(MOD(MAX(MOD(X2-11,100),9),10),{0," год";1," года";4," лет"},2)</f>
        <v xml:space="preserve"> года</v>
      </c>
      <c r="Z2" s="1"/>
      <c r="AA2" s="1">
        <v>10</v>
      </c>
      <c r="AD2" s="162" t="s">
        <v>1412</v>
      </c>
      <c r="AE2" s="162"/>
      <c r="AF2" s="2"/>
      <c r="AK2" s="92" t="s">
        <v>414</v>
      </c>
      <c r="AL2" s="48" t="s">
        <v>638</v>
      </c>
      <c r="AM2" s="49">
        <v>44215</v>
      </c>
      <c r="AN2" s="48" t="s">
        <v>426</v>
      </c>
    </row>
    <row r="3" spans="1:41" ht="14.25" customHeight="1" x14ac:dyDescent="0.2">
      <c r="A3" s="41">
        <v>122</v>
      </c>
      <c r="B3" s="21"/>
      <c r="C3" s="21">
        <v>44214</v>
      </c>
      <c r="D3" s="47">
        <v>9</v>
      </c>
      <c r="E3" s="140">
        <v>44211</v>
      </c>
      <c r="F3" s="140">
        <v>44214</v>
      </c>
      <c r="G3" s="142" t="s">
        <v>548</v>
      </c>
      <c r="H3" s="99" t="s">
        <v>1374</v>
      </c>
      <c r="I3" s="68" t="s">
        <v>554</v>
      </c>
      <c r="J3" s="68" t="s">
        <v>553</v>
      </c>
      <c r="K3" s="56" t="str">
        <f>VLOOKUP(G3,ОМС!$D$1:$E$155,2,0)</f>
        <v>Филиал ООО "РГС-Медицина" в Волгоградской области 7751430828000591</v>
      </c>
      <c r="L3" s="42">
        <f t="shared" ca="1" si="0"/>
        <v>57</v>
      </c>
      <c r="M3" s="71" t="s">
        <v>550</v>
      </c>
      <c r="N3" s="71" t="s">
        <v>551</v>
      </c>
      <c r="O3" s="1" t="s">
        <v>630</v>
      </c>
      <c r="P3" s="74" t="s">
        <v>1336</v>
      </c>
      <c r="Q3" s="74"/>
      <c r="R3" s="44" t="s">
        <v>628</v>
      </c>
      <c r="S3" s="1" t="s">
        <v>631</v>
      </c>
      <c r="T3" s="1" t="str">
        <f t="shared" si="1"/>
        <v>32 года 5 мес</v>
      </c>
      <c r="U3" s="80">
        <v>5</v>
      </c>
      <c r="V3" s="80" t="str">
        <f>VLOOKUP(MOD(MAX(MOD(U3-11,100),9),10),{0," год";1," года";4," лет"},2)</f>
        <v xml:space="preserve"> лет</v>
      </c>
      <c r="W3" s="68" t="s">
        <v>555</v>
      </c>
      <c r="X3" s="1">
        <v>32</v>
      </c>
      <c r="Y3" s="60" t="str">
        <f>VLOOKUP(MOD(MAX(MOD(X3-11,100),9),10),{0," год";1," года";4," лет"},2)</f>
        <v xml:space="preserve"> года</v>
      </c>
      <c r="Z3" s="1"/>
      <c r="AA3" s="1">
        <v>5</v>
      </c>
      <c r="AD3" s="162" t="s">
        <v>1412</v>
      </c>
      <c r="AE3" s="162"/>
      <c r="AF3" s="2"/>
      <c r="AK3" s="92" t="s">
        <v>414</v>
      </c>
      <c r="AL3" s="48" t="s">
        <v>638</v>
      </c>
      <c r="AM3" s="49">
        <v>44215</v>
      </c>
      <c r="AN3" s="48" t="s">
        <v>434</v>
      </c>
    </row>
    <row r="4" spans="1:41" ht="14.25" customHeight="1" x14ac:dyDescent="0.2">
      <c r="A4" s="41">
        <v>123</v>
      </c>
      <c r="B4" s="21"/>
      <c r="C4" s="21">
        <v>44214</v>
      </c>
      <c r="D4" s="47">
        <v>10</v>
      </c>
      <c r="E4" s="140">
        <v>44211</v>
      </c>
      <c r="F4" s="140">
        <v>44214</v>
      </c>
      <c r="G4" s="142" t="s">
        <v>549</v>
      </c>
      <c r="H4" s="99" t="s">
        <v>1374</v>
      </c>
      <c r="I4" s="68" t="s">
        <v>557</v>
      </c>
      <c r="J4" s="68" t="s">
        <v>558</v>
      </c>
      <c r="K4" s="56" t="str">
        <f>VLOOKUP(G4,ОМС!$D$1:$E$155,2,0)</f>
        <v>АО "СК"СОГАЗ-Мед-Волгоградский филиал" 7747530829000830</v>
      </c>
      <c r="L4" s="42">
        <f t="shared" ca="1" si="0"/>
        <v>57</v>
      </c>
      <c r="M4" s="71" t="s">
        <v>550</v>
      </c>
      <c r="N4" s="71" t="s">
        <v>551</v>
      </c>
      <c r="O4" s="1" t="s">
        <v>630</v>
      </c>
      <c r="P4" s="74" t="s">
        <v>1336</v>
      </c>
      <c r="Q4" s="74"/>
      <c r="R4" s="44" t="s">
        <v>628</v>
      </c>
      <c r="S4" s="1" t="s">
        <v>631</v>
      </c>
      <c r="T4" s="1" t="str">
        <f t="shared" si="1"/>
        <v>29 лет 8 мес</v>
      </c>
      <c r="U4" s="80">
        <v>14</v>
      </c>
      <c r="V4" s="10" t="str">
        <f>VLOOKUP(MOD(MAX(MOD(U4-11,100),9),10),{0," год";1," года";4," лет"},2)</f>
        <v xml:space="preserve"> лет</v>
      </c>
      <c r="W4" s="68" t="s">
        <v>556</v>
      </c>
      <c r="X4" s="1">
        <v>29</v>
      </c>
      <c r="Y4" s="60" t="str">
        <f>VLOOKUP(MOD(MAX(MOD(X4-11,100),9),10),{0," год";1," года";4," лет"},2)</f>
        <v xml:space="preserve"> лет</v>
      </c>
      <c r="Z4" s="1"/>
      <c r="AA4" s="1">
        <v>8</v>
      </c>
      <c r="AD4" s="162" t="s">
        <v>1412</v>
      </c>
      <c r="AE4" s="162"/>
      <c r="AF4" s="2"/>
      <c r="AK4" s="92" t="s">
        <v>414</v>
      </c>
      <c r="AL4" s="48" t="s">
        <v>638</v>
      </c>
      <c r="AM4" s="49">
        <v>44215</v>
      </c>
      <c r="AN4" s="48" t="s">
        <v>426</v>
      </c>
      <c r="AO4" s="48" t="s">
        <v>637</v>
      </c>
    </row>
    <row r="5" spans="1:41" ht="14.25" customHeight="1" x14ac:dyDescent="0.2">
      <c r="A5" s="41">
        <v>109</v>
      </c>
      <c r="B5" s="21">
        <v>44189</v>
      </c>
      <c r="C5" s="21">
        <v>44214</v>
      </c>
      <c r="D5" s="47">
        <v>2</v>
      </c>
      <c r="E5" s="140">
        <v>44211</v>
      </c>
      <c r="F5" s="140">
        <v>44214</v>
      </c>
      <c r="G5" s="143" t="s">
        <v>499</v>
      </c>
      <c r="H5" s="99" t="s">
        <v>1374</v>
      </c>
      <c r="I5" s="68" t="s">
        <v>497</v>
      </c>
      <c r="J5" s="68" t="s">
        <v>500</v>
      </c>
      <c r="K5" s="56" t="e">
        <f>VLOOKUP(G5,ОМС!$D$1:$E$155,2,0)</f>
        <v>#N/A</v>
      </c>
      <c r="L5" s="42">
        <f t="shared" ca="1" si="0"/>
        <v>47</v>
      </c>
      <c r="M5" s="68" t="s">
        <v>542</v>
      </c>
      <c r="N5" s="68" t="s">
        <v>469</v>
      </c>
      <c r="O5" s="1" t="s">
        <v>630</v>
      </c>
      <c r="P5" s="74" t="s">
        <v>1336</v>
      </c>
      <c r="Q5" s="74"/>
      <c r="R5" s="44" t="s">
        <v>628</v>
      </c>
      <c r="S5" s="44" t="s">
        <v>629</v>
      </c>
      <c r="T5" s="1" t="str">
        <f t="shared" si="1"/>
        <v>18 лет 9 мес</v>
      </c>
      <c r="U5" s="78">
        <v>12</v>
      </c>
      <c r="V5" s="10" t="str">
        <f>VLOOKUP(MOD(MAX(MOD(U5-11,100),9),10),{0," год";1," года";4," лет"},2)</f>
        <v xml:space="preserve"> лет</v>
      </c>
      <c r="W5" s="68" t="s">
        <v>498</v>
      </c>
      <c r="X5" s="1">
        <v>18</v>
      </c>
      <c r="Y5" s="60" t="str">
        <f>VLOOKUP(MOD(MAX(MOD(X5-11,100),9),10),{0," год";1," года";4," лет"},2)</f>
        <v xml:space="preserve"> лет</v>
      </c>
      <c r="Z5" s="1"/>
      <c r="AA5" s="1">
        <v>9</v>
      </c>
      <c r="AD5" s="162" t="s">
        <v>1412</v>
      </c>
      <c r="AE5" s="162"/>
      <c r="AF5" s="2"/>
      <c r="AK5" s="92" t="s">
        <v>414</v>
      </c>
      <c r="AL5" s="48" t="s">
        <v>638</v>
      </c>
      <c r="AM5" s="49">
        <v>44215</v>
      </c>
      <c r="AN5" s="48" t="s">
        <v>426</v>
      </c>
    </row>
    <row r="6" spans="1:41" ht="14.25" customHeight="1" x14ac:dyDescent="0.2">
      <c r="A6" s="41">
        <v>113</v>
      </c>
      <c r="B6" s="21">
        <v>44189</v>
      </c>
      <c r="C6" s="21">
        <v>44214</v>
      </c>
      <c r="D6" s="47">
        <v>3</v>
      </c>
      <c r="E6" s="140">
        <v>44211</v>
      </c>
      <c r="F6" s="140">
        <v>44214</v>
      </c>
      <c r="G6" s="143" t="s">
        <v>515</v>
      </c>
      <c r="H6" s="99" t="s">
        <v>1374</v>
      </c>
      <c r="I6" s="68" t="s">
        <v>513</v>
      </c>
      <c r="J6" s="68" t="s">
        <v>516</v>
      </c>
      <c r="K6" s="56" t="e">
        <f>VLOOKUP(G6,ОМС!$D$1:$E$155,2,0)</f>
        <v>#N/A</v>
      </c>
      <c r="L6" s="42">
        <f t="shared" ca="1" si="0"/>
        <v>52</v>
      </c>
      <c r="M6" s="68" t="s">
        <v>542</v>
      </c>
      <c r="N6" s="68" t="s">
        <v>469</v>
      </c>
      <c r="O6" s="1" t="s">
        <v>627</v>
      </c>
      <c r="P6" s="74" t="s">
        <v>1335</v>
      </c>
      <c r="Q6" s="74"/>
      <c r="R6" s="44" t="s">
        <v>628</v>
      </c>
      <c r="S6" s="44" t="s">
        <v>629</v>
      </c>
      <c r="T6" s="1" t="str">
        <f t="shared" si="1"/>
        <v>11 лет 6 мес</v>
      </c>
      <c r="U6" s="78">
        <v>1</v>
      </c>
      <c r="V6" s="10" t="str">
        <f>VLOOKUP(MOD(MAX(MOD(U6-11,100),9),10),{0," год";1," года";4," лет"},2)</f>
        <v xml:space="preserve"> год</v>
      </c>
      <c r="W6" s="68" t="s">
        <v>514</v>
      </c>
      <c r="X6" s="1">
        <v>11</v>
      </c>
      <c r="Y6" s="60" t="str">
        <f>VLOOKUP(MOD(MAX(MOD(X6-11,100),9),10),{0," год";1," года";4," лет"},2)</f>
        <v xml:space="preserve"> лет</v>
      </c>
      <c r="Z6" s="1"/>
      <c r="AA6" s="1">
        <v>6</v>
      </c>
      <c r="AD6" s="162" t="s">
        <v>1412</v>
      </c>
      <c r="AE6" s="162"/>
      <c r="AF6" s="2"/>
      <c r="AK6" s="92" t="s">
        <v>414</v>
      </c>
      <c r="AL6" s="48" t="s">
        <v>638</v>
      </c>
      <c r="AM6" s="49">
        <v>44215</v>
      </c>
      <c r="AN6" s="48" t="s">
        <v>434</v>
      </c>
    </row>
    <row r="7" spans="1:41" ht="14.25" customHeight="1" x14ac:dyDescent="0.2">
      <c r="A7" s="41">
        <v>115</v>
      </c>
      <c r="B7" s="21">
        <v>44189</v>
      </c>
      <c r="C7" s="21">
        <v>44214</v>
      </c>
      <c r="D7" s="47">
        <v>4</v>
      </c>
      <c r="E7" s="140">
        <v>44211</v>
      </c>
      <c r="F7" s="140">
        <v>44214</v>
      </c>
      <c r="G7" s="143" t="s">
        <v>523</v>
      </c>
      <c r="H7" s="99" t="s">
        <v>1374</v>
      </c>
      <c r="I7" s="68" t="s">
        <v>521</v>
      </c>
      <c r="J7" s="68" t="s">
        <v>524</v>
      </c>
      <c r="K7" s="56" t="str">
        <f>VLOOKUP(G7,ОМС!$D$1:$E$160,2,0)</f>
        <v>`7700004069650378</v>
      </c>
      <c r="L7" s="42">
        <f t="shared" ca="1" si="0"/>
        <v>44</v>
      </c>
      <c r="M7" s="68" t="s">
        <v>542</v>
      </c>
      <c r="N7" s="68" t="s">
        <v>469</v>
      </c>
      <c r="O7" s="1" t="s">
        <v>627</v>
      </c>
      <c r="P7" s="74" t="s">
        <v>1335</v>
      </c>
      <c r="Q7" s="74"/>
      <c r="R7" s="44" t="s">
        <v>628</v>
      </c>
      <c r="S7" s="44" t="s">
        <v>629</v>
      </c>
      <c r="T7" s="1" t="str">
        <f t="shared" si="1"/>
        <v>20 лет 11 мес</v>
      </c>
      <c r="U7" s="78">
        <v>18</v>
      </c>
      <c r="V7" s="10" t="str">
        <f>VLOOKUP(MOD(MAX(MOD(U7-11,100),9),10),{0," год";1," года";4," лет"},2)</f>
        <v xml:space="preserve"> лет</v>
      </c>
      <c r="W7" s="68" t="s">
        <v>522</v>
      </c>
      <c r="X7" s="1">
        <v>20</v>
      </c>
      <c r="Y7" s="60" t="str">
        <f>VLOOKUP(MOD(MAX(MOD(X7-11,100),9),10),{0," год";1," года";4," лет"},2)</f>
        <v xml:space="preserve"> лет</v>
      </c>
      <c r="Z7" s="1"/>
      <c r="AA7" s="1">
        <v>11</v>
      </c>
      <c r="AD7" s="162" t="s">
        <v>1412</v>
      </c>
      <c r="AE7" s="162"/>
      <c r="AF7" s="2"/>
      <c r="AK7" s="92" t="s">
        <v>414</v>
      </c>
      <c r="AL7" s="48" t="s">
        <v>638</v>
      </c>
      <c r="AM7" s="49">
        <v>44215</v>
      </c>
      <c r="AN7" s="48" t="s">
        <v>426</v>
      </c>
    </row>
    <row r="8" spans="1:41" s="229" customFormat="1" ht="14.25" customHeight="1" x14ac:dyDescent="0.2">
      <c r="A8" s="217">
        <v>116</v>
      </c>
      <c r="B8" s="218">
        <v>44189</v>
      </c>
      <c r="C8" s="218">
        <v>44214</v>
      </c>
      <c r="D8" s="219">
        <v>5</v>
      </c>
      <c r="E8" s="220">
        <v>44211</v>
      </c>
      <c r="F8" s="220">
        <v>44214</v>
      </c>
      <c r="G8" s="234" t="s">
        <v>253</v>
      </c>
      <c r="H8" s="241" t="s">
        <v>1374</v>
      </c>
      <c r="I8" s="227" t="s">
        <v>254</v>
      </c>
      <c r="J8" s="227" t="s">
        <v>351</v>
      </c>
      <c r="K8" s="224" t="e">
        <f>VLOOKUP(G8,ОМС!$D$1:$E$160,2,0)</f>
        <v>#N/A</v>
      </c>
      <c r="L8" s="243">
        <f t="shared" ca="1" si="0"/>
        <v>64</v>
      </c>
      <c r="M8" s="227" t="s">
        <v>542</v>
      </c>
      <c r="N8" s="227" t="s">
        <v>66</v>
      </c>
      <c r="O8" s="226" t="s">
        <v>627</v>
      </c>
      <c r="P8" s="235" t="s">
        <v>1335</v>
      </c>
      <c r="Q8" s="235"/>
      <c r="R8" s="225" t="s">
        <v>628</v>
      </c>
      <c r="S8" s="225" t="s">
        <v>629</v>
      </c>
      <c r="T8" s="226" t="str">
        <f t="shared" si="1"/>
        <v>17 лет 2 мес</v>
      </c>
      <c r="U8" s="236">
        <v>1</v>
      </c>
      <c r="V8" s="228" t="str">
        <f>VLOOKUP(MOD(MAX(MOD(U8-11,100),9),10),{0," год";1," года";4," лет"},2)</f>
        <v xml:space="preserve"> год</v>
      </c>
      <c r="W8" s="227" t="s">
        <v>285</v>
      </c>
      <c r="X8" s="226">
        <v>17</v>
      </c>
      <c r="Y8" s="237" t="str">
        <f>VLOOKUP(MOD(MAX(MOD(X8-11,100),9),10),{0," год";1," года";4," лет"},2)</f>
        <v xml:space="preserve"> лет</v>
      </c>
      <c r="Z8" s="226"/>
      <c r="AA8" s="226">
        <v>2</v>
      </c>
      <c r="AB8" s="229" t="s">
        <v>1482</v>
      </c>
      <c r="AC8" s="230"/>
      <c r="AD8" s="230" t="s">
        <v>1412</v>
      </c>
      <c r="AE8" s="230"/>
      <c r="AK8" s="238" t="s">
        <v>414</v>
      </c>
      <c r="AL8" s="232" t="s">
        <v>638</v>
      </c>
      <c r="AM8" s="233">
        <v>44215</v>
      </c>
      <c r="AN8" s="232" t="s">
        <v>426</v>
      </c>
      <c r="AO8" s="232" t="s">
        <v>637</v>
      </c>
    </row>
    <row r="9" spans="1:41" ht="14.25" customHeight="1" x14ac:dyDescent="0.2">
      <c r="A9" s="41">
        <v>119</v>
      </c>
      <c r="B9" s="21">
        <v>44189</v>
      </c>
      <c r="C9" s="21">
        <v>44214</v>
      </c>
      <c r="D9" s="47">
        <v>6</v>
      </c>
      <c r="E9" s="140">
        <v>44211</v>
      </c>
      <c r="F9" s="140">
        <v>44214</v>
      </c>
      <c r="G9" s="143" t="s">
        <v>535</v>
      </c>
      <c r="H9" s="99" t="s">
        <v>1374</v>
      </c>
      <c r="I9" s="68" t="s">
        <v>533</v>
      </c>
      <c r="J9" s="68" t="s">
        <v>536</v>
      </c>
      <c r="K9" s="56" t="str">
        <f>VLOOKUP(G9,ОМС!$D$1:$E$160,2,0)</f>
        <v>`5056730824001998</v>
      </c>
      <c r="L9" s="42">
        <f t="shared" ca="1" si="0"/>
        <v>60</v>
      </c>
      <c r="M9" s="68" t="s">
        <v>542</v>
      </c>
      <c r="N9" s="68" t="s">
        <v>469</v>
      </c>
      <c r="O9" s="1" t="s">
        <v>627</v>
      </c>
      <c r="P9" s="74" t="s">
        <v>1335</v>
      </c>
      <c r="Q9" s="74"/>
      <c r="R9" s="44" t="s">
        <v>628</v>
      </c>
      <c r="S9" s="44" t="s">
        <v>629</v>
      </c>
      <c r="T9" s="1" t="str">
        <f t="shared" si="1"/>
        <v>16 лет 2 мес</v>
      </c>
      <c r="U9" s="78">
        <v>16</v>
      </c>
      <c r="V9" s="10" t="str">
        <f>VLOOKUP(MOD(MAX(MOD(U9-11,100),9),10),{0," год";1," года";4," лет"},2)</f>
        <v xml:space="preserve"> лет</v>
      </c>
      <c r="W9" s="68" t="s">
        <v>534</v>
      </c>
      <c r="X9" s="1">
        <v>16</v>
      </c>
      <c r="Y9" s="60" t="str">
        <f>VLOOKUP(MOD(MAX(MOD(X9-11,100),9),10),{0," год";1," года";4," лет"},2)</f>
        <v xml:space="preserve"> лет</v>
      </c>
      <c r="Z9" s="1"/>
      <c r="AA9" s="1">
        <v>2</v>
      </c>
      <c r="AD9" s="162" t="s">
        <v>1412</v>
      </c>
      <c r="AE9" s="162"/>
      <c r="AF9" s="2"/>
      <c r="AK9" s="92" t="s">
        <v>414</v>
      </c>
      <c r="AL9" s="48" t="s">
        <v>638</v>
      </c>
      <c r="AM9" s="49">
        <v>44215</v>
      </c>
      <c r="AN9" s="48" t="s">
        <v>426</v>
      </c>
    </row>
    <row r="10" spans="1:41" ht="14.25" customHeight="1" x14ac:dyDescent="0.2">
      <c r="A10" s="41">
        <v>120</v>
      </c>
      <c r="B10" s="21">
        <v>44189</v>
      </c>
      <c r="C10" s="21">
        <v>44214</v>
      </c>
      <c r="D10" s="47">
        <v>7</v>
      </c>
      <c r="E10" s="140">
        <v>44211</v>
      </c>
      <c r="F10" s="140">
        <v>44214</v>
      </c>
      <c r="G10" s="143" t="s">
        <v>65</v>
      </c>
      <c r="H10" s="99" t="s">
        <v>1374</v>
      </c>
      <c r="I10" s="68" t="s">
        <v>67</v>
      </c>
      <c r="J10" s="68" t="s">
        <v>402</v>
      </c>
      <c r="K10" s="56" t="e">
        <f>VLOOKUP(G10,ОМС!$D$1:$E$155,2,0)</f>
        <v>#N/A</v>
      </c>
      <c r="L10" s="42">
        <f t="shared" ca="1" si="0"/>
        <v>46</v>
      </c>
      <c r="M10" s="68" t="s">
        <v>542</v>
      </c>
      <c r="N10" s="68" t="s">
        <v>66</v>
      </c>
      <c r="O10" s="1" t="s">
        <v>630</v>
      </c>
      <c r="P10" s="74" t="s">
        <v>1336</v>
      </c>
      <c r="Q10" s="74"/>
      <c r="R10" s="44" t="s">
        <v>628</v>
      </c>
      <c r="S10" s="44" t="s">
        <v>629</v>
      </c>
      <c r="T10" s="1" t="str">
        <f t="shared" si="1"/>
        <v>25 лет 6 мес</v>
      </c>
      <c r="U10" s="78">
        <v>4</v>
      </c>
      <c r="V10" s="10" t="str">
        <f>VLOOKUP(MOD(MAX(MOD(U10-11,100),9),10),{0," год";1," года";4," лет"},2)</f>
        <v xml:space="preserve"> года</v>
      </c>
      <c r="W10" s="68" t="s">
        <v>537</v>
      </c>
      <c r="X10" s="1">
        <v>25</v>
      </c>
      <c r="Y10" s="60" t="str">
        <f>VLOOKUP(MOD(MAX(MOD(X10-11,100),9),10),{0," год";1," года";4," лет"},2)</f>
        <v xml:space="preserve"> лет</v>
      </c>
      <c r="Z10" s="1"/>
      <c r="AA10" s="1">
        <v>6</v>
      </c>
      <c r="AD10" s="162" t="s">
        <v>1412</v>
      </c>
      <c r="AE10" s="162"/>
      <c r="AF10" s="2"/>
      <c r="AK10" s="92" t="s">
        <v>414</v>
      </c>
      <c r="AL10" s="48" t="s">
        <v>638</v>
      </c>
      <c r="AM10" s="49">
        <v>44215</v>
      </c>
      <c r="AN10" s="48">
        <v>2</v>
      </c>
    </row>
    <row r="11" spans="1:41" ht="14.25" customHeight="1" x14ac:dyDescent="0.2">
      <c r="A11" s="41">
        <v>121</v>
      </c>
      <c r="B11" s="21">
        <v>44189</v>
      </c>
      <c r="C11" s="21">
        <v>44214</v>
      </c>
      <c r="D11" s="47">
        <v>8</v>
      </c>
      <c r="E11" s="140">
        <v>44211</v>
      </c>
      <c r="F11" s="140">
        <v>44214</v>
      </c>
      <c r="G11" s="143" t="s">
        <v>540</v>
      </c>
      <c r="H11" s="99" t="s">
        <v>1374</v>
      </c>
      <c r="I11" s="68" t="s">
        <v>538</v>
      </c>
      <c r="J11" s="68" t="s">
        <v>541</v>
      </c>
      <c r="K11" s="56" t="e">
        <f>VLOOKUP(G11,ОМС!$D$1:$E$155,2,0)</f>
        <v>#N/A</v>
      </c>
      <c r="L11" s="42">
        <f t="shared" ca="1" si="0"/>
        <v>36</v>
      </c>
      <c r="M11" s="68" t="s">
        <v>542</v>
      </c>
      <c r="N11" s="68" t="s">
        <v>1486</v>
      </c>
      <c r="O11" s="1" t="s">
        <v>627</v>
      </c>
      <c r="P11" s="74" t="s">
        <v>1335</v>
      </c>
      <c r="Q11" s="74"/>
      <c r="R11" s="44" t="s">
        <v>628</v>
      </c>
      <c r="S11" s="44" t="s">
        <v>629</v>
      </c>
      <c r="T11" s="1" t="str">
        <f t="shared" si="1"/>
        <v>10 лет 5 мес</v>
      </c>
      <c r="U11" s="78">
        <v>7</v>
      </c>
      <c r="V11" s="10" t="str">
        <f>VLOOKUP(MOD(MAX(MOD(U11-11,100),9),10),{0," год";1," года";4," лет"},2)</f>
        <v xml:space="preserve"> лет</v>
      </c>
      <c r="W11" s="68" t="s">
        <v>539</v>
      </c>
      <c r="X11" s="1">
        <v>10</v>
      </c>
      <c r="Y11" s="60" t="str">
        <f>VLOOKUP(MOD(MAX(MOD(X11-11,100),9),10),{0," год";1," года";4," лет"},2)</f>
        <v xml:space="preserve"> лет</v>
      </c>
      <c r="Z11" s="1"/>
      <c r="AA11" s="1">
        <v>5</v>
      </c>
      <c r="AD11" s="162" t="s">
        <v>1412</v>
      </c>
      <c r="AE11" s="162"/>
      <c r="AF11" s="2"/>
      <c r="AK11" s="92" t="s">
        <v>414</v>
      </c>
      <c r="AL11" s="48" t="s">
        <v>638</v>
      </c>
      <c r="AM11" s="49">
        <v>44215</v>
      </c>
      <c r="AN11" s="48" t="s">
        <v>434</v>
      </c>
    </row>
    <row r="12" spans="1:41" ht="14.25" customHeight="1" x14ac:dyDescent="0.2">
      <c r="A12" s="41">
        <v>2</v>
      </c>
      <c r="B12" s="21">
        <v>44189</v>
      </c>
      <c r="C12" s="21">
        <v>44230</v>
      </c>
      <c r="D12" s="47">
        <v>29</v>
      </c>
      <c r="E12" s="140">
        <v>44215</v>
      </c>
      <c r="F12" s="144">
        <v>44216</v>
      </c>
      <c r="G12" s="145" t="s">
        <v>104</v>
      </c>
      <c r="H12" s="99" t="s">
        <v>1374</v>
      </c>
      <c r="I12" s="36" t="s">
        <v>106</v>
      </c>
      <c r="J12" s="36" t="s">
        <v>296</v>
      </c>
      <c r="K12" s="56" t="str">
        <f>VLOOKUP(G12,ОМС!$D$1:$E$155,2,0)</f>
        <v xml:space="preserve"> 3256210825000326</v>
      </c>
      <c r="L12" s="42">
        <f t="shared" ca="1" si="0"/>
        <v>35</v>
      </c>
      <c r="M12" s="36" t="s">
        <v>103</v>
      </c>
      <c r="N12" s="36" t="s">
        <v>88</v>
      </c>
      <c r="O12" s="45" t="s">
        <v>632</v>
      </c>
      <c r="P12" s="45" t="s">
        <v>1358</v>
      </c>
      <c r="Q12" s="45"/>
      <c r="R12" s="44" t="s">
        <v>628</v>
      </c>
      <c r="S12" s="44" t="s">
        <v>629</v>
      </c>
      <c r="T12" s="1" t="str">
        <f t="shared" ref="T12:T19" si="2">CONCATENATE(U12,V12)</f>
        <v>4 года</v>
      </c>
      <c r="U12" s="76">
        <v>4</v>
      </c>
      <c r="V12" s="10" t="str">
        <f>VLOOKUP(MOD(MAX(MOD(U12-11,100),9),10),{0," год";1," года";4," лет"},2)</f>
        <v xml:space="preserve"> года</v>
      </c>
      <c r="W12" s="36" t="s">
        <v>561</v>
      </c>
      <c r="X12" s="56"/>
      <c r="Y12" s="56"/>
      <c r="Z12" s="56"/>
      <c r="AA12" s="56"/>
      <c r="AC12" s="93" t="s">
        <v>1327</v>
      </c>
      <c r="AD12" s="162" t="s">
        <v>1413</v>
      </c>
      <c r="AE12" s="162"/>
      <c r="AF12" s="2"/>
      <c r="AK12" s="92" t="s">
        <v>414</v>
      </c>
      <c r="AL12" s="48" t="s">
        <v>969</v>
      </c>
      <c r="AM12" s="49">
        <v>44235</v>
      </c>
      <c r="AN12" s="48">
        <v>2</v>
      </c>
    </row>
    <row r="13" spans="1:41" ht="14.25" customHeight="1" x14ac:dyDescent="0.2">
      <c r="A13" s="41">
        <v>2</v>
      </c>
      <c r="B13" s="21">
        <v>44189</v>
      </c>
      <c r="C13" s="21">
        <v>44230</v>
      </c>
      <c r="D13" s="47">
        <v>147</v>
      </c>
      <c r="E13" s="140">
        <v>44361</v>
      </c>
      <c r="F13" s="167">
        <v>44362</v>
      </c>
      <c r="G13" s="84" t="s">
        <v>104</v>
      </c>
      <c r="H13" s="99" t="s">
        <v>1374</v>
      </c>
      <c r="I13" s="36" t="s">
        <v>106</v>
      </c>
      <c r="J13" s="36" t="s">
        <v>296</v>
      </c>
      <c r="K13" s="56" t="str">
        <f>VLOOKUP(G13,ОМС!$D$1:$E$155,2,0)</f>
        <v xml:space="preserve"> 3256210825000326</v>
      </c>
      <c r="L13" s="42">
        <f t="shared" ca="1" si="0"/>
        <v>35</v>
      </c>
      <c r="M13" s="93" t="s">
        <v>639</v>
      </c>
      <c r="N13" s="93" t="s">
        <v>700</v>
      </c>
      <c r="O13" s="45"/>
      <c r="P13" s="45" t="s">
        <v>1366</v>
      </c>
      <c r="Q13" s="45"/>
      <c r="R13" s="44" t="s">
        <v>628</v>
      </c>
      <c r="S13" s="44" t="s">
        <v>629</v>
      </c>
      <c r="T13" s="1" t="str">
        <f t="shared" si="2"/>
        <v>0 лет</v>
      </c>
      <c r="U13" s="76">
        <v>0</v>
      </c>
      <c r="V13" s="10" t="str">
        <f>VLOOKUP(MOD(MAX(MOD(U13-11,100),9),10),{0," год";1," года";4," лет"},2)</f>
        <v xml:space="preserve"> лет</v>
      </c>
      <c r="W13" s="36" t="s">
        <v>561</v>
      </c>
      <c r="X13" s="45" t="s">
        <v>1467</v>
      </c>
      <c r="Y13" s="56"/>
      <c r="Z13" s="56"/>
      <c r="AA13" s="56"/>
      <c r="AC13" s="93" t="s">
        <v>1327</v>
      </c>
      <c r="AD13" s="162" t="s">
        <v>1436</v>
      </c>
      <c r="AE13" s="162"/>
      <c r="AF13" s="2"/>
      <c r="AK13" s="92" t="s">
        <v>414</v>
      </c>
      <c r="AL13" s="48" t="s">
        <v>969</v>
      </c>
      <c r="AM13" s="49">
        <v>44375</v>
      </c>
    </row>
    <row r="14" spans="1:41" ht="14.25" customHeight="1" x14ac:dyDescent="0.2">
      <c r="A14" s="41">
        <v>24</v>
      </c>
      <c r="B14" s="21">
        <v>44189</v>
      </c>
      <c r="C14" s="21">
        <v>44216</v>
      </c>
      <c r="D14" s="47">
        <v>14</v>
      </c>
      <c r="E14" s="140">
        <v>44215</v>
      </c>
      <c r="F14" s="146">
        <v>44216</v>
      </c>
      <c r="G14" s="147" t="s">
        <v>4</v>
      </c>
      <c r="H14" s="99" t="s">
        <v>1374</v>
      </c>
      <c r="I14" s="96" t="s">
        <v>6</v>
      </c>
      <c r="J14" s="96" t="s">
        <v>319</v>
      </c>
      <c r="K14" s="56" t="str">
        <f>VLOOKUP(G14,ОМС!$D$1:$E$155,2,0)</f>
        <v>ООО "СМК-РЕСО-Мед" Московский филиал 3257330828000286</v>
      </c>
      <c r="L14" s="42">
        <f t="shared" ca="1" si="0"/>
        <v>56</v>
      </c>
      <c r="M14" s="96" t="s">
        <v>3</v>
      </c>
      <c r="N14" s="96" t="s">
        <v>5</v>
      </c>
      <c r="O14" s="45" t="s">
        <v>632</v>
      </c>
      <c r="P14" s="45"/>
      <c r="Q14" s="45"/>
      <c r="R14" s="44" t="s">
        <v>628</v>
      </c>
      <c r="S14" s="44" t="s">
        <v>629</v>
      </c>
      <c r="T14" s="1" t="str">
        <f t="shared" si="2"/>
        <v>14 лет</v>
      </c>
      <c r="U14" s="37">
        <v>14</v>
      </c>
      <c r="V14" s="10" t="str">
        <f>VLOOKUP(MOD(MAX(MOD(U14-11,100),9),10),{0," год";1," года";4," лет"},2)</f>
        <v xml:space="preserve"> лет</v>
      </c>
      <c r="W14" s="36" t="s">
        <v>573</v>
      </c>
      <c r="X14" s="56"/>
      <c r="Y14" s="56"/>
      <c r="Z14" s="56"/>
      <c r="AA14" s="56"/>
      <c r="AD14" s="162" t="s">
        <v>1413</v>
      </c>
      <c r="AE14" s="162"/>
      <c r="AF14" s="2"/>
      <c r="AK14" s="92" t="s">
        <v>414</v>
      </c>
      <c r="AL14" s="48" t="s">
        <v>969</v>
      </c>
      <c r="AM14" s="49">
        <v>44221</v>
      </c>
      <c r="AN14" s="48" t="s">
        <v>426</v>
      </c>
    </row>
    <row r="15" spans="1:41" ht="14.25" customHeight="1" x14ac:dyDescent="0.2">
      <c r="A15" s="41">
        <v>28</v>
      </c>
      <c r="B15" s="21">
        <v>44189</v>
      </c>
      <c r="C15" s="21">
        <v>44244</v>
      </c>
      <c r="D15" s="47">
        <v>30</v>
      </c>
      <c r="E15" s="140">
        <v>44215</v>
      </c>
      <c r="F15" s="144">
        <v>44216</v>
      </c>
      <c r="G15" s="148" t="s">
        <v>7</v>
      </c>
      <c r="H15" s="99" t="s">
        <v>1374</v>
      </c>
      <c r="I15" s="56" t="s">
        <v>9</v>
      </c>
      <c r="J15" s="56" t="s">
        <v>323</v>
      </c>
      <c r="K15" s="56" t="str">
        <f>VLOOKUP(G15,ОМС!$D$1:$E$155,2,0)</f>
        <v xml:space="preserve"> 7748430819001505</v>
      </c>
      <c r="L15" s="42">
        <f t="shared" ca="1" si="0"/>
        <v>56</v>
      </c>
      <c r="M15" s="56" t="s">
        <v>3</v>
      </c>
      <c r="N15" s="56" t="s">
        <v>8</v>
      </c>
      <c r="O15" s="45" t="s">
        <v>632</v>
      </c>
      <c r="P15" s="45"/>
      <c r="Q15" s="45"/>
      <c r="R15" s="44" t="s">
        <v>628</v>
      </c>
      <c r="S15" s="44" t="s">
        <v>629</v>
      </c>
      <c r="T15" s="1" t="str">
        <f t="shared" si="2"/>
        <v>13 лет</v>
      </c>
      <c r="U15" s="104">
        <v>13</v>
      </c>
      <c r="V15" s="10" t="str">
        <f>VLOOKUP(MOD(MAX(MOD(U15-11,100),9),10),{0," год";1," года";4," лет"},2)</f>
        <v xml:space="preserve"> лет</v>
      </c>
      <c r="W15" s="36" t="s">
        <v>575</v>
      </c>
      <c r="X15" s="56"/>
      <c r="Y15" s="56"/>
      <c r="Z15" s="56"/>
      <c r="AA15" s="56"/>
      <c r="AD15" s="162" t="s">
        <v>1413</v>
      </c>
      <c r="AE15" s="162"/>
      <c r="AF15" s="2"/>
      <c r="AK15" s="92" t="s">
        <v>414</v>
      </c>
      <c r="AL15" s="48" t="s">
        <v>969</v>
      </c>
      <c r="AM15" s="49">
        <v>44228</v>
      </c>
      <c r="AN15" s="48" t="s">
        <v>434</v>
      </c>
    </row>
    <row r="16" spans="1:41" ht="14.25" customHeight="1" x14ac:dyDescent="0.2">
      <c r="A16" s="41">
        <v>40</v>
      </c>
      <c r="B16" s="21">
        <v>44189</v>
      </c>
      <c r="C16" s="21">
        <v>44216</v>
      </c>
      <c r="D16" s="47">
        <v>17</v>
      </c>
      <c r="E16" s="140">
        <v>44215</v>
      </c>
      <c r="F16" s="146">
        <v>44216</v>
      </c>
      <c r="G16" s="149" t="s">
        <v>244</v>
      </c>
      <c r="H16" s="99" t="s">
        <v>1374</v>
      </c>
      <c r="I16" s="101" t="s">
        <v>245</v>
      </c>
      <c r="J16" s="101" t="s">
        <v>338</v>
      </c>
      <c r="K16" s="56" t="str">
        <f>VLOOKUP(G16,ОМС!$D$1:$E$155,2,0)</f>
        <v xml:space="preserve"> 5051400834001223</v>
      </c>
      <c r="L16" s="42">
        <f t="shared" ca="1" si="0"/>
        <v>27</v>
      </c>
      <c r="M16" s="101" t="s">
        <v>103</v>
      </c>
      <c r="N16" s="101" t="s">
        <v>88</v>
      </c>
      <c r="O16" s="45" t="s">
        <v>632</v>
      </c>
      <c r="P16" s="45"/>
      <c r="Q16" s="45"/>
      <c r="R16" s="44" t="s">
        <v>628</v>
      </c>
      <c r="S16" s="44" t="s">
        <v>629</v>
      </c>
      <c r="T16" s="1" t="str">
        <f t="shared" si="2"/>
        <v>1 год</v>
      </c>
      <c r="U16" s="37">
        <v>1</v>
      </c>
      <c r="V16" s="10" t="str">
        <f>VLOOKUP(MOD(MAX(MOD(U16-11,100),9),10),{0," год";1," года";4," лет"},2)</f>
        <v xml:space="preserve"> год</v>
      </c>
      <c r="W16" s="36" t="s">
        <v>284</v>
      </c>
      <c r="X16" s="56"/>
      <c r="Y16" s="56"/>
      <c r="Z16" s="56"/>
      <c r="AA16" s="56"/>
      <c r="AD16" s="162" t="s">
        <v>1413</v>
      </c>
      <c r="AE16" s="162"/>
      <c r="AF16" s="2"/>
      <c r="AK16" s="92" t="s">
        <v>414</v>
      </c>
      <c r="AL16" s="48" t="s">
        <v>969</v>
      </c>
      <c r="AM16" s="49">
        <v>44228</v>
      </c>
      <c r="AN16" s="48">
        <v>2</v>
      </c>
    </row>
    <row r="17" spans="1:41" ht="14.25" customHeight="1" x14ac:dyDescent="0.2">
      <c r="A17" s="41">
        <v>47</v>
      </c>
      <c r="B17" s="21">
        <v>44189</v>
      </c>
      <c r="C17" s="21">
        <v>44216</v>
      </c>
      <c r="D17" s="47">
        <v>18</v>
      </c>
      <c r="E17" s="140">
        <v>44215</v>
      </c>
      <c r="F17" s="146">
        <v>44216</v>
      </c>
      <c r="G17" s="148" t="s">
        <v>15</v>
      </c>
      <c r="H17" s="99" t="s">
        <v>1374</v>
      </c>
      <c r="I17" s="56" t="s">
        <v>17</v>
      </c>
      <c r="J17" s="56" t="s">
        <v>345</v>
      </c>
      <c r="K17" s="56" t="str">
        <f>VLOOKUP(G17,ОМС!$D$1:$E$155,2,0)</f>
        <v xml:space="preserve"> 3449 2408 4400 0344</v>
      </c>
      <c r="L17" s="42">
        <f t="shared" ca="1" si="0"/>
        <v>64</v>
      </c>
      <c r="M17" s="56" t="s">
        <v>3</v>
      </c>
      <c r="N17" s="56" t="s">
        <v>16</v>
      </c>
      <c r="O17" s="45" t="s">
        <v>632</v>
      </c>
      <c r="P17" s="45"/>
      <c r="Q17" s="45"/>
      <c r="R17" s="44" t="s">
        <v>628</v>
      </c>
      <c r="S17" s="44" t="s">
        <v>629</v>
      </c>
      <c r="T17" s="1" t="str">
        <f t="shared" si="2"/>
        <v>9 лет</v>
      </c>
      <c r="U17" s="104">
        <v>9</v>
      </c>
      <c r="V17" s="10" t="str">
        <f>VLOOKUP(MOD(MAX(MOD(U17-11,100),9),10),{0," год";1," года";4," лет"},2)</f>
        <v xml:space="preserve"> лет</v>
      </c>
      <c r="W17" s="36" t="s">
        <v>586</v>
      </c>
      <c r="X17" s="56"/>
      <c r="Y17" s="56"/>
      <c r="Z17" s="56"/>
      <c r="AA17" s="56"/>
      <c r="AD17" s="162" t="s">
        <v>1413</v>
      </c>
      <c r="AE17" s="162"/>
      <c r="AF17" s="2"/>
      <c r="AK17" s="92" t="s">
        <v>414</v>
      </c>
      <c r="AL17" s="48" t="s">
        <v>969</v>
      </c>
      <c r="AM17" s="49">
        <v>44228</v>
      </c>
      <c r="AN17" s="48" t="s">
        <v>426</v>
      </c>
    </row>
    <row r="18" spans="1:41" ht="14.25" customHeight="1" x14ac:dyDescent="0.2">
      <c r="A18" s="41">
        <v>60</v>
      </c>
      <c r="B18" s="21">
        <v>44189</v>
      </c>
      <c r="C18" s="21">
        <v>44216</v>
      </c>
      <c r="D18" s="47">
        <v>20</v>
      </c>
      <c r="E18" s="140">
        <v>44215</v>
      </c>
      <c r="F18" s="146">
        <v>44216</v>
      </c>
      <c r="G18" s="150" t="s">
        <v>18</v>
      </c>
      <c r="H18" s="99" t="s">
        <v>1374</v>
      </c>
      <c r="I18" s="102" t="s">
        <v>19</v>
      </c>
      <c r="J18" s="102" t="s">
        <v>357</v>
      </c>
      <c r="K18" s="56" t="str">
        <f>VLOOKUP(G18,ОМС!$D$1:$E$155,2,0)</f>
        <v>ОАО "СК "СОГАЗ-Мед" Волгоградский филиал 3455140819000520</v>
      </c>
      <c r="L18" s="42">
        <f t="shared" ca="1" si="0"/>
        <v>64</v>
      </c>
      <c r="M18" s="102" t="s">
        <v>3</v>
      </c>
      <c r="N18" s="102" t="s">
        <v>13</v>
      </c>
      <c r="O18" s="45" t="s">
        <v>632</v>
      </c>
      <c r="P18" s="45"/>
      <c r="Q18" s="45"/>
      <c r="R18" s="44" t="s">
        <v>628</v>
      </c>
      <c r="S18" s="44" t="s">
        <v>629</v>
      </c>
      <c r="T18" s="1" t="str">
        <f t="shared" si="2"/>
        <v>20 лет</v>
      </c>
      <c r="U18" s="37">
        <v>20</v>
      </c>
      <c r="V18" s="10" t="str">
        <f>VLOOKUP(MOD(MAX(MOD(U18-11,100),9),10),{0," год";1," года";4," лет"},2)</f>
        <v xml:space="preserve"> лет</v>
      </c>
      <c r="W18" s="36" t="s">
        <v>576</v>
      </c>
      <c r="X18" s="56"/>
      <c r="Y18" s="56"/>
      <c r="Z18" s="56"/>
      <c r="AA18" s="56"/>
      <c r="AD18" s="162" t="s">
        <v>1413</v>
      </c>
      <c r="AF18" s="164" t="s">
        <v>1382</v>
      </c>
      <c r="AK18" s="48" t="s">
        <v>414</v>
      </c>
      <c r="AL18" s="48" t="s">
        <v>969</v>
      </c>
      <c r="AM18" s="49">
        <v>44312</v>
      </c>
      <c r="AN18" s="48" t="s">
        <v>426</v>
      </c>
    </row>
    <row r="19" spans="1:41" ht="14.25" customHeight="1" x14ac:dyDescent="0.2">
      <c r="A19" s="41">
        <v>72</v>
      </c>
      <c r="B19" s="21">
        <v>44189</v>
      </c>
      <c r="C19" s="21">
        <v>44216</v>
      </c>
      <c r="D19" s="47">
        <v>23</v>
      </c>
      <c r="E19" s="140">
        <v>44215</v>
      </c>
      <c r="F19" s="146">
        <v>44216</v>
      </c>
      <c r="G19" s="145" t="s">
        <v>187</v>
      </c>
      <c r="H19" s="99" t="s">
        <v>1374</v>
      </c>
      <c r="I19" s="36" t="s">
        <v>188</v>
      </c>
      <c r="J19" s="36" t="s">
        <v>371</v>
      </c>
      <c r="K19" s="56" t="str">
        <f>VLOOKUP(G19,ОМС!$D$1:$E$155,2,0)</f>
        <v xml:space="preserve"> 6156 1308 2900 0730</v>
      </c>
      <c r="L19" s="42">
        <f t="shared" ca="1" si="0"/>
        <v>54</v>
      </c>
      <c r="M19" s="36" t="s">
        <v>103</v>
      </c>
      <c r="N19" s="36" t="s">
        <v>105</v>
      </c>
      <c r="O19" s="45" t="s">
        <v>632</v>
      </c>
      <c r="P19" s="45"/>
      <c r="Q19" s="45"/>
      <c r="R19" s="44" t="s">
        <v>628</v>
      </c>
      <c r="S19" s="44" t="s">
        <v>629</v>
      </c>
      <c r="T19" s="1" t="str">
        <f t="shared" si="2"/>
        <v>5 лет</v>
      </c>
      <c r="U19" s="37">
        <v>5</v>
      </c>
      <c r="V19" s="10" t="str">
        <f>VLOOKUP(MOD(MAX(MOD(U19-11,100),9),10),{0," год";1," года";4," лет"},2)</f>
        <v xml:space="preserve"> лет</v>
      </c>
      <c r="W19" s="36" t="s">
        <v>571</v>
      </c>
      <c r="X19" s="56"/>
      <c r="Y19" s="56"/>
      <c r="Z19" s="56"/>
      <c r="AA19" s="56"/>
      <c r="AD19" s="162" t="s">
        <v>1413</v>
      </c>
      <c r="AE19" s="162"/>
      <c r="AF19" s="2"/>
      <c r="AK19" s="92" t="s">
        <v>414</v>
      </c>
      <c r="AL19" s="48" t="s">
        <v>969</v>
      </c>
      <c r="AM19" s="49">
        <v>44221</v>
      </c>
      <c r="AN19" s="48" t="s">
        <v>434</v>
      </c>
    </row>
    <row r="20" spans="1:41" s="229" customFormat="1" ht="14.25" customHeight="1" x14ac:dyDescent="0.2">
      <c r="A20" s="217">
        <v>87</v>
      </c>
      <c r="B20" s="218">
        <v>44189</v>
      </c>
      <c r="C20" s="218">
        <v>44216</v>
      </c>
      <c r="D20" s="219">
        <v>26</v>
      </c>
      <c r="E20" s="220">
        <v>44215</v>
      </c>
      <c r="F20" s="221">
        <v>44216</v>
      </c>
      <c r="G20" s="222" t="s">
        <v>388</v>
      </c>
      <c r="H20" s="241" t="s">
        <v>1374</v>
      </c>
      <c r="I20" s="223" t="s">
        <v>407</v>
      </c>
      <c r="J20" s="223" t="s">
        <v>389</v>
      </c>
      <c r="K20" s="224" t="str">
        <f>VLOOKUP(G20,ОМС!$D$1:$E$155,2,0)</f>
        <v xml:space="preserve"> 3247 1008 4100 0155</v>
      </c>
      <c r="L20" s="243">
        <f t="shared" ca="1" si="0"/>
        <v>23</v>
      </c>
      <c r="M20" s="223" t="s">
        <v>103</v>
      </c>
      <c r="N20" s="223" t="s">
        <v>105</v>
      </c>
      <c r="O20" s="224" t="s">
        <v>632</v>
      </c>
      <c r="P20" s="224"/>
      <c r="Q20" s="224"/>
      <c r="R20" s="225" t="s">
        <v>628</v>
      </c>
      <c r="S20" s="225" t="s">
        <v>629</v>
      </c>
      <c r="T20" s="226" t="str">
        <f ca="1">U20</f>
        <v>7 мес.</v>
      </c>
      <c r="U20" s="227" t="str">
        <f ca="1">DATEDIF(W20,$AC$1,"ym")&amp;" мес."</f>
        <v>7 мес.</v>
      </c>
      <c r="V20" s="228"/>
      <c r="W20" s="223" t="s">
        <v>408</v>
      </c>
      <c r="X20" s="224"/>
      <c r="Y20" s="224"/>
      <c r="Z20" s="224"/>
      <c r="AA20" s="224"/>
      <c r="AB20" s="229" t="s">
        <v>1481</v>
      </c>
      <c r="AC20" s="230"/>
      <c r="AD20" s="230" t="s">
        <v>1413</v>
      </c>
      <c r="AE20" s="230" t="s">
        <v>1433</v>
      </c>
      <c r="AF20" s="231" t="s">
        <v>413</v>
      </c>
      <c r="AG20" s="232" t="s">
        <v>969</v>
      </c>
      <c r="AH20" s="233">
        <v>44221</v>
      </c>
      <c r="AI20" s="232" t="s">
        <v>434</v>
      </c>
      <c r="AJ20" s="232"/>
      <c r="AK20" s="232"/>
      <c r="AL20" s="232"/>
      <c r="AM20" s="232"/>
      <c r="AN20" s="232"/>
      <c r="AO20" s="232"/>
    </row>
    <row r="21" spans="1:41" ht="14.25" customHeight="1" x14ac:dyDescent="0.2">
      <c r="A21" s="41">
        <v>91</v>
      </c>
      <c r="B21" s="21">
        <v>44189</v>
      </c>
      <c r="C21" s="21">
        <v>44216</v>
      </c>
      <c r="D21" s="47">
        <v>27</v>
      </c>
      <c r="E21" s="140">
        <v>44215</v>
      </c>
      <c r="F21" s="146">
        <v>44216</v>
      </c>
      <c r="G21" s="145" t="s">
        <v>24</v>
      </c>
      <c r="H21" s="99" t="s">
        <v>1374</v>
      </c>
      <c r="I21" s="36" t="s">
        <v>26</v>
      </c>
      <c r="J21" s="36" t="s">
        <v>394</v>
      </c>
      <c r="K21" s="45" t="str">
        <f>VLOOKUP(G21,ОМС!$D$1:$E$155,2,0)</f>
        <v>СК "МАКС-М" Московская область 7752 4108 2600 1725</v>
      </c>
      <c r="L21" s="42">
        <f t="shared" ca="1" si="0"/>
        <v>37</v>
      </c>
      <c r="M21" s="36" t="s">
        <v>3</v>
      </c>
      <c r="N21" s="36" t="s">
        <v>25</v>
      </c>
      <c r="O21" s="45" t="s">
        <v>632</v>
      </c>
      <c r="P21" s="45"/>
      <c r="Q21" s="45"/>
      <c r="R21" s="44" t="s">
        <v>628</v>
      </c>
      <c r="S21" s="44" t="s">
        <v>629</v>
      </c>
      <c r="T21" s="1" t="str">
        <f>CONCATENATE(U21,V21)</f>
        <v>12 лет</v>
      </c>
      <c r="U21" s="37">
        <v>12</v>
      </c>
      <c r="V21" s="10" t="str">
        <f>VLOOKUP(MOD(MAX(MOD(U21-11,100),9),10),{0," год";1," года";4," лет"},2)</f>
        <v xml:space="preserve"> лет</v>
      </c>
      <c r="W21" s="36" t="s">
        <v>614</v>
      </c>
      <c r="X21" s="56"/>
      <c r="Y21" s="56"/>
      <c r="Z21" s="56"/>
      <c r="AA21" s="56"/>
      <c r="AD21" s="162" t="s">
        <v>1413</v>
      </c>
      <c r="AE21" s="162"/>
      <c r="AF21" s="2"/>
      <c r="AK21" s="92" t="s">
        <v>414</v>
      </c>
      <c r="AL21" s="48" t="s">
        <v>969</v>
      </c>
      <c r="AM21" s="49">
        <v>44221</v>
      </c>
      <c r="AN21" s="48" t="s">
        <v>434</v>
      </c>
    </row>
    <row r="22" spans="1:41" ht="14.25" customHeight="1" x14ac:dyDescent="0.2">
      <c r="A22" s="41">
        <v>126</v>
      </c>
      <c r="D22" s="55" t="s">
        <v>1296</v>
      </c>
      <c r="E22" s="140">
        <v>44245</v>
      </c>
      <c r="F22" s="137">
        <v>44252</v>
      </c>
      <c r="G22" s="138" t="s">
        <v>652</v>
      </c>
      <c r="H22" s="99" t="s">
        <v>1374</v>
      </c>
      <c r="I22" s="66" t="s">
        <v>650</v>
      </c>
      <c r="J22" s="66" t="s">
        <v>653</v>
      </c>
      <c r="K22" s="56" t="str">
        <f>VLOOKUP(G22,ОМС!$D$1:$E$155,2,0)</f>
        <v>Правительство Москвы МГФОМС 770000 0078810872</v>
      </c>
      <c r="L22" s="42">
        <f t="shared" ca="1" si="0"/>
        <v>49</v>
      </c>
      <c r="M22" s="66" t="s">
        <v>639</v>
      </c>
      <c r="N22" s="66" t="s">
        <v>645</v>
      </c>
      <c r="O22" s="48" t="s">
        <v>965</v>
      </c>
      <c r="P22" s="48" t="s">
        <v>1366</v>
      </c>
      <c r="R22" s="44" t="s">
        <v>628</v>
      </c>
      <c r="S22" s="82" t="s">
        <v>629</v>
      </c>
      <c r="T22" s="1" t="str">
        <f t="shared" ref="T22:T42" ca="1" si="3">X22&amp;Y22&amp;" "&amp;AA22&amp;" мес"</f>
        <v>30 лет 11 мес</v>
      </c>
      <c r="U22" s="68" t="str">
        <f t="shared" ref="U22:U42" ca="1" si="4">DATEDIF(W22,$AC$1,"ym")&amp;" мес."</f>
        <v>10 мес.</v>
      </c>
      <c r="V22" s="10"/>
      <c r="W22" s="66" t="s">
        <v>651</v>
      </c>
      <c r="X22" s="59">
        <v>30</v>
      </c>
      <c r="Y22" s="60" t="str">
        <f>VLOOKUP(MOD(MAX(MOD(X22-11,100),9),10),{0," год";1," года";4," лет"},2)</f>
        <v xml:space="preserve"> лет</v>
      </c>
      <c r="Z22" s="59">
        <v>1</v>
      </c>
      <c r="AA22" s="81">
        <f ca="1">DATEDIF(W22,$AC$1,"ym")+Z22</f>
        <v>11</v>
      </c>
      <c r="AB22" s="43"/>
      <c r="AC22" s="162" t="s">
        <v>1365</v>
      </c>
      <c r="AD22" s="162" t="s">
        <v>1414</v>
      </c>
      <c r="AE22" s="162"/>
      <c r="AF22" s="2"/>
      <c r="AK22" s="92" t="s">
        <v>414</v>
      </c>
      <c r="AL22" s="48" t="s">
        <v>969</v>
      </c>
      <c r="AM22" s="49">
        <v>44253</v>
      </c>
      <c r="AN22" s="48" t="s">
        <v>434</v>
      </c>
    </row>
    <row r="23" spans="1:41" ht="14.25" customHeight="1" x14ac:dyDescent="0.2">
      <c r="A23" s="41">
        <v>126</v>
      </c>
      <c r="D23" s="55">
        <v>78</v>
      </c>
      <c r="E23" s="140">
        <v>44309</v>
      </c>
      <c r="F23" s="137">
        <v>44312</v>
      </c>
      <c r="G23" s="138" t="s">
        <v>652</v>
      </c>
      <c r="H23" s="99" t="s">
        <v>1374</v>
      </c>
      <c r="I23" s="66" t="s">
        <v>650</v>
      </c>
      <c r="J23" s="66" t="s">
        <v>653</v>
      </c>
      <c r="K23" s="56" t="str">
        <f>VLOOKUP(G23,ОМС!$D$1:$E$155,2,0)</f>
        <v>Правительство Москвы МГФОМС 770000 0078810872</v>
      </c>
      <c r="L23" s="42">
        <f t="shared" ca="1" si="0"/>
        <v>49</v>
      </c>
      <c r="M23" s="66" t="s">
        <v>639</v>
      </c>
      <c r="N23" s="66" t="s">
        <v>645</v>
      </c>
      <c r="O23" s="48" t="s">
        <v>965</v>
      </c>
      <c r="P23" s="48" t="s">
        <v>1366</v>
      </c>
      <c r="R23" s="44" t="s">
        <v>628</v>
      </c>
      <c r="S23" s="82" t="s">
        <v>629</v>
      </c>
      <c r="T23" s="1" t="str">
        <f t="shared" si="3"/>
        <v>31 год 0 мес</v>
      </c>
      <c r="U23" s="68" t="str">
        <f t="shared" ca="1" si="4"/>
        <v>10 мес.</v>
      </c>
      <c r="V23" s="10"/>
      <c r="W23" s="66" t="s">
        <v>651</v>
      </c>
      <c r="X23" s="59">
        <v>31</v>
      </c>
      <c r="Y23" s="60" t="str">
        <f>VLOOKUP(MOD(MAX(MOD(X23-11,100),9),10),{0," год";1," года";4," лет"},2)</f>
        <v xml:space="preserve"> год</v>
      </c>
      <c r="Z23" s="59">
        <v>1</v>
      </c>
      <c r="AA23" s="81">
        <v>0</v>
      </c>
      <c r="AB23" s="43"/>
      <c r="AD23" s="162" t="s">
        <v>1422</v>
      </c>
      <c r="AE23" s="162"/>
      <c r="AF23" s="2"/>
      <c r="AK23" s="92" t="s">
        <v>414</v>
      </c>
      <c r="AL23" s="48" t="s">
        <v>969</v>
      </c>
      <c r="AM23" s="49">
        <v>44343</v>
      </c>
      <c r="AN23" s="48" t="s">
        <v>434</v>
      </c>
    </row>
    <row r="24" spans="1:41" ht="14.25" customHeight="1" x14ac:dyDescent="0.2">
      <c r="A24" s="41">
        <v>129</v>
      </c>
      <c r="D24" s="55" t="s">
        <v>1297</v>
      </c>
      <c r="E24" s="140">
        <v>44245</v>
      </c>
      <c r="F24" s="140">
        <v>44251</v>
      </c>
      <c r="G24" s="138" t="s">
        <v>664</v>
      </c>
      <c r="H24" s="99" t="s">
        <v>1374</v>
      </c>
      <c r="I24" s="66" t="s">
        <v>662</v>
      </c>
      <c r="J24" s="66" t="s">
        <v>665</v>
      </c>
      <c r="K24" s="56" t="str">
        <f>VLOOKUP(G24,ОМС!$D$1:$E$155,2,0)</f>
        <v>Филиал ООО "Капитал МС" в С.-Петербурге и Ленинградской области 8149920832000875</v>
      </c>
      <c r="L24" s="42">
        <f t="shared" ca="1" si="0"/>
        <v>51</v>
      </c>
      <c r="M24" s="66" t="s">
        <v>639</v>
      </c>
      <c r="N24" s="66" t="s">
        <v>640</v>
      </c>
      <c r="O24" s="48" t="s">
        <v>962</v>
      </c>
      <c r="P24" s="48" t="s">
        <v>1366</v>
      </c>
      <c r="R24" s="44" t="s">
        <v>628</v>
      </c>
      <c r="S24" s="44" t="s">
        <v>629</v>
      </c>
      <c r="T24" s="1" t="str">
        <f t="shared" ca="1" si="3"/>
        <v>13 лет 5 мес</v>
      </c>
      <c r="U24" s="68" t="str">
        <f t="shared" ca="1" si="4"/>
        <v>10 мес.</v>
      </c>
      <c r="V24" s="10"/>
      <c r="W24" s="66" t="s">
        <v>663</v>
      </c>
      <c r="X24" s="61">
        <v>13</v>
      </c>
      <c r="Y24" s="60" t="str">
        <f>VLOOKUP(MOD(MAX(MOD(X24-11,100),9),10),{0," год";1," года";4," лет"},2)</f>
        <v xml:space="preserve"> лет</v>
      </c>
      <c r="Z24" s="61">
        <v>-5</v>
      </c>
      <c r="AA24" s="81">
        <f ca="1">DATEDIF(W24,$AC$1,"ym")+Z24</f>
        <v>5</v>
      </c>
      <c r="AB24" s="43"/>
      <c r="AC24" s="162" t="s">
        <v>1365</v>
      </c>
      <c r="AD24" s="162" t="s">
        <v>1414</v>
      </c>
      <c r="AE24" s="162"/>
      <c r="AF24" s="2"/>
      <c r="AK24" s="92" t="s">
        <v>414</v>
      </c>
      <c r="AL24" s="48" t="s">
        <v>969</v>
      </c>
      <c r="AM24" s="49">
        <v>44252</v>
      </c>
      <c r="AN24" s="48" t="s">
        <v>434</v>
      </c>
    </row>
    <row r="25" spans="1:41" ht="14.25" customHeight="1" x14ac:dyDescent="0.2">
      <c r="A25" s="41">
        <v>135</v>
      </c>
      <c r="D25" s="55" t="s">
        <v>1298</v>
      </c>
      <c r="E25" s="140">
        <v>44245</v>
      </c>
      <c r="F25" s="140">
        <v>44249</v>
      </c>
      <c r="G25" s="138" t="s">
        <v>685</v>
      </c>
      <c r="H25" s="99" t="s">
        <v>1374</v>
      </c>
      <c r="I25" s="66" t="s">
        <v>683</v>
      </c>
      <c r="J25" s="66" t="s">
        <v>686</v>
      </c>
      <c r="K25" s="56" t="str">
        <f>VLOOKUP(G25,ОМС!$D$1:$E$155,2,0)</f>
        <v>Филиал "Марий Эл-РОСНО-МС" ОАО "РОСНО-МС" 1158230844000233</v>
      </c>
      <c r="L25" s="42">
        <f t="shared" ca="1" si="0"/>
        <v>55</v>
      </c>
      <c r="M25" s="66" t="s">
        <v>639</v>
      </c>
      <c r="N25" s="66" t="s">
        <v>645</v>
      </c>
      <c r="O25" s="48" t="s">
        <v>965</v>
      </c>
      <c r="P25" s="48" t="s">
        <v>1366</v>
      </c>
      <c r="R25" s="44" t="s">
        <v>628</v>
      </c>
      <c r="S25" s="44" t="s">
        <v>629</v>
      </c>
      <c r="T25" s="1" t="str">
        <f t="shared" si="3"/>
        <v>13 лет 1 мес</v>
      </c>
      <c r="U25" s="68" t="str">
        <f t="shared" ca="1" si="4"/>
        <v>9 мес.</v>
      </c>
      <c r="V25" s="10"/>
      <c r="W25" s="66" t="s">
        <v>684</v>
      </c>
      <c r="X25" s="62">
        <v>13</v>
      </c>
      <c r="Y25" s="60" t="str">
        <f>VLOOKUP(MOD(MAX(MOD(X25-11,100),9),10),{0," год";1," года";4," лет"},2)</f>
        <v xml:space="preserve"> лет</v>
      </c>
      <c r="Z25" s="62">
        <v>5</v>
      </c>
      <c r="AA25" s="81">
        <v>1</v>
      </c>
      <c r="AB25" s="43"/>
      <c r="AC25" s="162" t="s">
        <v>1365</v>
      </c>
      <c r="AD25" s="162" t="s">
        <v>1414</v>
      </c>
      <c r="AE25" s="162"/>
      <c r="AF25" s="2"/>
      <c r="AK25" s="92" t="s">
        <v>414</v>
      </c>
      <c r="AL25" s="91" t="s">
        <v>969</v>
      </c>
      <c r="AM25" s="49">
        <v>44252</v>
      </c>
      <c r="AN25" s="48" t="s">
        <v>434</v>
      </c>
    </row>
    <row r="26" spans="1:41" ht="14.25" customHeight="1" x14ac:dyDescent="0.2">
      <c r="A26" s="41">
        <v>137</v>
      </c>
      <c r="D26" s="55" t="s">
        <v>1299</v>
      </c>
      <c r="E26" s="140">
        <v>44245</v>
      </c>
      <c r="F26" s="140">
        <v>44251</v>
      </c>
      <c r="G26" s="138" t="s">
        <v>694</v>
      </c>
      <c r="H26" s="99" t="s">
        <v>1374</v>
      </c>
      <c r="I26" s="66" t="s">
        <v>692</v>
      </c>
      <c r="J26" s="66" t="s">
        <v>695</v>
      </c>
      <c r="K26" s="56" t="str">
        <f>VLOOKUP(G26,ОМС!$D$1:$E$155,2,0)</f>
        <v xml:space="preserve"> 7755520820002540</v>
      </c>
      <c r="L26" s="42">
        <f t="shared" ca="1" si="0"/>
        <v>48</v>
      </c>
      <c r="M26" s="66" t="s">
        <v>639</v>
      </c>
      <c r="N26" s="66" t="s">
        <v>691</v>
      </c>
      <c r="O26" s="48" t="s">
        <v>961</v>
      </c>
      <c r="P26" s="48" t="s">
        <v>1366</v>
      </c>
      <c r="R26" s="44" t="s">
        <v>628</v>
      </c>
      <c r="S26" s="44" t="s">
        <v>629</v>
      </c>
      <c r="T26" s="1" t="str">
        <f t="shared" ca="1" si="3"/>
        <v>28 лет 2 мес</v>
      </c>
      <c r="U26" s="68" t="str">
        <f t="shared" ca="1" si="4"/>
        <v>2 мес.</v>
      </c>
      <c r="V26" s="10"/>
      <c r="W26" s="66" t="s">
        <v>693</v>
      </c>
      <c r="X26" s="62">
        <v>28</v>
      </c>
      <c r="Y26" s="60" t="str">
        <f>VLOOKUP(MOD(MAX(MOD(X26-11,100),9),10),{0," год";1," года";4," лет"},2)</f>
        <v xml:space="preserve"> лет</v>
      </c>
      <c r="Z26" s="62"/>
      <c r="AA26" s="81">
        <f ca="1">DATEDIF(W26,$AC$1,"ym")+Z26</f>
        <v>2</v>
      </c>
      <c r="AB26" s="43"/>
      <c r="AC26" s="162" t="s">
        <v>1365</v>
      </c>
      <c r="AD26" s="162" t="s">
        <v>1414</v>
      </c>
      <c r="AE26" s="162"/>
      <c r="AF26" s="2"/>
      <c r="AK26" s="92" t="s">
        <v>414</v>
      </c>
      <c r="AL26" s="91" t="s">
        <v>969</v>
      </c>
      <c r="AM26" s="49">
        <v>44252</v>
      </c>
      <c r="AN26" s="48" t="s">
        <v>434</v>
      </c>
    </row>
    <row r="27" spans="1:41" ht="14.25" customHeight="1" x14ac:dyDescent="0.2">
      <c r="A27" s="41">
        <v>138</v>
      </c>
      <c r="B27" s="2" t="s">
        <v>1458</v>
      </c>
      <c r="D27" s="55">
        <v>51</v>
      </c>
      <c r="E27" s="140">
        <v>44245</v>
      </c>
      <c r="F27" s="140">
        <v>44247</v>
      </c>
      <c r="G27" s="151" t="s">
        <v>698</v>
      </c>
      <c r="H27" s="99" t="s">
        <v>1374</v>
      </c>
      <c r="I27" s="98" t="s">
        <v>696</v>
      </c>
      <c r="J27" s="98" t="s">
        <v>699</v>
      </c>
      <c r="K27" s="56" t="str">
        <f>VLOOKUP(G27,ОМС!$D$1:$E$155,2,0)</f>
        <v>Филиал ЗАО "Капитал Медицинское страхование " в г. Волгоград 3449030832000525</v>
      </c>
      <c r="L27" s="42">
        <f t="shared" ca="1" si="0"/>
        <v>52</v>
      </c>
      <c r="M27" s="98" t="s">
        <v>639</v>
      </c>
      <c r="N27" s="98" t="s">
        <v>640</v>
      </c>
      <c r="O27" s="48" t="s">
        <v>962</v>
      </c>
      <c r="P27" s="48" t="s">
        <v>1366</v>
      </c>
      <c r="R27" s="44" t="s">
        <v>628</v>
      </c>
      <c r="S27" s="44" t="s">
        <v>629</v>
      </c>
      <c r="T27" s="1" t="str">
        <f t="shared" ca="1" si="3"/>
        <v>29 лет 8 мес</v>
      </c>
      <c r="U27" s="68" t="str">
        <f t="shared" ca="1" si="4"/>
        <v>10 мес.</v>
      </c>
      <c r="V27" s="10"/>
      <c r="W27" s="66" t="s">
        <v>697</v>
      </c>
      <c r="X27" s="62">
        <v>29</v>
      </c>
      <c r="Y27" s="60" t="str">
        <f>VLOOKUP(MOD(MAX(MOD(X27-11,100),9),10),{0," год";1," года";4," лет"},2)</f>
        <v xml:space="preserve"> лет</v>
      </c>
      <c r="Z27" s="62">
        <v>-2</v>
      </c>
      <c r="AA27" s="81">
        <f ca="1">DATEDIF(W27,$AC$1,"ym")+Z27</f>
        <v>8</v>
      </c>
      <c r="AB27" s="43"/>
      <c r="AC27" s="162" t="s">
        <v>1365</v>
      </c>
      <c r="AD27" s="162" t="s">
        <v>1414</v>
      </c>
      <c r="AE27" s="162"/>
      <c r="AF27" s="2"/>
      <c r="AK27" s="92" t="s">
        <v>414</v>
      </c>
      <c r="AL27" s="48" t="s">
        <v>969</v>
      </c>
      <c r="AM27" s="49">
        <v>44253</v>
      </c>
      <c r="AN27" s="48" t="s">
        <v>434</v>
      </c>
    </row>
    <row r="28" spans="1:41" ht="14.25" customHeight="1" x14ac:dyDescent="0.2">
      <c r="A28" s="41">
        <v>140</v>
      </c>
      <c r="D28" s="55">
        <v>79</v>
      </c>
      <c r="E28" s="140">
        <v>44309</v>
      </c>
      <c r="F28" s="137">
        <v>44312</v>
      </c>
      <c r="G28" s="152" t="s">
        <v>707</v>
      </c>
      <c r="H28" s="99" t="s">
        <v>1374</v>
      </c>
      <c r="I28" s="52" t="s">
        <v>705</v>
      </c>
      <c r="J28" s="52" t="s">
        <v>708</v>
      </c>
      <c r="K28" s="56" t="str">
        <f>VLOOKUP(G28,ОМС!$D$1:$E$155,2,0)</f>
        <v>Правительство Москвы МГФОМС 770000 9061581275</v>
      </c>
      <c r="L28" s="42">
        <f t="shared" ca="1" si="0"/>
        <v>46</v>
      </c>
      <c r="M28" s="52" t="s">
        <v>639</v>
      </c>
      <c r="N28" s="52" t="s">
        <v>645</v>
      </c>
      <c r="O28" s="48" t="s">
        <v>965</v>
      </c>
      <c r="P28" s="48" t="s">
        <v>1366</v>
      </c>
      <c r="R28" s="44" t="s">
        <v>628</v>
      </c>
      <c r="S28" s="44" t="s">
        <v>629</v>
      </c>
      <c r="T28" s="1" t="str">
        <f t="shared" ca="1" si="3"/>
        <v>27 лет 12 мес</v>
      </c>
      <c r="U28" s="110" t="str">
        <f t="shared" ca="1" si="4"/>
        <v>10 мес.</v>
      </c>
      <c r="V28" s="10"/>
      <c r="W28" s="66" t="s">
        <v>706</v>
      </c>
      <c r="X28" s="62">
        <v>27</v>
      </c>
      <c r="Y28" s="60" t="str">
        <f>VLOOKUP(MOD(MAX(MOD(X28-11,100),9),10),{0," год";1," года";4," лет"},2)</f>
        <v xml:space="preserve"> лет</v>
      </c>
      <c r="Z28" s="62">
        <v>2</v>
      </c>
      <c r="AA28" s="81">
        <f ca="1">DATEDIF(W28,$AC$1,"ym")+Z28</f>
        <v>12</v>
      </c>
      <c r="AB28" s="43"/>
      <c r="AD28" s="162" t="s">
        <v>1422</v>
      </c>
      <c r="AE28" s="162"/>
      <c r="AF28" s="2"/>
      <c r="AK28" s="48" t="s">
        <v>414</v>
      </c>
      <c r="AL28" s="48" t="s">
        <v>969</v>
      </c>
      <c r="AM28" s="49">
        <v>44344</v>
      </c>
      <c r="AN28" s="48" t="s">
        <v>434</v>
      </c>
    </row>
    <row r="29" spans="1:41" ht="14.25" customHeight="1" x14ac:dyDescent="0.2">
      <c r="A29" s="41">
        <v>140</v>
      </c>
      <c r="D29" s="55">
        <v>52</v>
      </c>
      <c r="E29" s="140">
        <v>44245</v>
      </c>
      <c r="F29" s="140">
        <v>44252</v>
      </c>
      <c r="G29" s="152" t="s">
        <v>707</v>
      </c>
      <c r="H29" s="99" t="s">
        <v>1374</v>
      </c>
      <c r="I29" s="52" t="s">
        <v>705</v>
      </c>
      <c r="J29" s="52" t="s">
        <v>708</v>
      </c>
      <c r="K29" s="56" t="str">
        <f>VLOOKUP(G29,ОМС!$D$1:$E$155,2,0)</f>
        <v>Правительство Москвы МГФОМС 770000 9061581275</v>
      </c>
      <c r="L29" s="42">
        <f t="shared" ca="1" si="0"/>
        <v>46</v>
      </c>
      <c r="M29" s="52" t="s">
        <v>639</v>
      </c>
      <c r="N29" s="52" t="s">
        <v>645</v>
      </c>
      <c r="O29" s="48" t="s">
        <v>965</v>
      </c>
      <c r="P29" s="48" t="s">
        <v>1366</v>
      </c>
      <c r="R29" s="44" t="s">
        <v>628</v>
      </c>
      <c r="S29" s="44" t="s">
        <v>629</v>
      </c>
      <c r="T29" s="1" t="str">
        <f t="shared" si="3"/>
        <v>28 лет 1 мес</v>
      </c>
      <c r="U29" s="110" t="str">
        <f t="shared" ca="1" si="4"/>
        <v>10 мес.</v>
      </c>
      <c r="V29" s="10"/>
      <c r="W29" s="66" t="s">
        <v>706</v>
      </c>
      <c r="X29" s="62">
        <v>28</v>
      </c>
      <c r="Y29" s="60" t="str">
        <f>VLOOKUP(MOD(MAX(MOD(X29-11,100),9),10),{0," год";1," года";4," лет"},2)</f>
        <v xml:space="preserve"> лет</v>
      </c>
      <c r="Z29" s="62">
        <v>2</v>
      </c>
      <c r="AA29" s="81">
        <v>1</v>
      </c>
      <c r="AB29" s="43"/>
      <c r="AC29" s="162" t="s">
        <v>1365</v>
      </c>
      <c r="AD29" s="162" t="s">
        <v>1414</v>
      </c>
      <c r="AE29" s="162"/>
      <c r="AF29" s="2"/>
      <c r="AK29" s="92" t="s">
        <v>414</v>
      </c>
      <c r="AL29" s="48" t="s">
        <v>969</v>
      </c>
      <c r="AM29" s="49">
        <v>44253</v>
      </c>
      <c r="AN29" s="48" t="s">
        <v>434</v>
      </c>
    </row>
    <row r="30" spans="1:41" ht="14.25" customHeight="1" x14ac:dyDescent="0.2">
      <c r="A30" s="41">
        <v>143</v>
      </c>
      <c r="D30" s="55">
        <v>53</v>
      </c>
      <c r="E30" s="140">
        <v>44245</v>
      </c>
      <c r="F30" s="140">
        <v>44251</v>
      </c>
      <c r="G30" s="153" t="s">
        <v>720</v>
      </c>
      <c r="H30" s="99" t="s">
        <v>1374</v>
      </c>
      <c r="I30" s="103" t="s">
        <v>718</v>
      </c>
      <c r="J30" s="103" t="s">
        <v>721</v>
      </c>
      <c r="K30" s="56" t="str">
        <f>VLOOKUP(G30,ОМС!$D$1:$E$155,2,0)</f>
        <v>АО "Страховая компания "СОГАЗ-Мед "Саратовский филиал 6449920847009292</v>
      </c>
      <c r="L30" s="42">
        <f t="shared" ca="1" si="0"/>
        <v>51</v>
      </c>
      <c r="M30" s="103" t="s">
        <v>639</v>
      </c>
      <c r="N30" s="103" t="s">
        <v>640</v>
      </c>
      <c r="O30" s="48" t="s">
        <v>962</v>
      </c>
      <c r="P30" s="48" t="s">
        <v>1366</v>
      </c>
      <c r="R30" s="44" t="s">
        <v>628</v>
      </c>
      <c r="S30" s="44" t="s">
        <v>629</v>
      </c>
      <c r="T30" s="1" t="str">
        <f t="shared" si="3"/>
        <v>15 лет 2 мес</v>
      </c>
      <c r="U30" s="68" t="str">
        <f t="shared" ca="1" si="4"/>
        <v>9 мес.</v>
      </c>
      <c r="V30" s="10"/>
      <c r="W30" s="66" t="s">
        <v>719</v>
      </c>
      <c r="X30" s="62">
        <v>15</v>
      </c>
      <c r="Y30" s="60" t="str">
        <f>VLOOKUP(MOD(MAX(MOD(X30-11,100),9),10),{0," год";1," года";4," лет"},2)</f>
        <v xml:space="preserve"> лет</v>
      </c>
      <c r="Z30" s="62">
        <v>6</v>
      </c>
      <c r="AA30" s="81">
        <v>2</v>
      </c>
      <c r="AB30" s="43"/>
      <c r="AC30" s="162" t="s">
        <v>1365</v>
      </c>
      <c r="AD30" s="162" t="s">
        <v>1414</v>
      </c>
      <c r="AE30" s="162"/>
      <c r="AF30" s="2"/>
      <c r="AK30" s="92" t="s">
        <v>414</v>
      </c>
      <c r="AL30" s="48" t="s">
        <v>969</v>
      </c>
      <c r="AM30" s="49">
        <v>44252</v>
      </c>
      <c r="AN30" s="48" t="s">
        <v>434</v>
      </c>
    </row>
    <row r="31" spans="1:41" ht="14.25" customHeight="1" x14ac:dyDescent="0.2">
      <c r="A31" s="41">
        <v>147</v>
      </c>
      <c r="D31" s="55">
        <v>54</v>
      </c>
      <c r="E31" s="140">
        <v>44245</v>
      </c>
      <c r="F31" s="140">
        <v>44251</v>
      </c>
      <c r="G31" s="138" t="s">
        <v>736</v>
      </c>
      <c r="H31" s="99" t="s">
        <v>1374</v>
      </c>
      <c r="I31" s="66" t="s">
        <v>734</v>
      </c>
      <c r="J31" s="66" t="s">
        <v>737</v>
      </c>
      <c r="K31" s="56" t="str">
        <f>VLOOKUP(G31,ОМС!$D$1:$E$155,2,0)</f>
        <v>ОООВТБ МС Нижегородский филиал 5252120824002539</v>
      </c>
      <c r="L31" s="42">
        <f t="shared" ca="1" si="0"/>
        <v>44</v>
      </c>
      <c r="M31" s="66" t="s">
        <v>639</v>
      </c>
      <c r="N31" s="66" t="s">
        <v>645</v>
      </c>
      <c r="O31" s="48" t="s">
        <v>965</v>
      </c>
      <c r="P31" s="48" t="s">
        <v>1366</v>
      </c>
      <c r="R31" s="44" t="s">
        <v>628</v>
      </c>
      <c r="S31" s="44" t="s">
        <v>629</v>
      </c>
      <c r="T31" s="1" t="str">
        <f t="shared" si="3"/>
        <v>25 лет 2 мес</v>
      </c>
      <c r="U31" s="68" t="str">
        <f t="shared" ca="1" si="4"/>
        <v>8 мес.</v>
      </c>
      <c r="V31" s="10"/>
      <c r="W31" s="66" t="s">
        <v>735</v>
      </c>
      <c r="X31" s="62">
        <v>25</v>
      </c>
      <c r="Y31" s="60" t="str">
        <f>VLOOKUP(MOD(MAX(MOD(X31-11,100),9),10),{0," год";1," года";4," лет"},2)</f>
        <v xml:space="preserve"> лет</v>
      </c>
      <c r="Z31" s="62">
        <v>7</v>
      </c>
      <c r="AA31" s="81">
        <v>2</v>
      </c>
      <c r="AB31" s="43"/>
      <c r="AC31" s="162" t="s">
        <v>1365</v>
      </c>
      <c r="AD31" s="162" t="s">
        <v>1414</v>
      </c>
      <c r="AE31" s="162"/>
      <c r="AF31" s="2"/>
      <c r="AK31" s="92" t="s">
        <v>414</v>
      </c>
      <c r="AL31" s="48" t="s">
        <v>969</v>
      </c>
      <c r="AM31" s="49">
        <v>44252</v>
      </c>
      <c r="AN31" s="48" t="s">
        <v>426</v>
      </c>
      <c r="AO31" s="48" t="s">
        <v>970</v>
      </c>
    </row>
    <row r="32" spans="1:41" ht="14.25" customHeight="1" x14ac:dyDescent="0.2">
      <c r="A32" s="41">
        <v>151</v>
      </c>
      <c r="D32" s="55">
        <v>55</v>
      </c>
      <c r="E32" s="140">
        <v>44245</v>
      </c>
      <c r="F32" s="137">
        <v>44251</v>
      </c>
      <c r="G32" s="138" t="s">
        <v>753</v>
      </c>
      <c r="H32" s="99" t="s">
        <v>1374</v>
      </c>
      <c r="I32" s="66" t="s">
        <v>751</v>
      </c>
      <c r="J32" s="66" t="s">
        <v>754</v>
      </c>
      <c r="K32" s="56" t="str">
        <f>VLOOKUP(G32,ОМС!$D$1:$E$155,2,0)</f>
        <v>ООО "СМК РЕСО-Мед" Московская область Пушкинский филиал 5049800828001292</v>
      </c>
      <c r="L32" s="42">
        <f t="shared" ca="1" si="0"/>
        <v>30</v>
      </c>
      <c r="M32" s="66" t="s">
        <v>639</v>
      </c>
      <c r="N32" s="66" t="s">
        <v>640</v>
      </c>
      <c r="O32" s="48" t="s">
        <v>962</v>
      </c>
      <c r="P32" s="48" t="s">
        <v>1366</v>
      </c>
      <c r="R32" s="44" t="s">
        <v>628</v>
      </c>
      <c r="S32" s="44" t="s">
        <v>629</v>
      </c>
      <c r="T32" s="1" t="str">
        <f t="shared" ca="1" si="3"/>
        <v>4 года 4 мес</v>
      </c>
      <c r="U32" s="68" t="str">
        <f t="shared" ca="1" si="4"/>
        <v>10 мес.</v>
      </c>
      <c r="V32" s="10"/>
      <c r="W32" s="66" t="s">
        <v>752</v>
      </c>
      <c r="X32" s="62">
        <v>4</v>
      </c>
      <c r="Y32" s="60" t="str">
        <f>VLOOKUP(MOD(MAX(MOD(X32-11,100),9),10),{0," год";1," года";4," лет"},2)</f>
        <v xml:space="preserve"> года</v>
      </c>
      <c r="Z32" s="62">
        <v>-6</v>
      </c>
      <c r="AA32" s="81">
        <f ca="1">DATEDIF(W32,$AC$1,"ym")+Z32</f>
        <v>4</v>
      </c>
      <c r="AB32" s="43"/>
      <c r="AC32" s="162" t="s">
        <v>1365</v>
      </c>
      <c r="AD32" s="162" t="s">
        <v>1414</v>
      </c>
      <c r="AE32" s="162"/>
      <c r="AF32" s="2"/>
      <c r="AK32" s="92" t="s">
        <v>414</v>
      </c>
      <c r="AL32" s="48" t="s">
        <v>969</v>
      </c>
      <c r="AM32" s="49">
        <v>44253</v>
      </c>
      <c r="AN32" s="48">
        <v>1</v>
      </c>
    </row>
    <row r="33" spans="1:41" ht="14.25" customHeight="1" x14ac:dyDescent="0.2">
      <c r="A33" s="41">
        <v>151</v>
      </c>
      <c r="D33" s="55">
        <v>80</v>
      </c>
      <c r="E33" s="140">
        <v>44309</v>
      </c>
      <c r="F33" s="137">
        <v>44312</v>
      </c>
      <c r="G33" s="138" t="s">
        <v>753</v>
      </c>
      <c r="H33" s="99" t="s">
        <v>1374</v>
      </c>
      <c r="I33" s="66" t="s">
        <v>751</v>
      </c>
      <c r="J33" s="66" t="s">
        <v>754</v>
      </c>
      <c r="K33" s="56" t="str">
        <f>VLOOKUP(G33,ОМС!$D$1:$E$155,2,0)</f>
        <v>ООО "СМК РЕСО-Мед" Московская область Пушкинский филиал 5049800828001292</v>
      </c>
      <c r="L33" s="42">
        <f t="shared" ca="1" si="0"/>
        <v>30</v>
      </c>
      <c r="M33" s="66" t="s">
        <v>639</v>
      </c>
      <c r="N33" s="66" t="s">
        <v>640</v>
      </c>
      <c r="O33" s="48" t="s">
        <v>962</v>
      </c>
      <c r="P33" s="48" t="s">
        <v>1366</v>
      </c>
      <c r="R33" s="44" t="s">
        <v>628</v>
      </c>
      <c r="S33" s="44" t="s">
        <v>629</v>
      </c>
      <c r="T33" s="1" t="str">
        <f t="shared" si="3"/>
        <v>4 года 5 мес</v>
      </c>
      <c r="U33" s="68" t="str">
        <f t="shared" ca="1" si="4"/>
        <v>10 мес.</v>
      </c>
      <c r="V33" s="10"/>
      <c r="W33" s="66" t="s">
        <v>752</v>
      </c>
      <c r="X33" s="62">
        <v>4</v>
      </c>
      <c r="Y33" s="60" t="str">
        <f>VLOOKUP(MOD(MAX(MOD(X33-11,100),9),10),{0," год";1," года";4," лет"},2)</f>
        <v xml:space="preserve"> года</v>
      </c>
      <c r="Z33" s="62">
        <v>6</v>
      </c>
      <c r="AA33" s="81">
        <v>5</v>
      </c>
      <c r="AB33" s="43"/>
      <c r="AD33" s="162" t="s">
        <v>1422</v>
      </c>
      <c r="AE33" s="162"/>
      <c r="AF33" s="2"/>
      <c r="AK33" s="48" t="s">
        <v>414</v>
      </c>
      <c r="AL33" s="48" t="s">
        <v>969</v>
      </c>
      <c r="AM33" s="49">
        <v>44344</v>
      </c>
      <c r="AN33" s="48">
        <v>2</v>
      </c>
    </row>
    <row r="34" spans="1:41" ht="14.25" customHeight="1" x14ac:dyDescent="0.2">
      <c r="A34" s="41">
        <v>152</v>
      </c>
      <c r="D34" s="55">
        <v>56</v>
      </c>
      <c r="E34" s="140">
        <v>44245</v>
      </c>
      <c r="F34" s="137">
        <v>44247</v>
      </c>
      <c r="G34" s="138" t="s">
        <v>757</v>
      </c>
      <c r="H34" s="99" t="s">
        <v>1374</v>
      </c>
      <c r="I34" s="66" t="s">
        <v>755</v>
      </c>
      <c r="J34" s="66" t="s">
        <v>758</v>
      </c>
      <c r="K34" s="56" t="str">
        <f>VLOOKUP(G34,ОМС!$D$1:$E$155,2,0)</f>
        <v xml:space="preserve"> 5052120841002068</v>
      </c>
      <c r="L34" s="42">
        <f t="shared" ca="1" si="0"/>
        <v>44</v>
      </c>
      <c r="M34" s="66" t="s">
        <v>639</v>
      </c>
      <c r="N34" s="66" t="s">
        <v>640</v>
      </c>
      <c r="O34" s="48" t="s">
        <v>962</v>
      </c>
      <c r="P34" s="48" t="s">
        <v>1366</v>
      </c>
      <c r="R34" s="44" t="s">
        <v>628</v>
      </c>
      <c r="S34" s="44" t="s">
        <v>629</v>
      </c>
      <c r="T34" s="1" t="str">
        <f t="shared" si="3"/>
        <v>6 лет 2 мес</v>
      </c>
      <c r="U34" s="68" t="str">
        <f t="shared" ca="1" si="4"/>
        <v>10 мес.</v>
      </c>
      <c r="V34" s="10"/>
      <c r="W34" s="66" t="s">
        <v>756</v>
      </c>
      <c r="X34" s="62">
        <v>6</v>
      </c>
      <c r="Y34" s="60" t="str">
        <f>VLOOKUP(MOD(MAX(MOD(X34-11,100),9),10),{0," год";1," года";4," лет"},2)</f>
        <v xml:space="preserve"> лет</v>
      </c>
      <c r="Z34" s="62">
        <v>5</v>
      </c>
      <c r="AA34" s="62">
        <v>2</v>
      </c>
      <c r="AB34" s="43"/>
      <c r="AC34" s="162" t="s">
        <v>1365</v>
      </c>
      <c r="AD34" s="162" t="s">
        <v>1414</v>
      </c>
      <c r="AE34" s="162"/>
      <c r="AF34" s="2"/>
      <c r="AK34" s="92" t="s">
        <v>414</v>
      </c>
      <c r="AL34" s="48" t="s">
        <v>969</v>
      </c>
      <c r="AM34" s="49">
        <v>44253</v>
      </c>
      <c r="AN34" s="48" t="s">
        <v>434</v>
      </c>
    </row>
    <row r="35" spans="1:41" ht="14.25" customHeight="1" x14ac:dyDescent="0.2">
      <c r="A35" s="41">
        <v>152</v>
      </c>
      <c r="D35" s="55">
        <v>81</v>
      </c>
      <c r="E35" s="140">
        <v>44309</v>
      </c>
      <c r="F35" s="137">
        <v>44312</v>
      </c>
      <c r="G35" s="138" t="s">
        <v>757</v>
      </c>
      <c r="H35" s="99" t="s">
        <v>1374</v>
      </c>
      <c r="I35" s="66" t="s">
        <v>755</v>
      </c>
      <c r="J35" s="66" t="s">
        <v>758</v>
      </c>
      <c r="K35" s="56" t="str">
        <f>VLOOKUP(G35,ОМС!$D$1:$E$155,2,0)</f>
        <v xml:space="preserve"> 5052120841002068</v>
      </c>
      <c r="L35" s="42">
        <f t="shared" ca="1" si="0"/>
        <v>44</v>
      </c>
      <c r="M35" s="66" t="s">
        <v>639</v>
      </c>
      <c r="N35" s="66" t="s">
        <v>640</v>
      </c>
      <c r="O35" s="48" t="s">
        <v>962</v>
      </c>
      <c r="P35" s="48" t="s">
        <v>1366</v>
      </c>
      <c r="R35" s="44" t="s">
        <v>628</v>
      </c>
      <c r="S35" s="44" t="s">
        <v>629</v>
      </c>
      <c r="T35" s="1" t="str">
        <f t="shared" si="3"/>
        <v>6 лет 4 мес</v>
      </c>
      <c r="U35" s="68" t="str">
        <f t="shared" ca="1" si="4"/>
        <v>10 мес.</v>
      </c>
      <c r="V35" s="10"/>
      <c r="W35" s="66" t="s">
        <v>756</v>
      </c>
      <c r="X35" s="62">
        <v>6</v>
      </c>
      <c r="Y35" s="60" t="str">
        <f>VLOOKUP(MOD(MAX(MOD(X35-11,100),9),10),{0," год";1," года";4," лет"},2)</f>
        <v xml:space="preserve"> лет</v>
      </c>
      <c r="Z35" s="62">
        <v>5</v>
      </c>
      <c r="AA35" s="62">
        <v>4</v>
      </c>
      <c r="AB35" s="43"/>
      <c r="AD35" s="162" t="s">
        <v>1422</v>
      </c>
      <c r="AE35" s="162"/>
      <c r="AF35" s="2"/>
      <c r="AK35" s="48" t="s">
        <v>414</v>
      </c>
      <c r="AL35" s="48" t="s">
        <v>969</v>
      </c>
      <c r="AM35" s="49">
        <v>44347</v>
      </c>
      <c r="AN35" s="48" t="s">
        <v>434</v>
      </c>
    </row>
    <row r="36" spans="1:41" ht="14.25" customHeight="1" x14ac:dyDescent="0.2">
      <c r="A36" s="41">
        <v>156</v>
      </c>
      <c r="D36" s="55">
        <v>57</v>
      </c>
      <c r="E36" s="140">
        <v>44245</v>
      </c>
      <c r="F36" s="140">
        <v>44251</v>
      </c>
      <c r="G36" s="138" t="s">
        <v>761</v>
      </c>
      <c r="H36" s="99" t="s">
        <v>1374</v>
      </c>
      <c r="I36" s="66" t="s">
        <v>760</v>
      </c>
      <c r="J36" s="66" t="s">
        <v>762</v>
      </c>
      <c r="K36" s="56" t="str">
        <f>VLOOKUP(G36,ОМС!$D$1:$E$155,2,0)</f>
        <v>Филиал ООО " Росгосстрах-Санкт-Петербург-Медицина" 7850820825003236</v>
      </c>
      <c r="L36" s="42">
        <f t="shared" ca="1" si="0"/>
        <v>50</v>
      </c>
      <c r="M36" s="66" t="s">
        <v>639</v>
      </c>
      <c r="N36" s="66" t="s">
        <v>759</v>
      </c>
      <c r="O36" s="48" t="s">
        <v>961</v>
      </c>
      <c r="P36" s="48" t="s">
        <v>1366</v>
      </c>
      <c r="Q36" s="48" t="s">
        <v>1495</v>
      </c>
      <c r="R36" s="44" t="s">
        <v>628</v>
      </c>
      <c r="S36" s="44" t="s">
        <v>629</v>
      </c>
      <c r="T36" s="1" t="str">
        <f t="shared" ca="1" si="3"/>
        <v>32 года 4 мес</v>
      </c>
      <c r="U36" s="68" t="str">
        <f t="shared" ca="1" si="4"/>
        <v>2 мес.</v>
      </c>
      <c r="V36" s="10"/>
      <c r="W36" s="66" t="s">
        <v>693</v>
      </c>
      <c r="X36" s="62">
        <v>32</v>
      </c>
      <c r="Y36" s="60" t="str">
        <f>VLOOKUP(MOD(MAX(MOD(X36-11,100),9),10),{0," год";1," года";4," лет"},2)</f>
        <v xml:space="preserve"> года</v>
      </c>
      <c r="Z36" s="62">
        <v>2</v>
      </c>
      <c r="AA36" s="62">
        <f ca="1">DATEDIF(W36,$AC$1,"ym")+Z36</f>
        <v>4</v>
      </c>
      <c r="AB36" s="43"/>
      <c r="AC36" s="162" t="s">
        <v>1365</v>
      </c>
      <c r="AD36" s="162" t="s">
        <v>1414</v>
      </c>
      <c r="AE36" s="162"/>
      <c r="AF36" s="2"/>
      <c r="AK36" s="92" t="s">
        <v>414</v>
      </c>
      <c r="AL36" s="48" t="s">
        <v>969</v>
      </c>
      <c r="AM36" s="49">
        <v>44252</v>
      </c>
      <c r="AN36" s="48" t="s">
        <v>426</v>
      </c>
      <c r="AO36" s="48" t="s">
        <v>970</v>
      </c>
    </row>
    <row r="37" spans="1:41" ht="14.25" customHeight="1" x14ac:dyDescent="0.2">
      <c r="A37" s="41">
        <v>161</v>
      </c>
      <c r="D37" s="55">
        <v>58</v>
      </c>
      <c r="E37" s="140">
        <v>44245</v>
      </c>
      <c r="F37" s="140">
        <v>44251</v>
      </c>
      <c r="G37" s="138" t="s">
        <v>781</v>
      </c>
      <c r="H37" s="99" t="s">
        <v>1374</v>
      </c>
      <c r="I37" s="66" t="s">
        <v>779</v>
      </c>
      <c r="J37" s="66" t="s">
        <v>782</v>
      </c>
      <c r="K37" s="56" t="str">
        <f>VLOOKUP(G37,ОМС!$D$1:$E$155,2,0)</f>
        <v>Филиал АО "МАКС-М" в г. Оренбурге 5651330845000480</v>
      </c>
      <c r="L37" s="42">
        <f t="shared" ca="1" si="0"/>
        <v>56</v>
      </c>
      <c r="M37" s="66" t="s">
        <v>639</v>
      </c>
      <c r="N37" s="66" t="s">
        <v>640</v>
      </c>
      <c r="O37" s="48" t="s">
        <v>962</v>
      </c>
      <c r="P37" s="48" t="s">
        <v>1366</v>
      </c>
      <c r="R37" s="44" t="s">
        <v>628</v>
      </c>
      <c r="S37" s="44" t="s">
        <v>629</v>
      </c>
      <c r="T37" s="1" t="str">
        <f t="shared" ca="1" si="3"/>
        <v>19 лет 10 мес</v>
      </c>
      <c r="U37" s="68" t="str">
        <f t="shared" ca="1" si="4"/>
        <v>9 мес.</v>
      </c>
      <c r="V37" s="10"/>
      <c r="W37" s="66" t="s">
        <v>780</v>
      </c>
      <c r="X37" s="62">
        <v>19</v>
      </c>
      <c r="Y37" s="60" t="str">
        <f>VLOOKUP(MOD(MAX(MOD(X37-11,100),9),10),{0," год";1," года";4," лет"},2)</f>
        <v xml:space="preserve"> лет</v>
      </c>
      <c r="Z37" s="62">
        <v>1</v>
      </c>
      <c r="AA37" s="62">
        <f ca="1">DATEDIF(W37,$AC$1,"ym")+Z37</f>
        <v>10</v>
      </c>
      <c r="AB37" s="43"/>
      <c r="AC37" s="162" t="s">
        <v>1365</v>
      </c>
      <c r="AD37" s="162" t="s">
        <v>1414</v>
      </c>
      <c r="AE37" s="162"/>
      <c r="AF37" s="2"/>
      <c r="AK37" s="92" t="s">
        <v>414</v>
      </c>
      <c r="AL37" s="48" t="s">
        <v>969</v>
      </c>
      <c r="AM37" s="49">
        <v>44252</v>
      </c>
      <c r="AN37" s="48" t="s">
        <v>426</v>
      </c>
      <c r="AO37" s="48" t="s">
        <v>970</v>
      </c>
    </row>
    <row r="38" spans="1:41" ht="14.25" customHeight="1" x14ac:dyDescent="0.2">
      <c r="A38" s="41">
        <v>166</v>
      </c>
      <c r="D38" s="55">
        <v>59</v>
      </c>
      <c r="E38" s="140">
        <v>44245</v>
      </c>
      <c r="F38" s="137">
        <v>44252</v>
      </c>
      <c r="G38" s="138" t="s">
        <v>802</v>
      </c>
      <c r="H38" s="99" t="s">
        <v>1374</v>
      </c>
      <c r="I38" s="66" t="s">
        <v>800</v>
      </c>
      <c r="J38" s="66" t="s">
        <v>803</v>
      </c>
      <c r="K38" s="56" t="str">
        <f>VLOOKUP(G38,ОМС!$D$1:$E$155,2,0)</f>
        <v>Филиал ЗАО "МАКС-М" в г. Оренбурге 5654210820000431</v>
      </c>
      <c r="L38" s="42">
        <f t="shared" ca="1" si="0"/>
        <v>35</v>
      </c>
      <c r="M38" s="66" t="s">
        <v>639</v>
      </c>
      <c r="N38" s="66" t="s">
        <v>799</v>
      </c>
      <c r="O38" s="48" t="s">
        <v>961</v>
      </c>
      <c r="P38" s="48" t="s">
        <v>1366</v>
      </c>
      <c r="R38" s="44" t="s">
        <v>628</v>
      </c>
      <c r="S38" s="44" t="s">
        <v>629</v>
      </c>
      <c r="T38" s="1" t="str">
        <f t="shared" si="3"/>
        <v>2 года 9 мес</v>
      </c>
      <c r="U38" s="68" t="str">
        <f t="shared" ca="1" si="4"/>
        <v>1 мес.</v>
      </c>
      <c r="V38" s="10"/>
      <c r="W38" s="66" t="s">
        <v>801</v>
      </c>
      <c r="X38" s="62">
        <v>2</v>
      </c>
      <c r="Y38" s="60" t="str">
        <f>VLOOKUP(MOD(MAX(MOD(X38-11,100),9),10),{0," год";1," года";4," лет"},2)</f>
        <v xml:space="preserve"> года</v>
      </c>
      <c r="Z38" s="62">
        <v>-1</v>
      </c>
      <c r="AA38" s="62">
        <v>9</v>
      </c>
      <c r="AB38" s="43"/>
      <c r="AC38" s="162" t="s">
        <v>1365</v>
      </c>
      <c r="AD38" s="162" t="s">
        <v>1414</v>
      </c>
      <c r="AE38" s="162"/>
      <c r="AF38" s="2"/>
      <c r="AK38" s="92" t="s">
        <v>414</v>
      </c>
      <c r="AL38" s="48" t="s">
        <v>969</v>
      </c>
      <c r="AM38" s="49">
        <v>44253</v>
      </c>
      <c r="AN38" s="48">
        <v>1</v>
      </c>
    </row>
    <row r="39" spans="1:41" ht="14.25" customHeight="1" x14ac:dyDescent="0.2">
      <c r="A39" s="41">
        <v>168</v>
      </c>
      <c r="D39" s="55">
        <v>60</v>
      </c>
      <c r="E39" s="140">
        <v>44245</v>
      </c>
      <c r="F39" s="137">
        <v>44249</v>
      </c>
      <c r="G39" s="151" t="s">
        <v>810</v>
      </c>
      <c r="H39" s="99" t="s">
        <v>1374</v>
      </c>
      <c r="I39" s="98" t="s">
        <v>808</v>
      </c>
      <c r="J39" s="98" t="s">
        <v>811</v>
      </c>
      <c r="K39" s="56" t="str">
        <f>VLOOKUP(G39,ОМС!$D$1:$E$155,2,0)</f>
        <v>Филиал ЗАО "МАКС-М" г. Пенза 5856130843000422</v>
      </c>
      <c r="L39" s="42">
        <f t="shared" ca="1" si="0"/>
        <v>54</v>
      </c>
      <c r="M39" s="98" t="s">
        <v>639</v>
      </c>
      <c r="N39" s="98" t="s">
        <v>654</v>
      </c>
      <c r="O39" s="48" t="s">
        <v>961</v>
      </c>
      <c r="P39" s="48" t="s">
        <v>1366</v>
      </c>
      <c r="R39" s="44" t="s">
        <v>628</v>
      </c>
      <c r="S39" s="44" t="s">
        <v>629</v>
      </c>
      <c r="T39" s="1" t="str">
        <f t="shared" si="3"/>
        <v>18 лет 2 мес</v>
      </c>
      <c r="U39" s="68" t="str">
        <f t="shared" ca="1" si="4"/>
        <v>0 мес.</v>
      </c>
      <c r="V39" s="10"/>
      <c r="W39" s="66" t="s">
        <v>809</v>
      </c>
      <c r="X39" s="62">
        <v>18</v>
      </c>
      <c r="Y39" s="60" t="str">
        <f>VLOOKUP(MOD(MAX(MOD(X39-11,100),9),10),{0," год";1," года";4," лет"},2)</f>
        <v xml:space="preserve"> лет</v>
      </c>
      <c r="Z39" s="62">
        <v>3</v>
      </c>
      <c r="AA39" s="62">
        <v>2</v>
      </c>
      <c r="AB39" s="43"/>
      <c r="AC39" s="162" t="s">
        <v>1365</v>
      </c>
      <c r="AD39" s="162" t="s">
        <v>1414</v>
      </c>
      <c r="AE39" s="162"/>
      <c r="AF39" s="2"/>
      <c r="AK39" s="92" t="s">
        <v>414</v>
      </c>
      <c r="AL39" s="48" t="s">
        <v>969</v>
      </c>
      <c r="AM39" s="49">
        <v>44253</v>
      </c>
      <c r="AN39" s="48" t="s">
        <v>426</v>
      </c>
      <c r="AO39" s="48" t="s">
        <v>970</v>
      </c>
    </row>
    <row r="40" spans="1:41" ht="16.5" customHeight="1" x14ac:dyDescent="0.2">
      <c r="A40" s="41">
        <v>182</v>
      </c>
      <c r="D40" s="55">
        <v>61</v>
      </c>
      <c r="E40" s="140">
        <v>44245</v>
      </c>
      <c r="F40" s="137">
        <v>44249</v>
      </c>
      <c r="G40" s="152" t="s">
        <v>857</v>
      </c>
      <c r="H40" s="99" t="s">
        <v>1374</v>
      </c>
      <c r="I40" s="52" t="s">
        <v>855</v>
      </c>
      <c r="J40" s="52" t="s">
        <v>858</v>
      </c>
      <c r="K40" s="45" t="str">
        <f>VLOOKUP(G40,ОМС!$D$1:$E$155,2,0)</f>
        <v>7756 4308 4000 2414</v>
      </c>
      <c r="L40" s="42">
        <f t="shared" ca="1" si="0"/>
        <v>57</v>
      </c>
      <c r="M40" s="52" t="s">
        <v>639</v>
      </c>
      <c r="N40" s="52" t="s">
        <v>640</v>
      </c>
      <c r="O40" s="48" t="s">
        <v>962</v>
      </c>
      <c r="P40" s="48" t="s">
        <v>1366</v>
      </c>
      <c r="R40" s="44" t="s">
        <v>628</v>
      </c>
      <c r="S40" s="44" t="s">
        <v>629</v>
      </c>
      <c r="T40" s="1" t="str">
        <f t="shared" ca="1" si="3"/>
        <v>33 года 12 мес</v>
      </c>
      <c r="U40" s="115" t="str">
        <f t="shared" ca="1" si="4"/>
        <v>6 мес.</v>
      </c>
      <c r="V40" s="22"/>
      <c r="W40" s="66" t="s">
        <v>856</v>
      </c>
      <c r="X40" s="62">
        <v>33</v>
      </c>
      <c r="Y40" s="60" t="str">
        <f>VLOOKUP(MOD(MAX(MOD(X40-11,100),9),10),{0," год";1," года";4," лет"},2)</f>
        <v xml:space="preserve"> года</v>
      </c>
      <c r="Z40" s="62">
        <v>6</v>
      </c>
      <c r="AA40" s="62">
        <f ca="1">DATEDIF(W40,$AC$1,"ym")+Z40</f>
        <v>12</v>
      </c>
      <c r="AB40" s="43"/>
      <c r="AC40" s="162" t="s">
        <v>1365</v>
      </c>
      <c r="AD40" s="162" t="s">
        <v>1414</v>
      </c>
      <c r="AE40" s="162"/>
      <c r="AF40" s="2"/>
      <c r="AK40" s="92" t="s">
        <v>414</v>
      </c>
      <c r="AL40" s="48" t="s">
        <v>969</v>
      </c>
      <c r="AM40" s="49">
        <v>44256</v>
      </c>
      <c r="AN40" s="48" t="s">
        <v>434</v>
      </c>
      <c r="AO40" s="48" t="s">
        <v>1279</v>
      </c>
    </row>
    <row r="41" spans="1:41" ht="14.25" customHeight="1" x14ac:dyDescent="0.2">
      <c r="A41" s="41">
        <v>182</v>
      </c>
      <c r="D41" s="55">
        <v>82</v>
      </c>
      <c r="E41" s="140">
        <v>44309</v>
      </c>
      <c r="F41" s="137">
        <v>44312</v>
      </c>
      <c r="G41" s="152" t="s">
        <v>857</v>
      </c>
      <c r="H41" s="99" t="s">
        <v>1374</v>
      </c>
      <c r="I41" s="52" t="s">
        <v>855</v>
      </c>
      <c r="J41" s="52" t="s">
        <v>858</v>
      </c>
      <c r="K41" s="45" t="str">
        <f>VLOOKUP(G41,ОМС!$D$1:$E$155,2,0)</f>
        <v>7756 4308 4000 2414</v>
      </c>
      <c r="L41" s="42">
        <f t="shared" ca="1" si="0"/>
        <v>57</v>
      </c>
      <c r="M41" s="52" t="s">
        <v>639</v>
      </c>
      <c r="N41" s="52" t="s">
        <v>640</v>
      </c>
      <c r="O41" s="48" t="s">
        <v>962</v>
      </c>
      <c r="P41" s="48" t="s">
        <v>1366</v>
      </c>
      <c r="R41" s="44" t="s">
        <v>628</v>
      </c>
      <c r="S41" s="44" t="s">
        <v>629</v>
      </c>
      <c r="T41" s="1" t="str">
        <f t="shared" si="3"/>
        <v>34 года 1 мес</v>
      </c>
      <c r="U41" s="115" t="str">
        <f t="shared" ca="1" si="4"/>
        <v>6 мес.</v>
      </c>
      <c r="V41" s="22"/>
      <c r="W41" s="66" t="s">
        <v>856</v>
      </c>
      <c r="X41" s="62">
        <v>34</v>
      </c>
      <c r="Y41" s="60" t="str">
        <f>VLOOKUP(MOD(MAX(MOD(X41-11,100),9),10),{0," год";1," года";4," лет"},2)</f>
        <v xml:space="preserve"> года</v>
      </c>
      <c r="Z41" s="62">
        <v>6</v>
      </c>
      <c r="AA41" s="62">
        <v>1</v>
      </c>
      <c r="AB41" s="43"/>
      <c r="AD41" s="162" t="s">
        <v>1422</v>
      </c>
      <c r="AE41" s="162"/>
      <c r="AF41" s="2"/>
      <c r="AK41" s="48" t="s">
        <v>414</v>
      </c>
      <c r="AL41" s="48" t="s">
        <v>969</v>
      </c>
      <c r="AM41" s="49">
        <v>44347</v>
      </c>
      <c r="AN41" s="48" t="s">
        <v>426</v>
      </c>
    </row>
    <row r="42" spans="1:41" s="229" customFormat="1" ht="14.25" customHeight="1" x14ac:dyDescent="0.2">
      <c r="A42" s="217">
        <v>201</v>
      </c>
      <c r="C42" s="229" t="s">
        <v>1337</v>
      </c>
      <c r="D42" s="239">
        <v>62</v>
      </c>
      <c r="E42" s="240">
        <v>44245</v>
      </c>
      <c r="F42" s="233">
        <v>44253</v>
      </c>
      <c r="G42" s="293" t="s">
        <v>921</v>
      </c>
      <c r="H42" s="241" t="s">
        <v>1374</v>
      </c>
      <c r="I42" s="242" t="s">
        <v>919</v>
      </c>
      <c r="J42" s="242" t="s">
        <v>922</v>
      </c>
      <c r="K42" s="224" t="str">
        <f>VLOOKUP(G42,ОМС!$D$1:$E$155,2,0)</f>
        <v>ТФОМС 3652 0208 4200 0575</v>
      </c>
      <c r="L42" s="243">
        <f t="shared" ca="1" si="0"/>
        <v>43</v>
      </c>
      <c r="M42" s="242" t="s">
        <v>639</v>
      </c>
      <c r="N42" s="242" t="s">
        <v>640</v>
      </c>
      <c r="O42" s="232" t="s">
        <v>962</v>
      </c>
      <c r="P42" s="232"/>
      <c r="Q42" s="232"/>
      <c r="R42" s="225" t="s">
        <v>628</v>
      </c>
      <c r="S42" s="225" t="s">
        <v>629</v>
      </c>
      <c r="T42" s="226" t="str">
        <f t="shared" ca="1" si="3"/>
        <v>18 лет 10 мес</v>
      </c>
      <c r="U42" s="244" t="str">
        <f t="shared" ca="1" si="4"/>
        <v>10 мес.</v>
      </c>
      <c r="V42" s="228"/>
      <c r="W42" s="245" t="s">
        <v>920</v>
      </c>
      <c r="X42" s="246">
        <v>18</v>
      </c>
      <c r="Y42" s="237" t="str">
        <f>VLOOKUP(MOD(MAX(MOD(X42-11,100),9),10),{0," год";1," года";4," лет"},2)</f>
        <v xml:space="preserve"> лет</v>
      </c>
      <c r="Z42" s="246">
        <v>0</v>
      </c>
      <c r="AA42" s="246">
        <f ca="1">DATEDIF(W42,$AC$1,"ym")+Z42</f>
        <v>10</v>
      </c>
      <c r="AB42" s="247"/>
      <c r="AC42" s="229" t="s">
        <v>1365</v>
      </c>
      <c r="AD42" s="229" t="s">
        <v>1414</v>
      </c>
      <c r="AK42" s="238" t="s">
        <v>414</v>
      </c>
      <c r="AL42" s="232" t="s">
        <v>969</v>
      </c>
      <c r="AM42" s="233">
        <v>44253</v>
      </c>
      <c r="AN42" s="232">
        <v>2</v>
      </c>
      <c r="AO42" s="232"/>
    </row>
    <row r="43" spans="1:41" ht="14.25" customHeight="1" x14ac:dyDescent="0.2">
      <c r="A43" s="41">
        <v>15</v>
      </c>
      <c r="B43" s="21">
        <v>44189</v>
      </c>
      <c r="C43" s="21">
        <v>44258</v>
      </c>
      <c r="D43" s="47">
        <v>47</v>
      </c>
      <c r="E43" s="140">
        <v>44257</v>
      </c>
      <c r="F43" s="146">
        <v>44258</v>
      </c>
      <c r="G43" s="149" t="s">
        <v>118</v>
      </c>
      <c r="H43" s="99" t="s">
        <v>1374</v>
      </c>
      <c r="I43" s="101" t="s">
        <v>119</v>
      </c>
      <c r="J43" s="101" t="s">
        <v>310</v>
      </c>
      <c r="K43" s="56" t="str">
        <f>VLOOKUP(G43,ОМС!$D$1:$E$155,2,0)</f>
        <v>ООО "СМК РЕСО-Мед" Московская область 3254010844000048</v>
      </c>
      <c r="L43" s="42">
        <f t="shared" ca="1" si="0"/>
        <v>33</v>
      </c>
      <c r="M43" s="101" t="s">
        <v>3</v>
      </c>
      <c r="N43" s="101" t="s">
        <v>8</v>
      </c>
      <c r="O43" s="45" t="s">
        <v>632</v>
      </c>
      <c r="P43" s="45"/>
      <c r="Q43" s="45"/>
      <c r="R43" s="44" t="s">
        <v>628</v>
      </c>
      <c r="S43" s="44" t="s">
        <v>629</v>
      </c>
      <c r="T43" s="1" t="str">
        <f t="shared" ref="T43:T54" si="5">CONCATENATE(U43,V43)</f>
        <v>9 лет</v>
      </c>
      <c r="U43" s="37">
        <v>9</v>
      </c>
      <c r="V43" s="10" t="str">
        <f>VLOOKUP(MOD(MAX(MOD(U43-11,100),9),10),{0," год";1," года";4," лет"},2)</f>
        <v xml:space="preserve"> лет</v>
      </c>
      <c r="W43" s="36" t="s">
        <v>567</v>
      </c>
      <c r="X43" s="56"/>
      <c r="Y43" s="56"/>
      <c r="Z43" s="56"/>
      <c r="AA43" s="56"/>
      <c r="AD43" s="162" t="s">
        <v>1415</v>
      </c>
      <c r="AE43" s="162"/>
      <c r="AF43" s="2"/>
      <c r="AK43" s="92" t="s">
        <v>414</v>
      </c>
      <c r="AL43" s="48" t="s">
        <v>969</v>
      </c>
      <c r="AM43" s="49">
        <v>44266</v>
      </c>
      <c r="AN43" s="48">
        <v>1</v>
      </c>
    </row>
    <row r="44" spans="1:41" ht="14.25" customHeight="1" x14ac:dyDescent="0.2">
      <c r="A44" s="41">
        <v>18</v>
      </c>
      <c r="B44" s="21">
        <v>44189</v>
      </c>
      <c r="C44" s="21">
        <v>44230</v>
      </c>
      <c r="D44" s="47">
        <v>31</v>
      </c>
      <c r="E44" s="140">
        <v>44257</v>
      </c>
      <c r="F44" s="146">
        <v>44258</v>
      </c>
      <c r="G44" s="148" t="s">
        <v>122</v>
      </c>
      <c r="H44" s="99" t="s">
        <v>1374</v>
      </c>
      <c r="I44" s="56" t="s">
        <v>123</v>
      </c>
      <c r="J44" s="56" t="s">
        <v>313</v>
      </c>
      <c r="K44" s="56" t="str">
        <f>VLOOKUP(G44,ОМС!$D$1:$E$155,2,0)</f>
        <v>ф/л ООО "Капитал МС" в Костромской области 8248440847000018</v>
      </c>
      <c r="L44" s="42">
        <f t="shared" ca="1" si="0"/>
        <v>66</v>
      </c>
      <c r="M44" s="56" t="s">
        <v>103</v>
      </c>
      <c r="N44" s="56" t="s">
        <v>31</v>
      </c>
      <c r="O44" s="45" t="s">
        <v>632</v>
      </c>
      <c r="P44" s="45"/>
      <c r="Q44" s="45"/>
      <c r="R44" s="44" t="s">
        <v>628</v>
      </c>
      <c r="S44" s="44" t="s">
        <v>629</v>
      </c>
      <c r="T44" s="1" t="str">
        <f t="shared" si="5"/>
        <v>4 года</v>
      </c>
      <c r="U44" s="104">
        <v>4</v>
      </c>
      <c r="V44" s="10" t="str">
        <f>VLOOKUP(MOD(MAX(MOD(U44-11,100),9),10),{0," год";1," года";4," лет"},2)</f>
        <v xml:space="preserve"> года</v>
      </c>
      <c r="W44" s="36" t="s">
        <v>569</v>
      </c>
      <c r="X44" s="56"/>
      <c r="Y44" s="56"/>
      <c r="Z44" s="56"/>
      <c r="AA44" s="56"/>
      <c r="AD44" s="162" t="s">
        <v>1415</v>
      </c>
      <c r="AE44" s="162"/>
      <c r="AF44" s="2"/>
      <c r="AK44" s="92" t="s">
        <v>414</v>
      </c>
      <c r="AL44" s="48" t="s">
        <v>969</v>
      </c>
      <c r="AM44" s="49">
        <v>44266</v>
      </c>
      <c r="AN44" s="48" t="s">
        <v>426</v>
      </c>
    </row>
    <row r="45" spans="1:41" ht="14.25" customHeight="1" x14ac:dyDescent="0.2">
      <c r="A45" s="41">
        <v>20</v>
      </c>
      <c r="B45" s="21">
        <v>44189</v>
      </c>
      <c r="C45" s="21">
        <v>44230</v>
      </c>
      <c r="D45" s="47">
        <v>32</v>
      </c>
      <c r="E45" s="140">
        <v>44257</v>
      </c>
      <c r="F45" s="146">
        <v>44258</v>
      </c>
      <c r="G45" s="150" t="s">
        <v>238</v>
      </c>
      <c r="H45" s="99" t="s">
        <v>1374</v>
      </c>
      <c r="I45" s="102" t="s">
        <v>239</v>
      </c>
      <c r="J45" s="102" t="s">
        <v>315</v>
      </c>
      <c r="K45" s="56" t="str">
        <f>VLOOKUP(G45,ОМС!$D$1:$E$155,2,0)</f>
        <v>Филиал ООО "РГС-Медицина" "Росгосстрах-Ярославль-Медицина" 7748530835001627</v>
      </c>
      <c r="L45" s="42">
        <f t="shared" ca="1" si="0"/>
        <v>57</v>
      </c>
      <c r="M45" s="102" t="s">
        <v>103</v>
      </c>
      <c r="N45" s="102" t="s">
        <v>105</v>
      </c>
      <c r="O45" s="45" t="s">
        <v>632</v>
      </c>
      <c r="P45" s="45"/>
      <c r="Q45" s="45"/>
      <c r="R45" s="44" t="s">
        <v>628</v>
      </c>
      <c r="S45" s="44" t="s">
        <v>629</v>
      </c>
      <c r="T45" s="1" t="str">
        <f t="shared" si="5"/>
        <v>1 год</v>
      </c>
      <c r="U45" s="37">
        <v>1</v>
      </c>
      <c r="V45" s="10" t="str">
        <f>VLOOKUP(MOD(MAX(MOD(U45-11,100),9),10),{0," год";1," года";4," лет"},2)</f>
        <v xml:space="preserve"> год</v>
      </c>
      <c r="W45" s="36" t="s">
        <v>276</v>
      </c>
      <c r="X45" s="56"/>
      <c r="Y45" s="56"/>
      <c r="Z45" s="56"/>
      <c r="AA45" s="56"/>
      <c r="AD45" s="162" t="s">
        <v>1415</v>
      </c>
      <c r="AE45" s="162"/>
      <c r="AF45" s="2"/>
      <c r="AK45" s="92" t="s">
        <v>414</v>
      </c>
      <c r="AL45" s="48" t="s">
        <v>969</v>
      </c>
      <c r="AM45" s="49">
        <v>44266</v>
      </c>
      <c r="AN45" s="48" t="s">
        <v>426</v>
      </c>
    </row>
    <row r="46" spans="1:41" ht="14.25" customHeight="1" x14ac:dyDescent="0.2">
      <c r="A46" s="41">
        <v>22</v>
      </c>
      <c r="B46" s="21">
        <v>44189</v>
      </c>
      <c r="C46" s="21">
        <v>44244</v>
      </c>
      <c r="D46" s="47">
        <v>48</v>
      </c>
      <c r="E46" s="140">
        <v>44257</v>
      </c>
      <c r="F46" s="146">
        <v>44258</v>
      </c>
      <c r="G46" s="154" t="s">
        <v>1360</v>
      </c>
      <c r="H46" s="99" t="s">
        <v>1374</v>
      </c>
      <c r="I46" s="36" t="s">
        <v>89</v>
      </c>
      <c r="J46" s="36" t="s">
        <v>317</v>
      </c>
      <c r="K46" s="56" t="str">
        <f>VLOOKUP(G46,ОМС!$D$1:$E$160,2,0)</f>
        <v>по 31.08.2021 2000SOG110996-САО "ВСК"; 7755600830001532</v>
      </c>
      <c r="L46" s="42">
        <f t="shared" ca="1" si="0"/>
        <v>29</v>
      </c>
      <c r="M46" s="36" t="s">
        <v>86</v>
      </c>
      <c r="N46" s="36" t="s">
        <v>94</v>
      </c>
      <c r="O46" s="45" t="s">
        <v>632</v>
      </c>
      <c r="P46" s="45"/>
      <c r="Q46" s="45"/>
      <c r="R46" s="44" t="s">
        <v>628</v>
      </c>
      <c r="S46" s="44" t="s">
        <v>629</v>
      </c>
      <c r="T46" s="1" t="str">
        <f t="shared" si="5"/>
        <v>4 года</v>
      </c>
      <c r="U46" s="37">
        <v>4</v>
      </c>
      <c r="V46" s="10" t="str">
        <f>VLOOKUP(MOD(MAX(MOD(U46-11,100),9),10),{0," год";1," года";4," лет"},2)</f>
        <v xml:space="preserve"> года</v>
      </c>
      <c r="W46" s="36" t="s">
        <v>572</v>
      </c>
      <c r="X46" s="56"/>
      <c r="Y46" s="56"/>
      <c r="Z46" s="56"/>
      <c r="AA46" s="56"/>
      <c r="AD46" s="162" t="s">
        <v>1415</v>
      </c>
      <c r="AE46" s="162"/>
      <c r="AF46" s="2"/>
      <c r="AK46" s="92" t="s">
        <v>414</v>
      </c>
      <c r="AL46" s="48" t="s">
        <v>969</v>
      </c>
      <c r="AM46" s="49">
        <v>44266</v>
      </c>
      <c r="AN46" s="48">
        <v>1</v>
      </c>
    </row>
    <row r="47" spans="1:41" s="229" customFormat="1" ht="14.25" customHeight="1" x14ac:dyDescent="0.2">
      <c r="A47" s="217">
        <v>48</v>
      </c>
      <c r="B47" s="218">
        <v>44189</v>
      </c>
      <c r="C47" s="218">
        <v>44258</v>
      </c>
      <c r="D47" s="219">
        <v>49</v>
      </c>
      <c r="E47" s="220">
        <v>44257</v>
      </c>
      <c r="F47" s="221">
        <v>44258</v>
      </c>
      <c r="G47" s="222" t="s">
        <v>248</v>
      </c>
      <c r="H47" s="241" t="s">
        <v>1374</v>
      </c>
      <c r="I47" s="223" t="s">
        <v>249</v>
      </c>
      <c r="J47" s="223" t="s">
        <v>347</v>
      </c>
      <c r="K47" s="224" t="str">
        <f>VLOOKUP(G47,ОМС!$D$1:$E$155,2,0)</f>
        <v>Филиал ООО "Капитал МС" в Липецке 6855700836000024</v>
      </c>
      <c r="L47" s="243">
        <f t="shared" ca="1" si="0"/>
        <v>30</v>
      </c>
      <c r="M47" s="223" t="s">
        <v>103</v>
      </c>
      <c r="N47" s="223" t="s">
        <v>105</v>
      </c>
      <c r="O47" s="224" t="s">
        <v>632</v>
      </c>
      <c r="P47" s="224"/>
      <c r="Q47" s="224"/>
      <c r="R47" s="225" t="s">
        <v>628</v>
      </c>
      <c r="S47" s="225" t="s">
        <v>629</v>
      </c>
      <c r="T47" s="226" t="str">
        <f t="shared" si="5"/>
        <v>2 года</v>
      </c>
      <c r="U47" s="265">
        <v>2</v>
      </c>
      <c r="V47" s="228" t="str">
        <f>VLOOKUP(MOD(MAX(MOD(U47-11,100),9),10),{0," год";1," года";4," лет"},2)</f>
        <v xml:space="preserve"> года</v>
      </c>
      <c r="W47" s="223" t="s">
        <v>281</v>
      </c>
      <c r="X47" s="224"/>
      <c r="Y47" s="224"/>
      <c r="Z47" s="224"/>
      <c r="AA47" s="224"/>
      <c r="AB47" s="229" t="s">
        <v>1531</v>
      </c>
      <c r="AC47" s="230"/>
      <c r="AD47" s="230" t="s">
        <v>1415</v>
      </c>
      <c r="AE47" s="230"/>
      <c r="AK47" s="238" t="s">
        <v>414</v>
      </c>
      <c r="AL47" s="232" t="s">
        <v>969</v>
      </c>
      <c r="AM47" s="233">
        <v>44260</v>
      </c>
      <c r="AN47" s="232" t="s">
        <v>426</v>
      </c>
      <c r="AO47" s="232"/>
    </row>
    <row r="48" spans="1:41" ht="14.25" customHeight="1" x14ac:dyDescent="0.2">
      <c r="A48" s="41">
        <v>53</v>
      </c>
      <c r="B48" s="21">
        <v>44189</v>
      </c>
      <c r="C48" s="21">
        <v>44230</v>
      </c>
      <c r="D48" s="47">
        <v>35</v>
      </c>
      <c r="E48" s="140">
        <v>44257</v>
      </c>
      <c r="F48" s="146">
        <v>44258</v>
      </c>
      <c r="G48" s="145" t="s">
        <v>410</v>
      </c>
      <c r="H48" s="99" t="s">
        <v>1374</v>
      </c>
      <c r="I48" s="36" t="s">
        <v>590</v>
      </c>
      <c r="J48" s="36" t="s">
        <v>411</v>
      </c>
      <c r="K48" s="56" t="str">
        <f>VLOOKUP(G48,ОМС!$D$1:$E$155,2,0)</f>
        <v>Филиал ООО "Капитал МС" в Ярославской области 4456999744000021</v>
      </c>
      <c r="L48" s="42">
        <f t="shared" ca="1" si="0"/>
        <v>22</v>
      </c>
      <c r="M48" s="36" t="s">
        <v>103</v>
      </c>
      <c r="N48" s="36" t="s">
        <v>108</v>
      </c>
      <c r="O48" s="45" t="s">
        <v>632</v>
      </c>
      <c r="P48" s="45"/>
      <c r="Q48" s="45"/>
      <c r="R48" s="44" t="s">
        <v>628</v>
      </c>
      <c r="S48" s="44" t="s">
        <v>629</v>
      </c>
      <c r="T48" s="1" t="str">
        <f t="shared" si="5"/>
        <v>1 год</v>
      </c>
      <c r="U48" s="37">
        <v>1</v>
      </c>
      <c r="V48" s="10" t="str">
        <f>VLOOKUP(MOD(MAX(MOD(U48-11,100),9),10),{0," год";1," года";4," лет"},2)</f>
        <v xml:space="preserve"> год</v>
      </c>
      <c r="W48" s="36" t="s">
        <v>591</v>
      </c>
      <c r="X48" s="56"/>
      <c r="Y48" s="56"/>
      <c r="Z48" s="56"/>
      <c r="AA48" s="56"/>
      <c r="AD48" s="162" t="s">
        <v>1415</v>
      </c>
      <c r="AE48" s="162"/>
      <c r="AF48" s="2"/>
      <c r="AK48" s="92" t="s">
        <v>414</v>
      </c>
      <c r="AL48" s="48" t="s">
        <v>969</v>
      </c>
      <c r="AM48" s="49">
        <v>44277</v>
      </c>
      <c r="AN48" s="48" t="s">
        <v>426</v>
      </c>
    </row>
    <row r="49" spans="1:41" ht="14.25" customHeight="1" x14ac:dyDescent="0.2">
      <c r="A49" s="41">
        <v>64</v>
      </c>
      <c r="B49" s="21">
        <v>44189</v>
      </c>
      <c r="C49" s="21">
        <v>44258</v>
      </c>
      <c r="D49" s="47">
        <v>50</v>
      </c>
      <c r="E49" s="140">
        <v>44257</v>
      </c>
      <c r="F49" s="146">
        <v>44258</v>
      </c>
      <c r="G49" s="145" t="s">
        <v>175</v>
      </c>
      <c r="H49" s="99" t="s">
        <v>1374</v>
      </c>
      <c r="I49" s="36" t="s">
        <v>176</v>
      </c>
      <c r="J49" s="36" t="s">
        <v>361</v>
      </c>
      <c r="K49" s="56" t="str">
        <f>VLOOKUP(G49,ОМС!$D$1:$E$155,2,0)</f>
        <v xml:space="preserve"> 6154 7008 4500 0302</v>
      </c>
      <c r="L49" s="42">
        <f t="shared" ca="1" si="0"/>
        <v>30</v>
      </c>
      <c r="M49" s="36" t="s">
        <v>103</v>
      </c>
      <c r="N49" s="36" t="s">
        <v>31</v>
      </c>
      <c r="O49" s="45" t="s">
        <v>632</v>
      </c>
      <c r="P49" s="45"/>
      <c r="Q49" s="45"/>
      <c r="R49" s="44" t="s">
        <v>628</v>
      </c>
      <c r="S49" s="44" t="s">
        <v>629</v>
      </c>
      <c r="T49" s="1" t="str">
        <f t="shared" si="5"/>
        <v>4 года</v>
      </c>
      <c r="U49" s="37">
        <v>4</v>
      </c>
      <c r="V49" s="10" t="str">
        <f>VLOOKUP(MOD(MAX(MOD(U49-11,100),9),10),{0," год";1," года";4," лет"},2)</f>
        <v xml:space="preserve"> года</v>
      </c>
      <c r="W49" s="36" t="s">
        <v>597</v>
      </c>
      <c r="X49" s="56"/>
      <c r="Y49" s="56"/>
      <c r="Z49" s="56"/>
      <c r="AA49" s="56"/>
      <c r="AD49" s="162" t="s">
        <v>1415</v>
      </c>
      <c r="AE49" s="162"/>
      <c r="AF49" s="2"/>
      <c r="AK49" s="92" t="s">
        <v>414</v>
      </c>
      <c r="AL49" s="48" t="s">
        <v>969</v>
      </c>
      <c r="AM49" s="49">
        <v>44277</v>
      </c>
      <c r="AN49" s="48" t="s">
        <v>434</v>
      </c>
    </row>
    <row r="50" spans="1:41" ht="14.25" customHeight="1" x14ac:dyDescent="0.2">
      <c r="A50" s="41">
        <v>76</v>
      </c>
      <c r="B50" s="301">
        <v>44189</v>
      </c>
      <c r="C50" s="301">
        <v>44230</v>
      </c>
      <c r="D50" s="302">
        <v>42</v>
      </c>
      <c r="E50" s="303">
        <v>44257</v>
      </c>
      <c r="F50" s="146">
        <v>44258</v>
      </c>
      <c r="G50" s="154" t="s">
        <v>196</v>
      </c>
      <c r="H50" s="99" t="s">
        <v>1374</v>
      </c>
      <c r="I50" s="93" t="s">
        <v>197</v>
      </c>
      <c r="J50" s="93" t="s">
        <v>377</v>
      </c>
      <c r="K50" s="45" t="str">
        <f>VLOOKUP(G50,ОМС!$D$1:$E$155,2,0)</f>
        <v>Филиал ООО "РГС-Медицина"-"Росгосстрах-Ярославль-Медицина" 7651340843000198</v>
      </c>
      <c r="L50" s="42">
        <f t="shared" ca="1" si="0"/>
        <v>66</v>
      </c>
      <c r="M50" s="93" t="s">
        <v>103</v>
      </c>
      <c r="N50" s="93" t="s">
        <v>88</v>
      </c>
      <c r="O50" s="45" t="s">
        <v>632</v>
      </c>
      <c r="P50" s="45"/>
      <c r="Q50" s="45"/>
      <c r="R50" s="299" t="s">
        <v>628</v>
      </c>
      <c r="S50" s="299" t="s">
        <v>629</v>
      </c>
      <c r="T50" s="1" t="str">
        <f t="shared" si="5"/>
        <v>19 лет</v>
      </c>
      <c r="U50" s="300">
        <v>19</v>
      </c>
      <c r="V50" s="12" t="str">
        <f>VLOOKUP(MOD(MAX(MOD(U50-11,100),9),10),{0," год";1," года";4," лет"},2)</f>
        <v xml:space="preserve"> лет</v>
      </c>
      <c r="W50" s="93" t="s">
        <v>606</v>
      </c>
      <c r="X50" s="45"/>
      <c r="Y50" s="45"/>
      <c r="Z50" s="45"/>
      <c r="AA50" s="45"/>
      <c r="AD50" s="162" t="s">
        <v>1415</v>
      </c>
      <c r="AE50" s="162"/>
      <c r="AF50" s="2"/>
      <c r="AK50" s="304" t="s">
        <v>414</v>
      </c>
      <c r="AL50" s="48" t="s">
        <v>969</v>
      </c>
      <c r="AM50" s="49">
        <v>44260</v>
      </c>
      <c r="AN50" s="48" t="s">
        <v>434</v>
      </c>
      <c r="AO50" s="2"/>
    </row>
    <row r="51" spans="1:41" ht="14.25" customHeight="1" x14ac:dyDescent="0.2">
      <c r="A51" s="41">
        <v>98</v>
      </c>
      <c r="B51" s="21">
        <v>44189</v>
      </c>
      <c r="C51" s="21">
        <v>44216</v>
      </c>
      <c r="D51" s="47">
        <v>28</v>
      </c>
      <c r="E51" s="140">
        <v>44215</v>
      </c>
      <c r="F51" s="146">
        <v>44258</v>
      </c>
      <c r="G51" s="145" t="s">
        <v>27</v>
      </c>
      <c r="H51" s="99" t="s">
        <v>1374</v>
      </c>
      <c r="I51" s="36" t="s">
        <v>28</v>
      </c>
      <c r="J51" s="36" t="s">
        <v>403</v>
      </c>
      <c r="K51" s="45" t="str">
        <f>VLOOKUP(G51,ОМС!$D$1:$E$155,2,0)</f>
        <v>ООО "СМК РЕСО-Мед" Московская область 8248140834000019</v>
      </c>
      <c r="L51" s="42">
        <f t="shared" ca="1" si="0"/>
        <v>63</v>
      </c>
      <c r="M51" s="36" t="s">
        <v>86</v>
      </c>
      <c r="N51" s="36" t="s">
        <v>94</v>
      </c>
      <c r="O51" s="45" t="s">
        <v>632</v>
      </c>
      <c r="P51" s="45"/>
      <c r="Q51" s="45"/>
      <c r="R51" s="44" t="s">
        <v>628</v>
      </c>
      <c r="S51" s="44" t="s">
        <v>629</v>
      </c>
      <c r="T51" s="1" t="str">
        <f t="shared" si="5"/>
        <v>10 лет</v>
      </c>
      <c r="U51" s="37">
        <v>10</v>
      </c>
      <c r="V51" s="10" t="str">
        <f>VLOOKUP(MOD(MAX(MOD(U51-11,100),9),10),{0," год";1," года";4," лет"},2)</f>
        <v xml:space="preserve"> лет</v>
      </c>
      <c r="W51" s="36" t="s">
        <v>618</v>
      </c>
      <c r="X51" s="56"/>
      <c r="Y51" s="56"/>
      <c r="Z51" s="56"/>
      <c r="AA51" s="56"/>
      <c r="AD51" s="162" t="s">
        <v>1415</v>
      </c>
      <c r="AE51" s="162"/>
      <c r="AF51" s="2"/>
      <c r="AK51" s="92" t="s">
        <v>414</v>
      </c>
      <c r="AL51" s="48" t="s">
        <v>969</v>
      </c>
      <c r="AM51" s="49">
        <v>44284</v>
      </c>
      <c r="AN51" s="48" t="s">
        <v>426</v>
      </c>
      <c r="AO51" s="2"/>
    </row>
    <row r="52" spans="1:41" ht="14.25" customHeight="1" x14ac:dyDescent="0.2">
      <c r="A52" s="41">
        <v>3</v>
      </c>
      <c r="B52" s="21">
        <v>44189</v>
      </c>
      <c r="C52" s="21">
        <v>44272</v>
      </c>
      <c r="D52" s="47">
        <v>63</v>
      </c>
      <c r="E52" s="140">
        <v>44266</v>
      </c>
      <c r="F52" s="146">
        <v>44267</v>
      </c>
      <c r="G52" s="145" t="s">
        <v>110</v>
      </c>
      <c r="H52" s="99" t="s">
        <v>1374</v>
      </c>
      <c r="I52" s="36" t="s">
        <v>111</v>
      </c>
      <c r="J52" s="36" t="s">
        <v>299</v>
      </c>
      <c r="K52" s="56" t="str">
        <f>VLOOKUP(G52,ОМС!$D$1:$E$155,2,0)</f>
        <v>ООО "Страховая компания "Ингосстрах-М" 3258800837000179</v>
      </c>
      <c r="L52" s="42">
        <f t="shared" ca="1" si="0"/>
        <v>31</v>
      </c>
      <c r="M52" s="36" t="s">
        <v>86</v>
      </c>
      <c r="N52" s="36" t="s">
        <v>97</v>
      </c>
      <c r="O52" s="45" t="s">
        <v>632</v>
      </c>
      <c r="P52" s="45"/>
      <c r="Q52" s="45"/>
      <c r="R52" s="44" t="s">
        <v>628</v>
      </c>
      <c r="S52" s="44" t="s">
        <v>629</v>
      </c>
      <c r="T52" s="1" t="str">
        <f t="shared" si="5"/>
        <v>6 лет</v>
      </c>
      <c r="U52" s="37">
        <v>6</v>
      </c>
      <c r="V52" s="10" t="str">
        <f>VLOOKUP(MOD(MAX(MOD(U52-11,100),9),10),{0," год";1," года";4," лет"},2)</f>
        <v xml:space="preserve"> лет</v>
      </c>
      <c r="W52" s="36" t="s">
        <v>562</v>
      </c>
      <c r="X52" s="56"/>
      <c r="Y52" s="56"/>
      <c r="Z52" s="56"/>
      <c r="AA52" s="56"/>
      <c r="AD52" s="162" t="s">
        <v>1416</v>
      </c>
      <c r="AE52" s="162"/>
      <c r="AF52" s="2"/>
      <c r="AK52" s="92" t="s">
        <v>414</v>
      </c>
      <c r="AL52" s="48" t="s">
        <v>969</v>
      </c>
      <c r="AM52" s="49">
        <v>44270</v>
      </c>
      <c r="AN52" s="48">
        <v>2</v>
      </c>
      <c r="AO52" s="2"/>
    </row>
    <row r="53" spans="1:41" s="229" customFormat="1" ht="14.25" customHeight="1" x14ac:dyDescent="0.2">
      <c r="A53" s="217">
        <v>21</v>
      </c>
      <c r="B53" s="218">
        <v>44189</v>
      </c>
      <c r="C53" s="218">
        <v>44216</v>
      </c>
      <c r="D53" s="219">
        <v>13</v>
      </c>
      <c r="E53" s="220">
        <v>44215</v>
      </c>
      <c r="F53" s="221">
        <v>44267</v>
      </c>
      <c r="G53" s="222" t="s">
        <v>33</v>
      </c>
      <c r="H53" s="241" t="s">
        <v>1374</v>
      </c>
      <c r="I53" s="223" t="s">
        <v>34</v>
      </c>
      <c r="J53" s="223" t="s">
        <v>316</v>
      </c>
      <c r="K53" s="224" t="str">
        <f>VLOOKUP(G53,ОМС!$D$1:$E$155,2,0)</f>
        <v xml:space="preserve"> 5051540842001556</v>
      </c>
      <c r="L53" s="243">
        <f t="shared" ca="1" si="0"/>
        <v>68</v>
      </c>
      <c r="M53" s="223" t="s">
        <v>1293</v>
      </c>
      <c r="N53" s="223" t="s">
        <v>31</v>
      </c>
      <c r="O53" s="224" t="s">
        <v>632</v>
      </c>
      <c r="P53" s="224"/>
      <c r="Q53" s="224"/>
      <c r="R53" s="225" t="s">
        <v>628</v>
      </c>
      <c r="S53" s="225" t="s">
        <v>629</v>
      </c>
      <c r="T53" s="226" t="str">
        <f t="shared" si="5"/>
        <v>5 лет</v>
      </c>
      <c r="U53" s="265">
        <v>5</v>
      </c>
      <c r="V53" s="228" t="str">
        <f>VLOOKUP(MOD(MAX(MOD(U53-11,100),9),10),{0," год";1," года";4," лет"},2)</f>
        <v xml:space="preserve"> лет</v>
      </c>
      <c r="W53" s="223" t="s">
        <v>571</v>
      </c>
      <c r="X53" s="224"/>
      <c r="Y53" s="224"/>
      <c r="Z53" s="224"/>
      <c r="AA53" s="224"/>
      <c r="AB53" s="223" t="s">
        <v>1593</v>
      </c>
      <c r="AC53" s="230"/>
      <c r="AD53" s="230" t="s">
        <v>1416</v>
      </c>
      <c r="AE53" s="230"/>
      <c r="AK53" s="238" t="s">
        <v>414</v>
      </c>
      <c r="AL53" s="232" t="s">
        <v>969</v>
      </c>
      <c r="AM53" s="233">
        <v>44270</v>
      </c>
      <c r="AN53" s="232" t="s">
        <v>426</v>
      </c>
    </row>
    <row r="54" spans="1:41" ht="14.25" customHeight="1" x14ac:dyDescent="0.2">
      <c r="A54" s="41">
        <v>34</v>
      </c>
      <c r="B54" s="21">
        <v>44189</v>
      </c>
      <c r="C54" s="21">
        <v>44216</v>
      </c>
      <c r="D54" s="47">
        <v>15</v>
      </c>
      <c r="E54" s="140">
        <v>44215</v>
      </c>
      <c r="F54" s="146">
        <v>44267</v>
      </c>
      <c r="G54" s="145" t="s">
        <v>141</v>
      </c>
      <c r="H54" s="99" t="s">
        <v>1374</v>
      </c>
      <c r="I54" s="36" t="s">
        <v>142</v>
      </c>
      <c r="J54" s="36" t="s">
        <v>330</v>
      </c>
      <c r="K54" s="56" t="str">
        <f>VLOOKUP(G54,ОМС!$D$1:$E$155,2,0)</f>
        <v xml:space="preserve"> ООО ВТБ МС 7756900832002093</v>
      </c>
      <c r="L54" s="42">
        <f t="shared" ca="1" si="0"/>
        <v>32</v>
      </c>
      <c r="M54" s="36" t="s">
        <v>86</v>
      </c>
      <c r="N54" s="36" t="s">
        <v>94</v>
      </c>
      <c r="O54" s="45" t="s">
        <v>632</v>
      </c>
      <c r="P54" s="45"/>
      <c r="Q54" s="45"/>
      <c r="R54" s="44" t="s">
        <v>628</v>
      </c>
      <c r="S54" s="44" t="s">
        <v>629</v>
      </c>
      <c r="T54" s="1" t="str">
        <f t="shared" si="5"/>
        <v>10 лет</v>
      </c>
      <c r="U54" s="37">
        <v>10</v>
      </c>
      <c r="V54" s="10" t="str">
        <f>VLOOKUP(MOD(MAX(MOD(U54-11,100),9),10),{0," год";1," года";4," лет"},2)</f>
        <v xml:space="preserve"> лет</v>
      </c>
      <c r="W54" s="36" t="s">
        <v>579</v>
      </c>
      <c r="X54" s="56"/>
      <c r="Y54" s="56"/>
      <c r="Z54" s="56"/>
      <c r="AA54" s="56"/>
      <c r="AD54" s="162" t="s">
        <v>1416</v>
      </c>
      <c r="AE54" s="162"/>
      <c r="AF54" s="2"/>
      <c r="AK54" s="92" t="s">
        <v>414</v>
      </c>
      <c r="AL54" s="48" t="s">
        <v>969</v>
      </c>
      <c r="AM54" s="49">
        <v>44228</v>
      </c>
      <c r="AN54" s="48">
        <v>2</v>
      </c>
      <c r="AO54" s="2"/>
    </row>
    <row r="55" spans="1:41" ht="14.25" customHeight="1" x14ac:dyDescent="0.2">
      <c r="A55" s="41">
        <v>45</v>
      </c>
      <c r="B55" s="21">
        <v>44189</v>
      </c>
      <c r="C55" s="21">
        <v>44230</v>
      </c>
      <c r="D55" s="47">
        <v>33</v>
      </c>
      <c r="E55" s="140">
        <v>44266</v>
      </c>
      <c r="F55" s="146">
        <v>44281</v>
      </c>
      <c r="G55" s="145" t="s">
        <v>246</v>
      </c>
      <c r="H55" s="99" t="s">
        <v>1374</v>
      </c>
      <c r="I55" s="36" t="s">
        <v>247</v>
      </c>
      <c r="J55" s="36" t="s">
        <v>342</v>
      </c>
      <c r="K55" s="56" t="str">
        <f>VLOOKUP(G55,ОМС!$D$1:$E$155,2,0)</f>
        <v>Филиал ООО "РГС-Медицина"-"Росгосстрах-Сыктывкар-Медицина" 1150400826000117</v>
      </c>
      <c r="L55" s="42">
        <f t="shared" ca="1" si="0"/>
        <v>26</v>
      </c>
      <c r="M55" s="93" t="s">
        <v>1293</v>
      </c>
      <c r="N55" s="36" t="s">
        <v>108</v>
      </c>
      <c r="O55" s="45" t="s">
        <v>632</v>
      </c>
      <c r="P55" s="45"/>
      <c r="Q55" s="45"/>
      <c r="R55" s="44" t="s">
        <v>628</v>
      </c>
      <c r="S55" s="44" t="s">
        <v>629</v>
      </c>
      <c r="T55" s="1" t="str">
        <f>X55&amp;Y55&amp;" "&amp;AA55&amp;" мес"</f>
        <v>2 года 2 мес</v>
      </c>
      <c r="U55" s="37">
        <v>1</v>
      </c>
      <c r="V55" s="10" t="str">
        <f>VLOOKUP(MOD(MAX(MOD(U55-11,100),9),10),{0," год";1," года";4," лет"},2)</f>
        <v xml:space="preserve"> год</v>
      </c>
      <c r="W55" s="36" t="s">
        <v>271</v>
      </c>
      <c r="X55" s="56">
        <v>2</v>
      </c>
      <c r="Y55" s="60" t="str">
        <f>VLOOKUP(MOD(MAX(MOD(X55-11,100),9),10),{0," год";1," года";4," лет"},2)</f>
        <v xml:space="preserve"> года</v>
      </c>
      <c r="Z55" s="56">
        <v>10</v>
      </c>
      <c r="AA55" s="81">
        <v>2</v>
      </c>
      <c r="AD55" s="162" t="s">
        <v>1418</v>
      </c>
      <c r="AE55" s="162"/>
      <c r="AF55" s="2"/>
      <c r="AK55" s="92" t="s">
        <v>414</v>
      </c>
      <c r="AL55" s="48" t="s">
        <v>969</v>
      </c>
      <c r="AM55" s="49">
        <v>44284</v>
      </c>
      <c r="AN55" s="48">
        <v>1</v>
      </c>
      <c r="AO55" s="2"/>
    </row>
    <row r="56" spans="1:41" ht="14.25" customHeight="1" x14ac:dyDescent="0.2">
      <c r="A56" s="41">
        <v>52</v>
      </c>
      <c r="B56" s="21">
        <v>44189</v>
      </c>
      <c r="C56" s="21">
        <v>44230</v>
      </c>
      <c r="D56" s="47">
        <v>34</v>
      </c>
      <c r="E56" s="140">
        <v>44266</v>
      </c>
      <c r="F56" s="146">
        <v>44267</v>
      </c>
      <c r="G56" s="145" t="s">
        <v>161</v>
      </c>
      <c r="H56" s="99" t="s">
        <v>1374</v>
      </c>
      <c r="I56" s="36" t="s">
        <v>162</v>
      </c>
      <c r="J56" s="36" t="s">
        <v>350</v>
      </c>
      <c r="K56" s="56" t="str">
        <f>VLOOKUP(G56,ОМС!$D$1:$E$155,2,0)</f>
        <v>ООО СМК "РЕСО-МЕД" 7650110843000337</v>
      </c>
      <c r="L56" s="42">
        <f t="shared" ca="1" si="0"/>
        <v>33</v>
      </c>
      <c r="M56" s="36" t="s">
        <v>103</v>
      </c>
      <c r="N56" s="36" t="s">
        <v>108</v>
      </c>
      <c r="O56" s="45" t="s">
        <v>632</v>
      </c>
      <c r="P56" s="45"/>
      <c r="Q56" s="45"/>
      <c r="R56" s="44" t="s">
        <v>628</v>
      </c>
      <c r="S56" s="44" t="s">
        <v>629</v>
      </c>
      <c r="T56" s="1" t="str">
        <f>CONCATENATE(U56,V56)</f>
        <v>6 лет</v>
      </c>
      <c r="U56" s="76">
        <v>6</v>
      </c>
      <c r="V56" s="10" t="str">
        <f>VLOOKUP(MOD(MAX(MOD(U56-11,100),9),10),{0," год";1," года";4," лет"},2)</f>
        <v xml:space="preserve"> лет</v>
      </c>
      <c r="W56" s="36" t="s">
        <v>589</v>
      </c>
      <c r="X56" s="56"/>
      <c r="Y56" s="56"/>
      <c r="Z56" s="56"/>
      <c r="AA56" s="56"/>
      <c r="AD56" s="162" t="s">
        <v>1416</v>
      </c>
      <c r="AE56" s="162"/>
      <c r="AF56" s="2"/>
      <c r="AK56" s="92" t="s">
        <v>414</v>
      </c>
      <c r="AL56" s="48" t="s">
        <v>969</v>
      </c>
      <c r="AM56" s="49">
        <v>44270</v>
      </c>
      <c r="AN56" s="48" t="s">
        <v>426</v>
      </c>
      <c r="AO56" s="2"/>
    </row>
    <row r="57" spans="1:41" ht="14.25" customHeight="1" x14ac:dyDescent="0.2">
      <c r="A57" s="41">
        <v>59</v>
      </c>
      <c r="B57" s="21">
        <v>44189</v>
      </c>
      <c r="C57" s="21">
        <v>44230</v>
      </c>
      <c r="D57" s="47">
        <v>36</v>
      </c>
      <c r="E57" s="140">
        <v>44266</v>
      </c>
      <c r="F57" s="146">
        <v>44281</v>
      </c>
      <c r="G57" s="145" t="s">
        <v>290</v>
      </c>
      <c r="H57" s="99" t="s">
        <v>1374</v>
      </c>
      <c r="I57" s="36" t="s">
        <v>291</v>
      </c>
      <c r="J57" s="36" t="s">
        <v>356</v>
      </c>
      <c r="K57" s="56" t="str">
        <f>VLOOKUP(G57,ОМС!$D$1:$E$155,2,0)</f>
        <v>ЗАО МСК "Солидарность для жизни" 2357 3308 3600 0568</v>
      </c>
      <c r="L57" s="42">
        <f t="shared" ca="1" si="0"/>
        <v>56</v>
      </c>
      <c r="M57" s="36" t="s">
        <v>103</v>
      </c>
      <c r="N57" s="36" t="s">
        <v>105</v>
      </c>
      <c r="O57" s="45" t="s">
        <v>632</v>
      </c>
      <c r="P57" s="45"/>
      <c r="Q57" s="45"/>
      <c r="R57" s="44" t="s">
        <v>628</v>
      </c>
      <c r="S57" s="44" t="s">
        <v>629</v>
      </c>
      <c r="T57" s="1" t="str">
        <f ca="1">X57&amp;Y57&amp;" "&amp;AA57&amp;" мес"</f>
        <v>24 года 12 мес</v>
      </c>
      <c r="U57" s="37">
        <v>1</v>
      </c>
      <c r="V57" s="10" t="str">
        <f>VLOOKUP(MOD(MAX(MOD(U57-11,100),9),10),{0," год";1," года";4," лет"},2)</f>
        <v xml:space="preserve"> год</v>
      </c>
      <c r="W57" s="36" t="s">
        <v>292</v>
      </c>
      <c r="X57" s="56">
        <v>24</v>
      </c>
      <c r="Y57" s="60" t="str">
        <f>VLOOKUP(MOD(MAX(MOD(X57-11,100),9),10),{0," год";1," года";4," лет"},2)</f>
        <v xml:space="preserve"> года</v>
      </c>
      <c r="Z57" s="56">
        <v>6</v>
      </c>
      <c r="AA57" s="62">
        <f ca="1">DATEDIF(W57,$AC$1,"ym")+Z57</f>
        <v>12</v>
      </c>
      <c r="AD57" s="162" t="s">
        <v>1418</v>
      </c>
      <c r="AE57" s="162"/>
      <c r="AF57" s="2"/>
      <c r="AK57" s="92" t="s">
        <v>414</v>
      </c>
      <c r="AL57" s="48" t="s">
        <v>969</v>
      </c>
      <c r="AM57" s="49">
        <v>44284</v>
      </c>
      <c r="AN57" s="48" t="s">
        <v>426</v>
      </c>
      <c r="AO57" s="2"/>
    </row>
    <row r="58" spans="1:41" ht="14.25" customHeight="1" x14ac:dyDescent="0.2">
      <c r="A58" s="41">
        <v>83</v>
      </c>
      <c r="B58" s="21">
        <v>44189</v>
      </c>
      <c r="C58" s="21">
        <v>44216</v>
      </c>
      <c r="D58" s="47">
        <v>25</v>
      </c>
      <c r="E58" s="140">
        <v>44215</v>
      </c>
      <c r="F58" s="146">
        <v>44267</v>
      </c>
      <c r="G58" s="145" t="s">
        <v>206</v>
      </c>
      <c r="H58" s="99" t="s">
        <v>1374</v>
      </c>
      <c r="I58" s="36" t="s">
        <v>207</v>
      </c>
      <c r="J58" s="36" t="s">
        <v>384</v>
      </c>
      <c r="K58" s="56" t="str">
        <f>VLOOKUP(G58,ОМС!$D$1:$E$155,2,0)</f>
        <v>Филиал ЗАО МСК "Солидарность для жизни" в Тамбовской области 7756210818003747</v>
      </c>
      <c r="L58" s="42">
        <f t="shared" ca="1" si="0"/>
        <v>35</v>
      </c>
      <c r="M58" s="36" t="s">
        <v>103</v>
      </c>
      <c r="N58" s="36" t="s">
        <v>88</v>
      </c>
      <c r="O58" s="45" t="s">
        <v>632</v>
      </c>
      <c r="P58" s="45"/>
      <c r="Q58" s="45"/>
      <c r="R58" s="44" t="s">
        <v>628</v>
      </c>
      <c r="S58" s="44" t="s">
        <v>629</v>
      </c>
      <c r="T58" s="1" t="str">
        <f>CONCATENATE(U58,V58)</f>
        <v>13 лет</v>
      </c>
      <c r="U58" s="37">
        <v>13</v>
      </c>
      <c r="V58" s="10" t="str">
        <f>VLOOKUP(MOD(MAX(MOD(U58-11,100),9),10),{0," год";1," года";4," лет"},2)</f>
        <v xml:space="preserve"> лет</v>
      </c>
      <c r="W58" s="36" t="s">
        <v>611</v>
      </c>
      <c r="X58" s="56"/>
      <c r="Y58" s="56"/>
      <c r="Z58" s="56"/>
      <c r="AA58" s="56"/>
      <c r="AD58" s="162" t="s">
        <v>1416</v>
      </c>
      <c r="AE58" s="162"/>
      <c r="AF58" s="2"/>
      <c r="AK58" s="92" t="s">
        <v>414</v>
      </c>
      <c r="AL58" s="48" t="s">
        <v>969</v>
      </c>
      <c r="AM58" s="49">
        <v>44270</v>
      </c>
      <c r="AN58" s="48">
        <v>2</v>
      </c>
      <c r="AO58" s="2"/>
    </row>
    <row r="59" spans="1:41" ht="14.25" customHeight="1" x14ac:dyDescent="0.2">
      <c r="A59" s="41">
        <v>105</v>
      </c>
      <c r="B59" s="21">
        <v>44189</v>
      </c>
      <c r="C59" s="111" t="s">
        <v>1291</v>
      </c>
      <c r="D59" s="47"/>
      <c r="F59" s="21"/>
      <c r="G59" s="86" t="s">
        <v>484</v>
      </c>
      <c r="H59" s="99" t="s">
        <v>1374</v>
      </c>
      <c r="I59" s="68" t="s">
        <v>482</v>
      </c>
      <c r="J59" s="68" t="s">
        <v>485</v>
      </c>
      <c r="K59" s="56" t="e">
        <f>VLOOKUP(G59,ОМС!$D$1:$E$155,2,0)</f>
        <v>#N/A</v>
      </c>
      <c r="L59" s="42">
        <f t="shared" ca="1" si="0"/>
        <v>59</v>
      </c>
      <c r="M59" s="68" t="s">
        <v>542</v>
      </c>
      <c r="N59" s="68" t="s">
        <v>1292</v>
      </c>
      <c r="O59" s="1"/>
      <c r="P59" s="1"/>
      <c r="Q59" s="1"/>
      <c r="R59" s="44" t="s">
        <v>628</v>
      </c>
      <c r="S59" s="44" t="s">
        <v>629</v>
      </c>
      <c r="T59" s="1" t="str">
        <f>CONCATENATE(U59,V59)</f>
        <v>10 лет</v>
      </c>
      <c r="U59" s="78">
        <v>10</v>
      </c>
      <c r="V59" s="10" t="str">
        <f>VLOOKUP(MOD(MAX(MOD(U59-11,100),9),10),{0," год";1," года";4," лет"},2)</f>
        <v xml:space="preserve"> лет</v>
      </c>
      <c r="W59" s="68" t="s">
        <v>483</v>
      </c>
      <c r="X59" s="1"/>
      <c r="Y59" s="60" t="str">
        <f>VLOOKUP(MOD(MAX(MOD(X59-11,100),9),10),{0," год";1," года";4," лет"},2)</f>
        <v xml:space="preserve"> лет</v>
      </c>
      <c r="Z59" s="1"/>
      <c r="AA59" s="1"/>
      <c r="AC59" s="41" t="s">
        <v>635</v>
      </c>
      <c r="AD59" s="2"/>
      <c r="AE59" s="2"/>
      <c r="AF59" s="2"/>
      <c r="AK59" s="2"/>
      <c r="AL59" s="2"/>
      <c r="AM59" s="2"/>
      <c r="AN59" s="2"/>
      <c r="AO59" s="2"/>
    </row>
    <row r="60" spans="1:41" ht="14.25" customHeight="1" x14ac:dyDescent="0.2">
      <c r="A60" s="41">
        <v>107</v>
      </c>
      <c r="B60" s="21">
        <v>44189</v>
      </c>
      <c r="C60" s="111" t="s">
        <v>1291</v>
      </c>
      <c r="D60" s="47"/>
      <c r="F60" s="21"/>
      <c r="G60" s="86" t="s">
        <v>491</v>
      </c>
      <c r="H60" s="99" t="s">
        <v>1374</v>
      </c>
      <c r="I60" s="68" t="s">
        <v>490</v>
      </c>
      <c r="J60" s="68" t="s">
        <v>492</v>
      </c>
      <c r="K60" s="56" t="e">
        <f>VLOOKUP(G60,ОМС!$D$1:$E$155,2,0)</f>
        <v>#N/A</v>
      </c>
      <c r="L60" s="42">
        <f t="shared" ca="1" si="0"/>
        <v>60</v>
      </c>
      <c r="M60" s="68" t="s">
        <v>542</v>
      </c>
      <c r="N60" s="68" t="s">
        <v>1292</v>
      </c>
      <c r="O60" s="1"/>
      <c r="P60" s="1"/>
      <c r="Q60" s="1"/>
      <c r="R60" s="44" t="s">
        <v>628</v>
      </c>
      <c r="S60" s="44" t="s">
        <v>629</v>
      </c>
      <c r="T60" s="1" t="str">
        <f>CONCATENATE(U60,V60)</f>
        <v>1 год</v>
      </c>
      <c r="U60" s="78">
        <v>1</v>
      </c>
      <c r="V60" s="10" t="str">
        <f>VLOOKUP(MOD(MAX(MOD(U60-11,100),9),10),{0," год";1," года";4," лет"},2)</f>
        <v xml:space="preserve"> год</v>
      </c>
      <c r="W60" s="68" t="s">
        <v>273</v>
      </c>
      <c r="X60" s="1"/>
      <c r="Y60" s="60" t="str">
        <f>VLOOKUP(MOD(MAX(MOD(X60-11,100),9),10),{0," год";1," года";4," лет"},2)</f>
        <v xml:space="preserve"> лет</v>
      </c>
      <c r="Z60" s="1"/>
      <c r="AA60" s="1"/>
      <c r="AC60" s="41" t="s">
        <v>635</v>
      </c>
      <c r="AD60" s="2"/>
      <c r="AE60" s="2"/>
      <c r="AF60" s="2"/>
      <c r="AK60" s="2"/>
      <c r="AL60" s="2"/>
      <c r="AM60" s="2"/>
      <c r="AN60" s="2"/>
      <c r="AO60" s="2"/>
    </row>
    <row r="61" spans="1:41" s="229" customFormat="1" ht="14.25" customHeight="1" x14ac:dyDescent="0.2">
      <c r="A61" s="217">
        <v>145</v>
      </c>
      <c r="C61" s="248" t="s">
        <v>1288</v>
      </c>
      <c r="D61" s="249"/>
      <c r="E61" s="232"/>
      <c r="F61" s="233"/>
      <c r="G61" s="250" t="s">
        <v>728</v>
      </c>
      <c r="H61" s="241" t="s">
        <v>1374</v>
      </c>
      <c r="I61" s="251" t="s">
        <v>726</v>
      </c>
      <c r="J61" s="251" t="s">
        <v>729</v>
      </c>
      <c r="K61" s="224" t="e">
        <f>VLOOKUP(G61,ОМС!$D$1:$E$155,2,0)</f>
        <v>#N/A</v>
      </c>
      <c r="L61" s="243">
        <f t="shared" ca="1" si="0"/>
        <v>55</v>
      </c>
      <c r="M61" s="251" t="s">
        <v>639</v>
      </c>
      <c r="N61" s="251" t="s">
        <v>700</v>
      </c>
      <c r="O61" s="232" t="s">
        <v>962</v>
      </c>
      <c r="P61" s="232"/>
      <c r="Q61" s="232"/>
      <c r="R61" s="225" t="s">
        <v>628</v>
      </c>
      <c r="S61" s="225" t="s">
        <v>629</v>
      </c>
      <c r="T61" s="226" t="str">
        <f ca="1">U61</f>
        <v>9 мес.</v>
      </c>
      <c r="U61" s="252" t="str">
        <f ca="1">DATEDIF(W61,$AC$1,"ym")&amp;" мес."</f>
        <v>9 мес.</v>
      </c>
      <c r="V61" s="253"/>
      <c r="W61" s="245" t="s">
        <v>727</v>
      </c>
      <c r="X61" s="242"/>
      <c r="Y61" s="237" t="str">
        <f>VLOOKUP(MOD(MAX(MOD(X61-11,100),9),10),{0," год";1," года";4," лет"},2)</f>
        <v xml:space="preserve"> лет</v>
      </c>
      <c r="Z61" s="242"/>
      <c r="AA61" s="242"/>
    </row>
    <row r="62" spans="1:41" s="229" customFormat="1" ht="14.25" customHeight="1" x14ac:dyDescent="0.2">
      <c r="A62" s="217">
        <v>94</v>
      </c>
      <c r="B62" s="228"/>
      <c r="C62" s="254" t="s">
        <v>1289</v>
      </c>
      <c r="D62" s="255"/>
      <c r="E62" s="256"/>
      <c r="F62" s="233"/>
      <c r="G62" s="257" t="s">
        <v>220</v>
      </c>
      <c r="H62" s="241" t="s">
        <v>1374</v>
      </c>
      <c r="I62" s="224" t="s">
        <v>221</v>
      </c>
      <c r="J62" s="224" t="s">
        <v>397</v>
      </c>
      <c r="K62" s="224" t="e">
        <f>VLOOKUP(G62,ОМС!$D$1:$E$155,2,0)</f>
        <v>#N/A</v>
      </c>
      <c r="L62" s="243">
        <f t="shared" ca="1" si="0"/>
        <v>60</v>
      </c>
      <c r="M62" s="224" t="s">
        <v>103</v>
      </c>
      <c r="N62" s="224" t="s">
        <v>105</v>
      </c>
      <c r="O62" s="224"/>
      <c r="P62" s="224"/>
      <c r="Q62" s="224"/>
      <c r="R62" s="225" t="s">
        <v>628</v>
      </c>
      <c r="S62" s="225" t="s">
        <v>629</v>
      </c>
      <c r="T62" s="226" t="str">
        <f t="shared" ref="T62:T68" si="6">CONCATENATE(U62,V62)</f>
        <v>4 года</v>
      </c>
      <c r="U62" s="258">
        <v>4</v>
      </c>
      <c r="V62" s="228" t="str">
        <f>VLOOKUP(MOD(MAX(MOD(U62-11,100),9),10),{0," год";1," года";4," лет"},2)</f>
        <v xml:space="preserve"> года</v>
      </c>
      <c r="W62" s="223" t="s">
        <v>616</v>
      </c>
      <c r="X62" s="224"/>
      <c r="Y62" s="237" t="str">
        <f>VLOOKUP(MOD(MAX(MOD(X62-11,100),9),10),{0," год";1," года";4," лет"},2)</f>
        <v xml:space="preserve"> лет</v>
      </c>
      <c r="Z62" s="224"/>
      <c r="AA62" s="224"/>
    </row>
    <row r="63" spans="1:41" s="229" customFormat="1" ht="14.25" customHeight="1" x14ac:dyDescent="0.2">
      <c r="A63" s="217">
        <v>194</v>
      </c>
      <c r="C63" s="248" t="s">
        <v>1290</v>
      </c>
      <c r="D63" s="249"/>
      <c r="E63" s="232"/>
      <c r="F63" s="233"/>
      <c r="G63" s="259" t="s">
        <v>951</v>
      </c>
      <c r="H63" s="241" t="s">
        <v>1374</v>
      </c>
      <c r="I63" s="260" t="s">
        <v>949</v>
      </c>
      <c r="J63" s="260" t="s">
        <v>952</v>
      </c>
      <c r="K63" s="224" t="e">
        <f>VLOOKUP(G63,ОМС!$D$1:$E$155,2,0)</f>
        <v>#N/A</v>
      </c>
      <c r="L63" s="243">
        <f t="shared" ca="1" si="0"/>
        <v>72</v>
      </c>
      <c r="M63" s="260" t="s">
        <v>938</v>
      </c>
      <c r="N63" s="260" t="s">
        <v>948</v>
      </c>
      <c r="O63" s="232"/>
      <c r="P63" s="232"/>
      <c r="Q63" s="232"/>
      <c r="R63" s="225" t="s">
        <v>628</v>
      </c>
      <c r="S63" s="225" t="s">
        <v>629</v>
      </c>
      <c r="T63" s="226" t="str">
        <f t="shared" si="6"/>
        <v>8</v>
      </c>
      <c r="U63" s="261">
        <v>8</v>
      </c>
      <c r="W63" s="262" t="s">
        <v>950</v>
      </c>
      <c r="X63" s="263"/>
      <c r="Y63" s="237" t="str">
        <f>VLOOKUP(MOD(MAX(MOD(X63-11,100),9),10),{0," год";1," года";4," лет"},2)</f>
        <v xml:space="preserve"> лет</v>
      </c>
      <c r="Z63" s="263"/>
      <c r="AA63" s="263"/>
    </row>
    <row r="64" spans="1:41" s="229" customFormat="1" ht="14.25" customHeight="1" x14ac:dyDescent="0.2">
      <c r="A64" s="217">
        <v>10</v>
      </c>
      <c r="B64" s="228"/>
      <c r="C64" s="254" t="s">
        <v>1285</v>
      </c>
      <c r="D64" s="255"/>
      <c r="E64" s="256"/>
      <c r="F64" s="233"/>
      <c r="G64" s="264" t="s">
        <v>30</v>
      </c>
      <c r="H64" s="241" t="s">
        <v>1374</v>
      </c>
      <c r="I64" s="223" t="s">
        <v>32</v>
      </c>
      <c r="J64" s="223" t="s">
        <v>306</v>
      </c>
      <c r="K64" s="224" t="e">
        <f>VLOOKUP(G64,ОМС!$D$1:$E$155,2,0)</f>
        <v>#N/A</v>
      </c>
      <c r="L64" s="243">
        <f t="shared" ca="1" si="0"/>
        <v>71</v>
      </c>
      <c r="M64" s="223" t="s">
        <v>103</v>
      </c>
      <c r="N64" s="223" t="s">
        <v>131</v>
      </c>
      <c r="O64" s="224"/>
      <c r="P64" s="224"/>
      <c r="Q64" s="224"/>
      <c r="R64" s="225" t="s">
        <v>628</v>
      </c>
      <c r="S64" s="225" t="s">
        <v>629</v>
      </c>
      <c r="T64" s="226" t="str">
        <f t="shared" si="6"/>
        <v>14 лет</v>
      </c>
      <c r="U64" s="265">
        <v>14</v>
      </c>
      <c r="V64" s="228" t="str">
        <f>VLOOKUP(MOD(MAX(MOD(U64-11,100),9),10),{0," год";1," года";4," лет"},2)</f>
        <v xml:space="preserve"> лет</v>
      </c>
      <c r="W64" s="223" t="s">
        <v>566</v>
      </c>
      <c r="X64" s="224"/>
      <c r="Y64" s="237" t="str">
        <f>VLOOKUP(MOD(MAX(MOD(X64-11,100),9),10),{0," год";1," года";4," лет"},2)</f>
        <v xml:space="preserve"> лет</v>
      </c>
      <c r="Z64" s="224"/>
      <c r="AA64" s="224"/>
    </row>
    <row r="65" spans="1:41" s="229" customFormat="1" ht="14.25" customHeight="1" x14ac:dyDescent="0.2">
      <c r="A65" s="217">
        <v>46</v>
      </c>
      <c r="B65" s="218">
        <v>44189</v>
      </c>
      <c r="C65" s="218">
        <v>44258</v>
      </c>
      <c r="D65" s="219"/>
      <c r="E65" s="220" t="s">
        <v>1285</v>
      </c>
      <c r="F65" s="233"/>
      <c r="G65" s="264" t="s">
        <v>12</v>
      </c>
      <c r="H65" s="241" t="s">
        <v>1374</v>
      </c>
      <c r="I65" s="223" t="s">
        <v>14</v>
      </c>
      <c r="J65" s="223" t="s">
        <v>344</v>
      </c>
      <c r="K65" s="224" t="e">
        <f>VLOOKUP(G65,ОМС!$D$1:$E$155,2,0)</f>
        <v>#N/A</v>
      </c>
      <c r="L65" s="243">
        <f t="shared" ca="1" si="0"/>
        <v>73</v>
      </c>
      <c r="M65" s="223" t="s">
        <v>3</v>
      </c>
      <c r="N65" s="223" t="s">
        <v>13</v>
      </c>
      <c r="O65" s="224" t="s">
        <v>632</v>
      </c>
      <c r="P65" s="224"/>
      <c r="Q65" s="224"/>
      <c r="R65" s="225" t="s">
        <v>628</v>
      </c>
      <c r="S65" s="225" t="s">
        <v>629</v>
      </c>
      <c r="T65" s="226" t="str">
        <f t="shared" si="6"/>
        <v>20 лет</v>
      </c>
      <c r="U65" s="265">
        <v>20</v>
      </c>
      <c r="V65" s="228" t="str">
        <f>VLOOKUP(MOD(MAX(MOD(U65-11,100),9),10),{0," год";1," года";4," лет"},2)</f>
        <v xml:space="preserve"> лет</v>
      </c>
      <c r="W65" s="223" t="s">
        <v>576</v>
      </c>
      <c r="X65" s="224"/>
      <c r="Y65" s="224"/>
      <c r="Z65" s="224"/>
      <c r="AA65" s="224"/>
    </row>
    <row r="66" spans="1:41" s="229" customFormat="1" ht="14.25" customHeight="1" x14ac:dyDescent="0.2">
      <c r="A66" s="217">
        <v>19</v>
      </c>
      <c r="B66" s="218"/>
      <c r="C66" s="220" t="s">
        <v>1286</v>
      </c>
      <c r="D66" s="219"/>
      <c r="E66" s="256"/>
      <c r="F66" s="233"/>
      <c r="G66" s="264" t="s">
        <v>124</v>
      </c>
      <c r="H66" s="241" t="s">
        <v>1374</v>
      </c>
      <c r="I66" s="223" t="s">
        <v>125</v>
      </c>
      <c r="J66" s="223" t="s">
        <v>314</v>
      </c>
      <c r="K66" s="224" t="e">
        <f>VLOOKUP(G66,ОМС!$D$1:$E$155,2,0)</f>
        <v>#N/A</v>
      </c>
      <c r="L66" s="243">
        <f t="shared" ref="L66:L129" ca="1" si="7">DATEDIF(I66,$AC$1,"y")</f>
        <v>55</v>
      </c>
      <c r="M66" s="223" t="s">
        <v>103</v>
      </c>
      <c r="N66" s="223" t="s">
        <v>108</v>
      </c>
      <c r="O66" s="224"/>
      <c r="P66" s="224"/>
      <c r="Q66" s="224"/>
      <c r="R66" s="225" t="s">
        <v>628</v>
      </c>
      <c r="S66" s="225" t="s">
        <v>629</v>
      </c>
      <c r="T66" s="226" t="str">
        <f t="shared" si="6"/>
        <v>13 лет</v>
      </c>
      <c r="U66" s="265">
        <v>13</v>
      </c>
      <c r="V66" s="228" t="str">
        <f>VLOOKUP(MOD(MAX(MOD(U66-11,100),9),10),{0," год";1," года";4," лет"},2)</f>
        <v xml:space="preserve"> лет</v>
      </c>
      <c r="W66" s="223" t="s">
        <v>570</v>
      </c>
      <c r="X66" s="224"/>
      <c r="Y66" s="237" t="str">
        <f>VLOOKUP(MOD(MAX(MOD(X66-11,100),9),10),{0," год";1," года";4," лет"},2)</f>
        <v xml:space="preserve"> лет</v>
      </c>
      <c r="Z66" s="224"/>
      <c r="AA66" s="224"/>
      <c r="AK66" s="232"/>
      <c r="AL66" s="232"/>
      <c r="AM66" s="232"/>
      <c r="AN66" s="232"/>
    </row>
    <row r="67" spans="1:41" s="229" customFormat="1" ht="14.25" customHeight="1" x14ac:dyDescent="0.2">
      <c r="A67" s="217">
        <v>134</v>
      </c>
      <c r="C67" s="248" t="s">
        <v>1287</v>
      </c>
      <c r="D67" s="249"/>
      <c r="E67" s="232"/>
      <c r="F67" s="233"/>
      <c r="G67" s="266" t="s">
        <v>681</v>
      </c>
      <c r="H67" s="241" t="s">
        <v>409</v>
      </c>
      <c r="I67" s="245" t="s">
        <v>679</v>
      </c>
      <c r="J67" s="245" t="s">
        <v>682</v>
      </c>
      <c r="K67" s="224" t="e">
        <f>VLOOKUP(G67,ОМС!$D$1:$E$155,2,0)</f>
        <v>#N/A</v>
      </c>
      <c r="L67" s="243">
        <f t="shared" ca="1" si="7"/>
        <v>28</v>
      </c>
      <c r="M67" s="245" t="s">
        <v>639</v>
      </c>
      <c r="N67" s="245" t="s">
        <v>640</v>
      </c>
      <c r="O67" s="232" t="s">
        <v>962</v>
      </c>
      <c r="P67" s="232"/>
      <c r="Q67" s="232"/>
      <c r="R67" s="225" t="s">
        <v>628</v>
      </c>
      <c r="S67" s="225" t="s">
        <v>629</v>
      </c>
      <c r="T67" s="226" t="str">
        <f t="shared" si="6"/>
        <v>5 лет</v>
      </c>
      <c r="U67" s="267">
        <v>5</v>
      </c>
      <c r="V67" s="253" t="str">
        <f>VLOOKUP(MOD(MAX(MOD(U67-11,100),9),10),{0," год";1," года";4," лет"},2)</f>
        <v xml:space="preserve"> лет</v>
      </c>
      <c r="W67" s="245" t="s">
        <v>680</v>
      </c>
      <c r="X67" s="242"/>
      <c r="Y67" s="237" t="str">
        <f>VLOOKUP(MOD(MAX(MOD(X67-11,100),9),10),{0," год";1," года";4," лет"},2)</f>
        <v xml:space="preserve"> лет</v>
      </c>
      <c r="Z67" s="242"/>
      <c r="AA67" s="242"/>
      <c r="AK67" s="232"/>
      <c r="AL67" s="232"/>
      <c r="AM67" s="232"/>
      <c r="AN67" s="232"/>
    </row>
    <row r="68" spans="1:41" ht="14.25" customHeight="1" x14ac:dyDescent="0.2">
      <c r="A68" s="41">
        <v>1</v>
      </c>
      <c r="B68" s="21">
        <v>44189</v>
      </c>
      <c r="C68" s="21">
        <v>44272</v>
      </c>
      <c r="D68" s="47">
        <v>146</v>
      </c>
      <c r="E68" s="140">
        <v>44361</v>
      </c>
      <c r="F68" s="167">
        <v>44362</v>
      </c>
      <c r="G68" s="84" t="s">
        <v>232</v>
      </c>
      <c r="H68" s="99" t="s">
        <v>1374</v>
      </c>
      <c r="I68" s="36" t="s">
        <v>233</v>
      </c>
      <c r="J68" s="36" t="s">
        <v>295</v>
      </c>
      <c r="K68" s="56" t="str">
        <f>VLOOKUP(G68,ОМС!$D$1:$E$155,2,0)</f>
        <v>Филиал ООО "РГС-Медицина"-"Росгосстрах-Нарьян-Мар-Медицина" 8049700823000014</v>
      </c>
      <c r="L68" s="42">
        <f t="shared" ca="1" si="7"/>
        <v>29</v>
      </c>
      <c r="M68" s="93" t="s">
        <v>639</v>
      </c>
      <c r="N68" s="36" t="s">
        <v>700</v>
      </c>
      <c r="O68" s="45"/>
      <c r="P68" s="48" t="s">
        <v>1366</v>
      </c>
      <c r="R68" s="44" t="s">
        <v>628</v>
      </c>
      <c r="S68" s="44" t="s">
        <v>629</v>
      </c>
      <c r="T68" s="1" t="str">
        <f t="shared" si="6"/>
        <v>0 лет</v>
      </c>
      <c r="U68" s="37">
        <v>0</v>
      </c>
      <c r="V68" s="10" t="str">
        <f>VLOOKUP(MOD(MAX(MOD(U68-11,100),9),10),{0," год";1," года";4," лет"},2)</f>
        <v xml:space="preserve"> лет</v>
      </c>
      <c r="W68" s="36" t="s">
        <v>279</v>
      </c>
      <c r="X68" s="45" t="s">
        <v>1388</v>
      </c>
      <c r="Y68" s="56"/>
      <c r="Z68" s="56"/>
      <c r="AA68" s="56"/>
      <c r="AC68" s="93" t="s">
        <v>1327</v>
      </c>
      <c r="AD68" s="162" t="s">
        <v>1436</v>
      </c>
      <c r="AE68" s="162"/>
      <c r="AF68" s="2"/>
      <c r="AK68" s="48" t="s">
        <v>414</v>
      </c>
      <c r="AL68" s="48" t="s">
        <v>969</v>
      </c>
      <c r="AM68" s="49">
        <v>44375</v>
      </c>
      <c r="AN68" s="48">
        <v>2</v>
      </c>
      <c r="AO68" s="2"/>
    </row>
    <row r="69" spans="1:41" ht="14.25" customHeight="1" x14ac:dyDescent="0.2">
      <c r="A69" s="41">
        <v>124</v>
      </c>
      <c r="B69" s="21"/>
      <c r="C69" s="21"/>
      <c r="D69" s="47">
        <v>107</v>
      </c>
      <c r="E69" s="137">
        <v>44337</v>
      </c>
      <c r="F69" s="137">
        <v>44343</v>
      </c>
      <c r="G69" s="138" t="s">
        <v>643</v>
      </c>
      <c r="H69" s="99" t="s">
        <v>1374</v>
      </c>
      <c r="I69" s="66" t="s">
        <v>641</v>
      </c>
      <c r="J69" s="66" t="s">
        <v>644</v>
      </c>
      <c r="K69" s="56" t="str">
        <f>VLOOKUP(G69,ОМС!$D$1:$E$155,2,0)</f>
        <v>ООО "Капитал МС" 5052510844002778</v>
      </c>
      <c r="L69" s="42">
        <f t="shared" ca="1" si="7"/>
        <v>38</v>
      </c>
      <c r="M69" s="66" t="s">
        <v>639</v>
      </c>
      <c r="N69" s="66" t="s">
        <v>640</v>
      </c>
      <c r="O69" s="48" t="s">
        <v>962</v>
      </c>
      <c r="P69" s="48" t="s">
        <v>1366</v>
      </c>
      <c r="R69" s="44" t="s">
        <v>628</v>
      </c>
      <c r="S69" s="44" t="s">
        <v>629</v>
      </c>
      <c r="T69" s="1" t="str">
        <f>X69&amp;Y69&amp;" "&amp;AA69&amp;" мес"</f>
        <v>16 лет 8 мес</v>
      </c>
      <c r="U69" s="117">
        <f ca="1">DATEDIF(W69,$AC$1,"y")</f>
        <v>3</v>
      </c>
      <c r="V69" s="22" t="str">
        <f ca="1">VLOOKUP(MOD(MAX(MOD(U69-11,100),9),10),{0," год";1," года";4," лет"},2)</f>
        <v xml:space="preserve"> года</v>
      </c>
      <c r="W69" s="66" t="s">
        <v>642</v>
      </c>
      <c r="X69" s="62">
        <v>16</v>
      </c>
      <c r="Y69" s="60" t="str">
        <f>VLOOKUP(MOD(MAX(MOD(X69-11,100),9),10),{0," год";1," года";4," лет"},2)</f>
        <v xml:space="preserve"> лет</v>
      </c>
      <c r="Z69" s="52"/>
      <c r="AA69" s="81">
        <v>8</v>
      </c>
      <c r="AD69" s="162" t="s">
        <v>1408</v>
      </c>
      <c r="AE69" s="162"/>
      <c r="AF69" s="2"/>
      <c r="AK69" s="92" t="s">
        <v>414</v>
      </c>
      <c r="AL69" s="48" t="s">
        <v>969</v>
      </c>
      <c r="AM69" s="49">
        <v>44344</v>
      </c>
      <c r="AN69" s="48" t="s">
        <v>434</v>
      </c>
    </row>
    <row r="70" spans="1:41" ht="14.25" customHeight="1" x14ac:dyDescent="0.2">
      <c r="A70" s="41">
        <v>125</v>
      </c>
      <c r="D70" s="124">
        <v>108</v>
      </c>
      <c r="E70" s="137">
        <v>44337</v>
      </c>
      <c r="F70" s="137">
        <v>44341</v>
      </c>
      <c r="G70" s="138" t="s">
        <v>648</v>
      </c>
      <c r="H70" s="99" t="s">
        <v>1374</v>
      </c>
      <c r="I70" s="66" t="s">
        <v>646</v>
      </c>
      <c r="J70" s="66" t="s">
        <v>649</v>
      </c>
      <c r="K70" s="56" t="str">
        <f>VLOOKUP(G70,ОМС!$D$1:$E$155,2,0)</f>
        <v>Филиал ООО "РГС-Медицина" "Росгосстрах-Ярославль-Медицина" 7754 6308 2000 1987</v>
      </c>
      <c r="L70" s="42">
        <f t="shared" ca="1" si="7"/>
        <v>59</v>
      </c>
      <c r="M70" s="66" t="s">
        <v>639</v>
      </c>
      <c r="N70" s="66" t="s">
        <v>645</v>
      </c>
      <c r="O70" s="48" t="s">
        <v>965</v>
      </c>
      <c r="P70" s="48" t="s">
        <v>1366</v>
      </c>
      <c r="R70" s="44" t="s">
        <v>628</v>
      </c>
      <c r="S70" s="44" t="s">
        <v>629</v>
      </c>
      <c r="T70" s="1" t="str">
        <f>X70&amp;Y70&amp;" "&amp;AA70&amp;" мес"</f>
        <v>12 лет 7 мес</v>
      </c>
      <c r="U70" s="117">
        <v>12</v>
      </c>
      <c r="V70" s="22" t="str">
        <f>VLOOKUP(MOD(MAX(MOD(U70-11,100),9),10),{0," год";1," года";4," лет"},2)</f>
        <v xml:space="preserve"> лет</v>
      </c>
      <c r="W70" s="66" t="s">
        <v>647</v>
      </c>
      <c r="X70" s="52">
        <v>12</v>
      </c>
      <c r="Y70" s="60" t="str">
        <f>VLOOKUP(MOD(MAX(MOD(X70-11,100),9),10),{0," год";1," года";4," лет"},2)</f>
        <v xml:space="preserve"> лет</v>
      </c>
      <c r="Z70" s="52"/>
      <c r="AA70" s="52">
        <v>7</v>
      </c>
      <c r="AD70" s="162" t="s">
        <v>1409</v>
      </c>
      <c r="AE70" s="162"/>
      <c r="AF70" s="2"/>
      <c r="AK70" s="92" t="s">
        <v>414</v>
      </c>
      <c r="AL70" s="48" t="s">
        <v>969</v>
      </c>
      <c r="AM70" s="49">
        <v>44344</v>
      </c>
      <c r="AN70" s="48" t="s">
        <v>426</v>
      </c>
    </row>
    <row r="71" spans="1:41" ht="14.25" customHeight="1" x14ac:dyDescent="0.2">
      <c r="A71" s="41">
        <v>127</v>
      </c>
      <c r="D71" s="124">
        <v>109</v>
      </c>
      <c r="E71" s="137">
        <v>44333</v>
      </c>
      <c r="F71" s="137">
        <v>44334</v>
      </c>
      <c r="G71" s="138" t="s">
        <v>657</v>
      </c>
      <c r="H71" s="99" t="s">
        <v>1374</v>
      </c>
      <c r="I71" s="66" t="s">
        <v>655</v>
      </c>
      <c r="J71" s="66" t="s">
        <v>658</v>
      </c>
      <c r="K71" s="56" t="str">
        <f>VLOOKUP(G71,ОМС!$D$1:$E$155,2,0)</f>
        <v xml:space="preserve"> 7755 6208 4600 1607</v>
      </c>
      <c r="L71" s="42">
        <f t="shared" ca="1" si="7"/>
        <v>49</v>
      </c>
      <c r="M71" s="66" t="s">
        <v>639</v>
      </c>
      <c r="N71" s="66" t="s">
        <v>654</v>
      </c>
      <c r="O71" s="48" t="s">
        <v>961</v>
      </c>
      <c r="P71" s="48" t="s">
        <v>1366</v>
      </c>
      <c r="R71" s="44" t="s">
        <v>628</v>
      </c>
      <c r="S71" s="44" t="s">
        <v>629</v>
      </c>
      <c r="T71" s="1" t="str">
        <f>X71&amp;Y71&amp;" "&amp;AA71&amp;" мес"</f>
        <v>14 лет 1 мес</v>
      </c>
      <c r="U71" s="117">
        <v>1</v>
      </c>
      <c r="V71" s="22" t="str">
        <f>VLOOKUP(MOD(MAX(MOD(U71-11,100),9),10),{0," год";1," года";4," лет"},2)</f>
        <v xml:space="preserve"> год</v>
      </c>
      <c r="W71" s="66" t="s">
        <v>656</v>
      </c>
      <c r="X71" s="52">
        <v>14</v>
      </c>
      <c r="Y71" s="60" t="str">
        <f>VLOOKUP(MOD(MAX(MOD(X71-11,100),9),10),{0," год";1," года";4," лет"},2)</f>
        <v xml:space="preserve"> лет</v>
      </c>
      <c r="Z71" s="52"/>
      <c r="AA71" s="52">
        <v>1</v>
      </c>
      <c r="AD71" s="162" t="s">
        <v>1425</v>
      </c>
      <c r="AE71" s="162"/>
      <c r="AF71" s="2"/>
      <c r="AK71" s="92" t="s">
        <v>414</v>
      </c>
      <c r="AL71" s="48" t="s">
        <v>969</v>
      </c>
      <c r="AM71" s="49">
        <v>44343</v>
      </c>
      <c r="AN71" s="48" t="s">
        <v>434</v>
      </c>
    </row>
    <row r="72" spans="1:41" ht="14.25" customHeight="1" x14ac:dyDescent="0.2">
      <c r="A72" s="41">
        <v>128</v>
      </c>
      <c r="D72" s="124">
        <v>110</v>
      </c>
      <c r="E72" s="137">
        <v>44370</v>
      </c>
      <c r="F72" s="167">
        <v>44375</v>
      </c>
      <c r="G72" s="85" t="s">
        <v>660</v>
      </c>
      <c r="H72" s="99" t="s">
        <v>1374</v>
      </c>
      <c r="I72" s="66" t="s">
        <v>659</v>
      </c>
      <c r="J72" s="66" t="s">
        <v>661</v>
      </c>
      <c r="K72" s="56" t="str">
        <f>VLOOKUP(G72,ОМС!$D$1:$E$155,2,0)</f>
        <v>Филиал АО "МАКС-М" в г. Самаре 7747330845001498</v>
      </c>
      <c r="L72" s="42">
        <f t="shared" ca="1" si="7"/>
        <v>55</v>
      </c>
      <c r="M72" s="66" t="s">
        <v>639</v>
      </c>
      <c r="N72" s="66" t="s">
        <v>645</v>
      </c>
      <c r="O72" s="48" t="s">
        <v>965</v>
      </c>
      <c r="P72" s="48" t="s">
        <v>1366</v>
      </c>
      <c r="R72" s="44" t="s">
        <v>628</v>
      </c>
      <c r="S72" s="44" t="s">
        <v>629</v>
      </c>
      <c r="T72" s="1" t="str">
        <f>X72&amp;Y72&amp;" "&amp;AA72&amp;" мес"</f>
        <v>30 лет 8 мес</v>
      </c>
      <c r="U72" s="117">
        <v>1</v>
      </c>
      <c r="V72" s="22" t="str">
        <f>VLOOKUP(MOD(MAX(MOD(U72-11,100),9),10),{0," год";1," года";4," лет"},2)</f>
        <v xml:space="preserve"> год</v>
      </c>
      <c r="W72" s="66" t="s">
        <v>286</v>
      </c>
      <c r="X72" s="52">
        <v>30</v>
      </c>
      <c r="Y72" s="60" t="str">
        <f>VLOOKUP(MOD(MAX(MOD(X72-11,100),9),10),{0," год";1," года";4," лет"},2)</f>
        <v xml:space="preserve"> лет</v>
      </c>
      <c r="Z72" s="52"/>
      <c r="AA72" s="52">
        <v>8</v>
      </c>
      <c r="AD72" s="162" t="s">
        <v>1436</v>
      </c>
      <c r="AE72" s="162"/>
      <c r="AF72" s="2"/>
      <c r="AK72" s="48" t="s">
        <v>414</v>
      </c>
      <c r="AL72" s="48" t="s">
        <v>969</v>
      </c>
      <c r="AM72" s="49">
        <v>44376</v>
      </c>
      <c r="AN72" s="48" t="s">
        <v>426</v>
      </c>
      <c r="AO72" s="2"/>
    </row>
    <row r="73" spans="1:41" ht="14.25" customHeight="1" x14ac:dyDescent="0.2">
      <c r="A73" s="41">
        <v>5</v>
      </c>
      <c r="B73" s="21">
        <v>44189</v>
      </c>
      <c r="C73" s="21">
        <v>44258</v>
      </c>
      <c r="D73" s="47">
        <v>65</v>
      </c>
      <c r="E73" s="140">
        <v>44299</v>
      </c>
      <c r="F73" s="137">
        <v>44300</v>
      </c>
      <c r="G73" s="145" t="s">
        <v>112</v>
      </c>
      <c r="H73" s="99" t="s">
        <v>1374</v>
      </c>
      <c r="I73" s="36" t="s">
        <v>113</v>
      </c>
      <c r="J73" s="36" t="s">
        <v>301</v>
      </c>
      <c r="K73" s="56" t="str">
        <f>VLOOKUP(G73,ОМС!$D$1:$E$155,2,0)</f>
        <v>РОСНО 3257 0208 4200 0202</v>
      </c>
      <c r="L73" s="42">
        <f t="shared" ca="1" si="7"/>
        <v>43</v>
      </c>
      <c r="M73" s="36" t="s">
        <v>103</v>
      </c>
      <c r="N73" s="36" t="s">
        <v>88</v>
      </c>
      <c r="O73" s="45" t="s">
        <v>632</v>
      </c>
      <c r="P73" s="45" t="s">
        <v>1358</v>
      </c>
      <c r="Q73" s="45"/>
      <c r="R73" s="44" t="s">
        <v>628</v>
      </c>
      <c r="S73" s="44" t="s">
        <v>629</v>
      </c>
      <c r="T73" s="1" t="str">
        <f>CONCATENATE(U73,V73)</f>
        <v>14 лет</v>
      </c>
      <c r="U73" s="37">
        <v>14</v>
      </c>
      <c r="V73" s="10" t="str">
        <f>VLOOKUP(MOD(MAX(MOD(U73-11,100),9),10),{0," год";1," года";4," лет"},2)</f>
        <v xml:space="preserve"> лет</v>
      </c>
      <c r="W73" s="36" t="s">
        <v>563</v>
      </c>
      <c r="X73" s="56"/>
      <c r="Y73" s="56"/>
      <c r="Z73" s="56"/>
      <c r="AA73" s="56"/>
      <c r="AD73" s="162" t="s">
        <v>1420</v>
      </c>
      <c r="AE73" s="162"/>
      <c r="AF73" s="2"/>
      <c r="AK73" s="92" t="s">
        <v>414</v>
      </c>
      <c r="AL73" s="48" t="s">
        <v>969</v>
      </c>
      <c r="AM73" s="49">
        <v>44305</v>
      </c>
      <c r="AN73" s="48" t="s">
        <v>426</v>
      </c>
    </row>
    <row r="74" spans="1:41" ht="14.25" customHeight="1" x14ac:dyDescent="0.2">
      <c r="A74" s="41">
        <v>130</v>
      </c>
      <c r="D74" s="124">
        <v>111</v>
      </c>
      <c r="E74" s="137">
        <v>44337</v>
      </c>
      <c r="F74" s="137">
        <v>44343</v>
      </c>
      <c r="G74" s="138" t="s">
        <v>668</v>
      </c>
      <c r="H74" s="99" t="s">
        <v>1374</v>
      </c>
      <c r="I74" s="66" t="s">
        <v>666</v>
      </c>
      <c r="J74" s="66" t="s">
        <v>669</v>
      </c>
      <c r="K74" s="122" t="str">
        <f>VLOOKUP(G74,ОМС!$D$1:$E$155,2,0)</f>
        <v>6956 3108 1900 0641</v>
      </c>
      <c r="L74" s="42">
        <f t="shared" ca="1" si="7"/>
        <v>36</v>
      </c>
      <c r="M74" s="66" t="s">
        <v>639</v>
      </c>
      <c r="N74" s="66" t="s">
        <v>640</v>
      </c>
      <c r="O74" s="48" t="s">
        <v>962</v>
      </c>
      <c r="P74" s="48" t="s">
        <v>1366</v>
      </c>
      <c r="R74" s="44" t="s">
        <v>628</v>
      </c>
      <c r="S74" s="44" t="s">
        <v>629</v>
      </c>
      <c r="T74" s="1" t="str">
        <f>X74&amp;Y74&amp;" "&amp;AA74&amp;" мес"</f>
        <v>13 лет 4 мес</v>
      </c>
      <c r="U74" s="118" t="str">
        <f ca="1">DATEDIF(W74,$AC$1,"ym")&amp;" мес."</f>
        <v>8 мес.</v>
      </c>
      <c r="V74" s="22"/>
      <c r="W74" s="66" t="s">
        <v>667</v>
      </c>
      <c r="X74" s="52">
        <v>13</v>
      </c>
      <c r="Y74" s="60" t="str">
        <f>VLOOKUP(MOD(MAX(MOD(X74-11,100),9),10),{0," год";1," года";4," лет"},2)</f>
        <v xml:space="preserve"> лет</v>
      </c>
      <c r="Z74" s="52"/>
      <c r="AA74" s="52">
        <v>4</v>
      </c>
      <c r="AD74" s="162" t="s">
        <v>1408</v>
      </c>
      <c r="AE74" s="162"/>
      <c r="AF74" s="2"/>
      <c r="AK74" s="92" t="s">
        <v>414</v>
      </c>
      <c r="AL74" s="48" t="s">
        <v>969</v>
      </c>
      <c r="AM74" s="49">
        <v>44344</v>
      </c>
      <c r="AN74" s="48" t="s">
        <v>434</v>
      </c>
    </row>
    <row r="75" spans="1:41" ht="14.25" customHeight="1" x14ac:dyDescent="0.2">
      <c r="A75" s="41">
        <v>132</v>
      </c>
      <c r="D75" s="123">
        <v>90</v>
      </c>
      <c r="E75" s="137">
        <v>44334</v>
      </c>
      <c r="F75" s="137">
        <v>44335</v>
      </c>
      <c r="G75" s="138" t="s">
        <v>673</v>
      </c>
      <c r="H75" s="99" t="s">
        <v>1374</v>
      </c>
      <c r="I75" s="66" t="s">
        <v>671</v>
      </c>
      <c r="J75" s="66" t="s">
        <v>674</v>
      </c>
      <c r="K75" s="56" t="str">
        <f>VLOOKUP(G75,ОМС!$D$1:$E$155,2,0)</f>
        <v>ОАО "МСК"УралСиб" Щелковский филиал 5056520831000509</v>
      </c>
      <c r="L75" s="42">
        <f t="shared" ca="1" si="7"/>
        <v>48</v>
      </c>
      <c r="M75" s="66" t="s">
        <v>639</v>
      </c>
      <c r="N75" s="66" t="s">
        <v>670</v>
      </c>
      <c r="O75" s="48" t="s">
        <v>961</v>
      </c>
      <c r="P75" s="48" t="s">
        <v>1366</v>
      </c>
      <c r="R75" s="44" t="s">
        <v>628</v>
      </c>
      <c r="S75" s="44" t="s">
        <v>629</v>
      </c>
      <c r="T75" s="1" t="str">
        <f>X75&amp;Y75&amp;" "&amp;AA75&amp;" мес"</f>
        <v>18 лет 4 мес</v>
      </c>
      <c r="U75" s="117">
        <v>2</v>
      </c>
      <c r="V75" s="22" t="str">
        <f>VLOOKUP(MOD(MAX(MOD(U75-11,100),9),10),{0," год";1," года";4," лет"},2)</f>
        <v xml:space="preserve"> года</v>
      </c>
      <c r="W75" s="66" t="s">
        <v>672</v>
      </c>
      <c r="X75" s="52">
        <v>18</v>
      </c>
      <c r="Y75" s="60" t="str">
        <f>VLOOKUP(MOD(MAX(MOD(X75-11,100),9),10),{0," год";1," года";4," лет"},2)</f>
        <v xml:space="preserve"> лет</v>
      </c>
      <c r="Z75" s="52"/>
      <c r="AA75" s="52">
        <v>4</v>
      </c>
      <c r="AD75" s="162" t="s">
        <v>1411</v>
      </c>
      <c r="AE75" s="162"/>
      <c r="AF75" s="2"/>
      <c r="AK75" s="92" t="s">
        <v>414</v>
      </c>
      <c r="AL75" s="48" t="s">
        <v>969</v>
      </c>
      <c r="AM75" s="49">
        <v>44343</v>
      </c>
      <c r="AN75" s="48" t="s">
        <v>434</v>
      </c>
    </row>
    <row r="76" spans="1:41" ht="14.25" customHeight="1" x14ac:dyDescent="0.2">
      <c r="A76" s="41">
        <v>133</v>
      </c>
      <c r="C76" s="123" t="s">
        <v>1383</v>
      </c>
      <c r="D76" s="123">
        <v>112</v>
      </c>
      <c r="E76" s="49">
        <v>44337</v>
      </c>
      <c r="F76" s="49">
        <v>44340</v>
      </c>
      <c r="G76" s="85" t="s">
        <v>677</v>
      </c>
      <c r="H76" s="99" t="s">
        <v>1374</v>
      </c>
      <c r="I76" s="66" t="s">
        <v>675</v>
      </c>
      <c r="J76" s="66" t="s">
        <v>678</v>
      </c>
      <c r="K76" s="56" t="str">
        <f>VLOOKUP(G76,ОМС!$D$1:$E$155,2,0)</f>
        <v>Филиал ООО "Капитал МС" в Волгоградской области 7758030840001396</v>
      </c>
      <c r="L76" s="42">
        <f t="shared" ca="1" si="7"/>
        <v>53</v>
      </c>
      <c r="M76" s="66" t="s">
        <v>639</v>
      </c>
      <c r="N76" s="66" t="s">
        <v>645</v>
      </c>
      <c r="O76" s="48" t="s">
        <v>965</v>
      </c>
      <c r="P76" s="48" t="s">
        <v>1366</v>
      </c>
      <c r="R76" s="44" t="s">
        <v>628</v>
      </c>
      <c r="S76" s="44" t="s">
        <v>629</v>
      </c>
      <c r="T76" s="1" t="str">
        <f>X76&amp;Y76&amp;" "&amp;AA76&amp;" мес"</f>
        <v>29 лет 6 мес</v>
      </c>
      <c r="U76" s="116">
        <v>14</v>
      </c>
      <c r="V76" s="22" t="str">
        <f>VLOOKUP(MOD(MAX(MOD(U76-11,100),9),10),{0," год";1," года";4," лет"},2)</f>
        <v xml:space="preserve"> лет</v>
      </c>
      <c r="W76" s="66" t="s">
        <v>676</v>
      </c>
      <c r="X76" s="52">
        <v>29</v>
      </c>
      <c r="Y76" s="60" t="str">
        <f>VLOOKUP(MOD(MAX(MOD(X76-11,100),9),10),{0," год";1," года";4," лет"},2)</f>
        <v xml:space="preserve"> лет</v>
      </c>
      <c r="Z76" s="52"/>
      <c r="AA76" s="52">
        <v>6</v>
      </c>
      <c r="AC76" s="2"/>
      <c r="AD76" s="162" t="s">
        <v>1410</v>
      </c>
      <c r="AE76" s="2"/>
      <c r="AF76" s="2"/>
      <c r="AK76" s="48" t="s">
        <v>414</v>
      </c>
      <c r="AL76" s="48" t="s">
        <v>969</v>
      </c>
      <c r="AM76" s="49">
        <v>44340</v>
      </c>
      <c r="AN76" s="48">
        <v>1</v>
      </c>
    </row>
    <row r="77" spans="1:41" ht="14.25" customHeight="1" x14ac:dyDescent="0.2">
      <c r="A77" s="41">
        <v>7</v>
      </c>
      <c r="B77" s="21">
        <v>44189</v>
      </c>
      <c r="C77" s="21">
        <v>44258</v>
      </c>
      <c r="D77" s="123">
        <v>11</v>
      </c>
      <c r="E77" s="140">
        <v>44273</v>
      </c>
      <c r="F77" s="137">
        <v>44274</v>
      </c>
      <c r="G77" s="145" t="s">
        <v>114</v>
      </c>
      <c r="H77" s="99" t="s">
        <v>1374</v>
      </c>
      <c r="I77" s="36" t="s">
        <v>115</v>
      </c>
      <c r="J77" s="36" t="s">
        <v>303</v>
      </c>
      <c r="K77" s="56" t="str">
        <f>VLOOKUP(G77,ОМС!$D$1:$E$155,2,0)</f>
        <v>ООО Страховая компания "Ингосстрах-М" г. Брянск 7751730841001637</v>
      </c>
      <c r="L77" s="42">
        <f t="shared" ca="1" si="7"/>
        <v>60</v>
      </c>
      <c r="M77" s="36" t="s">
        <v>103</v>
      </c>
      <c r="N77" s="36" t="s">
        <v>31</v>
      </c>
      <c r="O77" s="45" t="s">
        <v>632</v>
      </c>
      <c r="P77" s="45"/>
      <c r="Q77" s="45"/>
      <c r="R77" s="44" t="s">
        <v>628</v>
      </c>
      <c r="S77" s="44" t="s">
        <v>629</v>
      </c>
      <c r="T77" s="1" t="str">
        <f>CONCATENATE(U77,V77)</f>
        <v>13 лет</v>
      </c>
      <c r="U77" s="37">
        <v>13</v>
      </c>
      <c r="V77" s="10" t="str">
        <f>VLOOKUP(MOD(MAX(MOD(U77-11,100),9),10),{0," год";1," года";4," лет"},2)</f>
        <v xml:space="preserve"> лет</v>
      </c>
      <c r="W77" s="36" t="s">
        <v>564</v>
      </c>
      <c r="X77" s="56"/>
      <c r="Y77" s="56"/>
      <c r="Z77" s="56"/>
      <c r="AA77" s="56"/>
      <c r="AD77" s="162" t="s">
        <v>1417</v>
      </c>
      <c r="AE77" s="162"/>
      <c r="AF77" s="2"/>
      <c r="AK77" s="92" t="s">
        <v>414</v>
      </c>
      <c r="AL77" s="48" t="s">
        <v>969</v>
      </c>
      <c r="AM77" s="49">
        <v>44277</v>
      </c>
      <c r="AN77" s="48" t="s">
        <v>434</v>
      </c>
      <c r="AO77" s="2"/>
    </row>
    <row r="78" spans="1:41" ht="14.25" customHeight="1" x14ac:dyDescent="0.2">
      <c r="A78" s="41">
        <v>9</v>
      </c>
      <c r="B78" s="21">
        <v>44189</v>
      </c>
      <c r="C78" s="21">
        <v>44216</v>
      </c>
      <c r="D78" s="123">
        <v>72</v>
      </c>
      <c r="E78" s="140">
        <v>44215</v>
      </c>
      <c r="F78" s="137">
        <v>44312</v>
      </c>
      <c r="G78" s="145" t="s">
        <v>116</v>
      </c>
      <c r="H78" s="99" t="s">
        <v>1374</v>
      </c>
      <c r="I78" s="36" t="s">
        <v>117</v>
      </c>
      <c r="J78" s="36" t="s">
        <v>305</v>
      </c>
      <c r="K78" s="56" t="str">
        <f>VLOOKUP(G78,ОМС!$D$1:$E$155,2,0)</f>
        <v>Филиал ООО "РГС-Медицина"-"Росгосстрах-Ярославль-Медицина" 7650320831000476</v>
      </c>
      <c r="L78" s="42">
        <f t="shared" ca="1" si="7"/>
        <v>45</v>
      </c>
      <c r="M78" s="36" t="s">
        <v>103</v>
      </c>
      <c r="N78" s="36" t="s">
        <v>105</v>
      </c>
      <c r="O78" s="45" t="s">
        <v>632</v>
      </c>
      <c r="P78" s="45" t="s">
        <v>1358</v>
      </c>
      <c r="Q78" s="45"/>
      <c r="R78" s="44" t="s">
        <v>628</v>
      </c>
      <c r="S78" s="44" t="s">
        <v>629</v>
      </c>
      <c r="T78" s="1" t="str">
        <f>CONCATENATE(U78,V78)</f>
        <v>2 года</v>
      </c>
      <c r="U78" s="37">
        <v>2</v>
      </c>
      <c r="V78" s="10" t="str">
        <f>VLOOKUP(MOD(MAX(MOD(U78-11,100),9),10),{0," год";1," года";4," лет"},2)</f>
        <v xml:space="preserve"> года</v>
      </c>
      <c r="W78" s="36" t="s">
        <v>565</v>
      </c>
      <c r="X78" s="56"/>
      <c r="Y78" s="56"/>
      <c r="Z78" s="56"/>
      <c r="AA78" s="56"/>
      <c r="AD78" s="162" t="s">
        <v>1422</v>
      </c>
      <c r="AE78" s="162"/>
      <c r="AF78" s="2"/>
      <c r="AK78" s="48" t="s">
        <v>414</v>
      </c>
      <c r="AL78" s="48" t="s">
        <v>969</v>
      </c>
      <c r="AM78" s="49">
        <v>44344</v>
      </c>
      <c r="AN78" s="48" t="s">
        <v>426</v>
      </c>
    </row>
    <row r="79" spans="1:41" ht="14.25" customHeight="1" x14ac:dyDescent="0.2">
      <c r="A79" s="41">
        <v>13</v>
      </c>
      <c r="B79" s="21">
        <v>44189</v>
      </c>
      <c r="C79" s="21">
        <v>44216</v>
      </c>
      <c r="D79" s="123">
        <v>99</v>
      </c>
      <c r="E79" s="140">
        <v>44215</v>
      </c>
      <c r="F79" s="137">
        <v>44335</v>
      </c>
      <c r="G79" s="145" t="s">
        <v>236</v>
      </c>
      <c r="H79" s="99" t="s">
        <v>1374</v>
      </c>
      <c r="I79" s="36" t="s">
        <v>237</v>
      </c>
      <c r="J79" s="36" t="s">
        <v>308</v>
      </c>
      <c r="K79" s="56" t="str">
        <f>VLOOKUP(G79,ОМС!$D$1:$E$155,2,0)</f>
        <v>ООО ВТБ МС Марийский филиал 2457300845000031</v>
      </c>
      <c r="L79" s="42">
        <f t="shared" ca="1" si="7"/>
        <v>26</v>
      </c>
      <c r="M79" s="36" t="s">
        <v>103</v>
      </c>
      <c r="N79" s="36" t="s">
        <v>105</v>
      </c>
      <c r="O79" s="45" t="s">
        <v>632</v>
      </c>
      <c r="P79" s="45" t="s">
        <v>1358</v>
      </c>
      <c r="Q79" s="45"/>
      <c r="R79" s="44" t="s">
        <v>628</v>
      </c>
      <c r="S79" s="44" t="s">
        <v>629</v>
      </c>
      <c r="T79" s="1" t="str">
        <f>CONCATENATE(U79,V79)</f>
        <v>1 год</v>
      </c>
      <c r="U79" s="37">
        <v>1</v>
      </c>
      <c r="V79" s="10" t="str">
        <f>VLOOKUP(MOD(MAX(MOD(U79-11,100),9),10),{0," год";1," года";4," лет"},2)</f>
        <v xml:space="preserve"> год</v>
      </c>
      <c r="W79" s="36" t="s">
        <v>270</v>
      </c>
      <c r="X79" s="56"/>
      <c r="Y79" s="56"/>
      <c r="Z79" s="56"/>
      <c r="AA79" s="56"/>
      <c r="AD79" s="162" t="s">
        <v>1411</v>
      </c>
      <c r="AE79" s="162"/>
      <c r="AF79" s="2"/>
      <c r="AK79" s="48" t="s">
        <v>414</v>
      </c>
      <c r="AL79" s="48" t="s">
        <v>969</v>
      </c>
      <c r="AM79" s="49">
        <v>44343</v>
      </c>
      <c r="AN79" s="48" t="s">
        <v>434</v>
      </c>
    </row>
    <row r="80" spans="1:41" ht="14.25" customHeight="1" x14ac:dyDescent="0.2">
      <c r="A80" s="41">
        <v>17</v>
      </c>
      <c r="B80" s="21">
        <v>44189</v>
      </c>
      <c r="C80" s="21">
        <v>44230</v>
      </c>
      <c r="D80" s="123">
        <v>73</v>
      </c>
      <c r="E80" s="140">
        <v>44333</v>
      </c>
      <c r="F80" s="137">
        <v>44334</v>
      </c>
      <c r="G80" s="145" t="s">
        <v>120</v>
      </c>
      <c r="H80" s="99" t="s">
        <v>1374</v>
      </c>
      <c r="I80" s="36" t="s">
        <v>121</v>
      </c>
      <c r="J80" s="36" t="s">
        <v>312</v>
      </c>
      <c r="K80" s="56" t="str">
        <f>VLOOKUP(G80,ОМС!$D$1:$E$155,2,0)</f>
        <v>Филиал ООО "РГС-Медицина" в Волгоградской области 7758430836000693</v>
      </c>
      <c r="L80" s="42">
        <f t="shared" ca="1" si="7"/>
        <v>57</v>
      </c>
      <c r="M80" s="36" t="s">
        <v>103</v>
      </c>
      <c r="N80" s="36" t="s">
        <v>88</v>
      </c>
      <c r="O80" s="45" t="s">
        <v>632</v>
      </c>
      <c r="P80" s="45" t="s">
        <v>1358</v>
      </c>
      <c r="Q80" s="45"/>
      <c r="R80" s="44" t="s">
        <v>628</v>
      </c>
      <c r="S80" s="44" t="s">
        <v>629</v>
      </c>
      <c r="T80" s="1" t="str">
        <f>CONCATENATE(U80,V80)</f>
        <v>15 лет</v>
      </c>
      <c r="U80" s="37">
        <v>15</v>
      </c>
      <c r="V80" s="10" t="str">
        <f>VLOOKUP(MOD(MAX(MOD(U80-11,100),9),10),{0," год";1," года";4," лет"},2)</f>
        <v xml:space="preserve"> лет</v>
      </c>
      <c r="W80" s="36" t="s">
        <v>568</v>
      </c>
      <c r="X80" s="56"/>
      <c r="Y80" s="56"/>
      <c r="Z80" s="56"/>
      <c r="AA80" s="56"/>
      <c r="AC80" s="48" t="s">
        <v>1377</v>
      </c>
      <c r="AD80" s="162" t="s">
        <v>1425</v>
      </c>
      <c r="AE80" s="162"/>
      <c r="AF80" s="2"/>
      <c r="AK80" s="48" t="s">
        <v>414</v>
      </c>
      <c r="AL80" s="48" t="s">
        <v>969</v>
      </c>
      <c r="AM80" s="49">
        <v>44343</v>
      </c>
      <c r="AN80" s="48" t="s">
        <v>426</v>
      </c>
    </row>
    <row r="81" spans="1:41" ht="14.25" customHeight="1" x14ac:dyDescent="0.2">
      <c r="A81" s="41">
        <v>136</v>
      </c>
      <c r="D81" s="123">
        <v>113</v>
      </c>
      <c r="E81" s="137">
        <v>44337</v>
      </c>
      <c r="F81" s="137">
        <v>44341</v>
      </c>
      <c r="G81" s="138" t="s">
        <v>689</v>
      </c>
      <c r="H81" s="99" t="s">
        <v>1374</v>
      </c>
      <c r="I81" s="66" t="s">
        <v>687</v>
      </c>
      <c r="J81" s="66" t="s">
        <v>690</v>
      </c>
      <c r="K81" s="56" t="str">
        <f>VLOOKUP(G81,ОМС!$D$1:$E$155,2,0)</f>
        <v>Филиал "Росгосстрах-Омск-Медицина" 4457700846000128</v>
      </c>
      <c r="L81" s="42">
        <f t="shared" ca="1" si="7"/>
        <v>30</v>
      </c>
      <c r="M81" s="66" t="s">
        <v>639</v>
      </c>
      <c r="N81" s="66" t="s">
        <v>640</v>
      </c>
      <c r="O81" s="48" t="s">
        <v>962</v>
      </c>
      <c r="P81" s="48" t="s">
        <v>1366</v>
      </c>
      <c r="R81" s="44" t="s">
        <v>628</v>
      </c>
      <c r="S81" s="44" t="s">
        <v>629</v>
      </c>
      <c r="T81" s="1" t="str">
        <f>X81&amp;Y81&amp;" "&amp;AA81&amp;" мес"</f>
        <v>3 года 5 мес</v>
      </c>
      <c r="U81" s="117">
        <v>3</v>
      </c>
      <c r="V81" s="22" t="str">
        <f>VLOOKUP(MOD(MAX(MOD(U81-11,100),9),10),{0," год";1," года";4," лет"},2)</f>
        <v xml:space="preserve"> года</v>
      </c>
      <c r="W81" s="66" t="s">
        <v>688</v>
      </c>
      <c r="X81" s="52">
        <v>3</v>
      </c>
      <c r="Y81" s="60" t="str">
        <f>VLOOKUP(MOD(MAX(MOD(X81-11,100),9),10),{0," год";1," года";4," лет"},2)</f>
        <v xml:space="preserve"> года</v>
      </c>
      <c r="Z81" s="52"/>
      <c r="AA81" s="52">
        <v>5</v>
      </c>
      <c r="AD81" s="162" t="s">
        <v>1409</v>
      </c>
      <c r="AE81" s="162"/>
      <c r="AF81" s="2"/>
      <c r="AK81" s="92" t="s">
        <v>414</v>
      </c>
      <c r="AL81" s="48" t="s">
        <v>969</v>
      </c>
      <c r="AM81" s="49">
        <v>44344</v>
      </c>
      <c r="AN81" s="2">
        <v>2</v>
      </c>
    </row>
    <row r="82" spans="1:41" ht="14.25" customHeight="1" x14ac:dyDescent="0.2">
      <c r="A82" s="41">
        <v>139</v>
      </c>
      <c r="D82" s="123">
        <v>83</v>
      </c>
      <c r="E82" s="137">
        <v>44309</v>
      </c>
      <c r="F82" s="137">
        <v>44312</v>
      </c>
      <c r="G82" s="138" t="s">
        <v>703</v>
      </c>
      <c r="H82" s="99" t="s">
        <v>1374</v>
      </c>
      <c r="I82" s="66" t="s">
        <v>701</v>
      </c>
      <c r="J82" s="66" t="s">
        <v>704</v>
      </c>
      <c r="K82" s="56" t="str">
        <f>VLOOKUP(G82,ОМС!$D$1:$E$155,2,0)</f>
        <v>ООО "СМК-РЕСО Мед" 6950830835000503</v>
      </c>
      <c r="L82" s="42">
        <f t="shared" ca="1" si="7"/>
        <v>60</v>
      </c>
      <c r="M82" s="66" t="s">
        <v>639</v>
      </c>
      <c r="N82" s="66" t="s">
        <v>700</v>
      </c>
      <c r="O82" s="48" t="s">
        <v>962</v>
      </c>
      <c r="P82" s="48" t="s">
        <v>1366</v>
      </c>
      <c r="R82" s="44" t="s">
        <v>628</v>
      </c>
      <c r="S82" s="44" t="s">
        <v>629</v>
      </c>
      <c r="T82" s="1" t="str">
        <f>X82&amp;Y82&amp;" "&amp;AA82&amp;" мес"</f>
        <v>17 лет 1 мес</v>
      </c>
      <c r="U82" s="117">
        <v>1</v>
      </c>
      <c r="V82" s="22" t="str">
        <f>VLOOKUP(MOD(MAX(MOD(U82-11,100),9),10),{0," год";1," года";4," лет"},2)</f>
        <v xml:space="preserve"> год</v>
      </c>
      <c r="W82" s="66" t="s">
        <v>702</v>
      </c>
      <c r="X82" s="52">
        <v>17</v>
      </c>
      <c r="Y82" s="60" t="str">
        <f>VLOOKUP(MOD(MAX(MOD(X82-11,100),9),10),{0," год";1," года";4," лет"},2)</f>
        <v xml:space="preserve"> лет</v>
      </c>
      <c r="Z82" s="52"/>
      <c r="AA82" s="52">
        <v>1</v>
      </c>
      <c r="AD82" s="162" t="s">
        <v>1422</v>
      </c>
      <c r="AE82" s="162"/>
      <c r="AF82" s="2"/>
      <c r="AK82" s="48" t="s">
        <v>414</v>
      </c>
      <c r="AL82" s="48" t="s">
        <v>969</v>
      </c>
      <c r="AM82" s="49">
        <v>44344</v>
      </c>
      <c r="AN82" s="48" t="s">
        <v>426</v>
      </c>
    </row>
    <row r="83" spans="1:41" ht="14.25" customHeight="1" x14ac:dyDescent="0.2">
      <c r="A83" s="41">
        <v>141</v>
      </c>
      <c r="D83" s="123">
        <v>91</v>
      </c>
      <c r="E83" s="137">
        <v>44333</v>
      </c>
      <c r="F83" s="137">
        <v>44334</v>
      </c>
      <c r="G83" s="138" t="s">
        <v>711</v>
      </c>
      <c r="H83" s="99" t="s">
        <v>1374</v>
      </c>
      <c r="I83" s="66" t="s">
        <v>709</v>
      </c>
      <c r="J83" s="66" t="s">
        <v>712</v>
      </c>
      <c r="K83" s="56" t="str">
        <f>VLOOKUP(G83,ОМС!$D$1:$E$155,2,0)</f>
        <v>Филиал ЗАО "МАКС-М" г. Белгород 3158320836000188</v>
      </c>
      <c r="L83" s="42">
        <f t="shared" ca="1" si="7"/>
        <v>46</v>
      </c>
      <c r="M83" s="66" t="s">
        <v>639</v>
      </c>
      <c r="N83" s="66" t="s">
        <v>670</v>
      </c>
      <c r="O83" s="48" t="s">
        <v>961</v>
      </c>
      <c r="P83" s="48" t="s">
        <v>1366</v>
      </c>
      <c r="R83" s="44" t="s">
        <v>628</v>
      </c>
      <c r="S83" s="44" t="s">
        <v>629</v>
      </c>
      <c r="T83" s="1" t="str">
        <f>X83&amp;Y83&amp;" "&amp;AA83&amp;" мес"</f>
        <v>16 лет 5 мес</v>
      </c>
      <c r="U83" s="117">
        <v>3</v>
      </c>
      <c r="V83" s="22" t="str">
        <f>VLOOKUP(MOD(MAX(MOD(U83-11,100),9),10),{0," год";1," года";4," лет"},2)</f>
        <v xml:space="preserve"> года</v>
      </c>
      <c r="W83" s="66" t="s">
        <v>710</v>
      </c>
      <c r="X83" s="52">
        <v>16</v>
      </c>
      <c r="Y83" s="60" t="str">
        <f>VLOOKUP(MOD(MAX(MOD(X83-11,100),9),10),{0," год";1," года";4," лет"},2)</f>
        <v xml:space="preserve"> лет</v>
      </c>
      <c r="Z83" s="52"/>
      <c r="AA83" s="52">
        <v>5</v>
      </c>
      <c r="AD83" s="162" t="s">
        <v>1425</v>
      </c>
      <c r="AE83" s="162"/>
      <c r="AF83" s="2"/>
      <c r="AK83" s="92" t="s">
        <v>414</v>
      </c>
      <c r="AL83" s="48" t="s">
        <v>969</v>
      </c>
      <c r="AM83" s="49">
        <v>44344</v>
      </c>
      <c r="AN83" s="2">
        <v>2</v>
      </c>
    </row>
    <row r="84" spans="1:41" ht="14.25" customHeight="1" x14ac:dyDescent="0.2">
      <c r="A84" s="41">
        <v>142</v>
      </c>
      <c r="D84" s="123">
        <v>114</v>
      </c>
      <c r="E84" s="137">
        <v>44370</v>
      </c>
      <c r="F84" s="167">
        <v>44376</v>
      </c>
      <c r="G84" s="85" t="s">
        <v>716</v>
      </c>
      <c r="H84" s="99" t="s">
        <v>1374</v>
      </c>
      <c r="I84" s="66" t="s">
        <v>714</v>
      </c>
      <c r="J84" s="66" t="s">
        <v>717</v>
      </c>
      <c r="K84" s="56" t="str">
        <f>VLOOKUP(G84,ОМС!$D$1:$E$155,2,0)</f>
        <v>Рязанский филиал АО "Страховая компания "СОГАЗ-М" 6251920848000032</v>
      </c>
      <c r="L84" s="42">
        <f t="shared" ca="1" si="7"/>
        <v>52</v>
      </c>
      <c r="M84" s="66" t="s">
        <v>639</v>
      </c>
      <c r="N84" s="66" t="s">
        <v>713</v>
      </c>
      <c r="O84" s="48" t="s">
        <v>964</v>
      </c>
      <c r="P84" s="48" t="s">
        <v>1366</v>
      </c>
      <c r="R84" s="44" t="s">
        <v>628</v>
      </c>
      <c r="S84" s="44" t="s">
        <v>629</v>
      </c>
      <c r="T84" s="1" t="str">
        <f>X84&amp;Y84</f>
        <v>30 лет</v>
      </c>
      <c r="U84" s="117">
        <v>1</v>
      </c>
      <c r="V84" s="22" t="str">
        <f>VLOOKUP(MOD(MAX(MOD(U84-11,100),9),10),{0," год";1," года";4," лет"},2)</f>
        <v xml:space="preserve"> год</v>
      </c>
      <c r="W84" s="66" t="s">
        <v>715</v>
      </c>
      <c r="X84" s="52">
        <v>30</v>
      </c>
      <c r="Y84" s="60" t="str">
        <f>VLOOKUP(MOD(MAX(MOD(X84-11,100),9),10),{0," год";1," года";4," лет"},2)</f>
        <v xml:space="preserve"> лет</v>
      </c>
      <c r="Z84" s="52"/>
      <c r="AA84" s="52">
        <v>0</v>
      </c>
      <c r="AD84" s="162" t="s">
        <v>1436</v>
      </c>
      <c r="AE84" s="162"/>
      <c r="AF84" s="2"/>
      <c r="AK84" s="48" t="s">
        <v>414</v>
      </c>
      <c r="AL84" s="183" t="s">
        <v>969</v>
      </c>
      <c r="AM84" s="183">
        <v>44382</v>
      </c>
      <c r="AN84" s="2" t="s">
        <v>426</v>
      </c>
      <c r="AO84" s="2"/>
    </row>
    <row r="85" spans="1:41" ht="14.25" customHeight="1" x14ac:dyDescent="0.2">
      <c r="A85" s="41">
        <v>26</v>
      </c>
      <c r="B85" s="21"/>
      <c r="C85" s="167" t="str">
        <f>AK85</f>
        <v>в прошлом году отказ</v>
      </c>
      <c r="D85" s="123">
        <v>160</v>
      </c>
      <c r="E85" s="134"/>
      <c r="G85" s="189" t="s">
        <v>126</v>
      </c>
      <c r="H85" s="99" t="s">
        <v>1374</v>
      </c>
      <c r="I85" s="70" t="s">
        <v>127</v>
      </c>
      <c r="J85" s="70" t="s">
        <v>321</v>
      </c>
      <c r="K85" s="56" t="str">
        <f>VLOOKUP(G85,ОМС!$D$1:$E$155,2,0)</f>
        <v>Волгоградский филиал АО "Страховая компания "СОГАЗ-Мед"  7756530835001519</v>
      </c>
      <c r="L85" s="42">
        <f t="shared" ca="1" si="7"/>
        <v>58</v>
      </c>
      <c r="M85" s="70" t="s">
        <v>103</v>
      </c>
      <c r="N85" s="70" t="s">
        <v>105</v>
      </c>
      <c r="O85" s="72"/>
      <c r="P85" s="45" t="s">
        <v>1358</v>
      </c>
      <c r="Q85" s="45"/>
      <c r="R85" s="44" t="s">
        <v>628</v>
      </c>
      <c r="S85" s="44" t="s">
        <v>629</v>
      </c>
      <c r="T85" s="1" t="str">
        <f>CONCATENATE(U85,V85)</f>
        <v>13 лет</v>
      </c>
      <c r="U85" s="79">
        <v>13</v>
      </c>
      <c r="V85" s="10" t="str">
        <f>VLOOKUP(MOD(MAX(MOD(U85-11,100),9),10),{0," год";1," года";4," лет"},2)</f>
        <v xml:space="preserve"> лет</v>
      </c>
      <c r="W85" s="70" t="s">
        <v>570</v>
      </c>
      <c r="X85" s="56"/>
      <c r="Y85" s="60"/>
      <c r="Z85" s="56"/>
      <c r="AA85" s="56"/>
      <c r="AE85" s="162"/>
      <c r="AF85" s="2"/>
      <c r="AK85" s="48" t="s">
        <v>1315</v>
      </c>
      <c r="AL85" s="2"/>
      <c r="AM85" s="2"/>
      <c r="AN85" s="2"/>
      <c r="AO85" s="2"/>
    </row>
    <row r="86" spans="1:41" s="229" customFormat="1" ht="14.25" customHeight="1" x14ac:dyDescent="0.2">
      <c r="A86" s="217">
        <v>144</v>
      </c>
      <c r="D86" s="268">
        <v>115</v>
      </c>
      <c r="E86" s="277">
        <v>44370</v>
      </c>
      <c r="F86" s="281">
        <v>44375</v>
      </c>
      <c r="G86" s="269" t="s">
        <v>724</v>
      </c>
      <c r="H86" s="241" t="s">
        <v>1374</v>
      </c>
      <c r="I86" s="270" t="s">
        <v>722</v>
      </c>
      <c r="J86" s="270" t="s">
        <v>725</v>
      </c>
      <c r="K86" s="224" t="str">
        <f>VLOOKUP(G86,ОМС!$D$1:$E$155,2,0)</f>
        <v xml:space="preserve"> 6356140837001222</v>
      </c>
      <c r="L86" s="243">
        <f t="shared" ca="1" si="7"/>
        <v>64</v>
      </c>
      <c r="M86" s="270" t="s">
        <v>639</v>
      </c>
      <c r="N86" s="270" t="s">
        <v>700</v>
      </c>
      <c r="O86" s="271" t="s">
        <v>962</v>
      </c>
      <c r="P86" s="232" t="s">
        <v>1366</v>
      </c>
      <c r="Q86" s="232"/>
      <c r="R86" s="225" t="s">
        <v>628</v>
      </c>
      <c r="S86" s="225" t="s">
        <v>629</v>
      </c>
      <c r="T86" s="226" t="str">
        <f>X86&amp;Y86&amp;" "&amp;AA86&amp;" мес"</f>
        <v>42 года 10 мес</v>
      </c>
      <c r="U86" s="272">
        <v>19</v>
      </c>
      <c r="V86" s="253" t="str">
        <f>VLOOKUP(MOD(MAX(MOD(U86-11,100),9),10),{0," год";1," года";4," лет"},2)</f>
        <v xml:space="preserve"> лет</v>
      </c>
      <c r="W86" s="270" t="s">
        <v>723</v>
      </c>
      <c r="X86" s="242">
        <v>42</v>
      </c>
      <c r="Y86" s="237" t="str">
        <f>VLOOKUP(MOD(MAX(MOD(X86-11,100),9),10),{0," год";1," года";4," лет"},2)</f>
        <v xml:space="preserve"> года</v>
      </c>
      <c r="Z86" s="242"/>
      <c r="AA86" s="242">
        <v>10</v>
      </c>
      <c r="AB86" s="229" t="s">
        <v>1530</v>
      </c>
      <c r="AC86" s="230"/>
      <c r="AD86" s="230" t="s">
        <v>1436</v>
      </c>
      <c r="AE86" s="230"/>
      <c r="AK86" s="232" t="s">
        <v>414</v>
      </c>
      <c r="AL86" s="232" t="s">
        <v>969</v>
      </c>
      <c r="AM86" s="233">
        <v>44376</v>
      </c>
      <c r="AN86" s="232" t="s">
        <v>426</v>
      </c>
      <c r="AO86" s="232" t="s">
        <v>1527</v>
      </c>
    </row>
    <row r="87" spans="1:41" ht="14.25" customHeight="1" x14ac:dyDescent="0.2">
      <c r="A87" s="41">
        <v>146</v>
      </c>
      <c r="D87" s="123">
        <v>116</v>
      </c>
      <c r="E87" s="137">
        <v>44354</v>
      </c>
      <c r="F87" s="137">
        <v>44355</v>
      </c>
      <c r="G87" s="139" t="s">
        <v>732</v>
      </c>
      <c r="H87" s="99" t="s">
        <v>1374</v>
      </c>
      <c r="I87" s="69" t="s">
        <v>730</v>
      </c>
      <c r="J87" s="69" t="s">
        <v>733</v>
      </c>
      <c r="K87" s="56" t="str">
        <f>VLOOKUP(G87,ОМС!$D$1:$E$155,2,0)</f>
        <v>ООО "Муниципальная страховая компания г. Краснодара-Медицина" 2355420838000880</v>
      </c>
      <c r="L87" s="42">
        <f t="shared" ca="1" si="7"/>
        <v>47</v>
      </c>
      <c r="M87" s="69" t="s">
        <v>639</v>
      </c>
      <c r="N87" s="69" t="s">
        <v>670</v>
      </c>
      <c r="O87" s="73" t="s">
        <v>961</v>
      </c>
      <c r="P87" s="48" t="s">
        <v>1366</v>
      </c>
      <c r="R87" s="44" t="s">
        <v>628</v>
      </c>
      <c r="S87" s="44" t="s">
        <v>629</v>
      </c>
      <c r="T87" s="1" t="str">
        <f>X87&amp;Y87&amp;" "&amp;AA87&amp;" мес"</f>
        <v>2 года 7 мес</v>
      </c>
      <c r="U87" s="119">
        <v>1</v>
      </c>
      <c r="V87" s="22" t="str">
        <f>VLOOKUP(MOD(MAX(MOD(U87-11,100),9),10),{0," год";1," года";4," лет"},2)</f>
        <v xml:space="preserve"> год</v>
      </c>
      <c r="W87" s="69" t="s">
        <v>731</v>
      </c>
      <c r="X87" s="52">
        <v>2</v>
      </c>
      <c r="Y87" s="60" t="str">
        <f>VLOOKUP(MOD(MAX(MOD(X87-11,100),9),10),{0," год";1," года";4," лет"},2)</f>
        <v xml:space="preserve"> года</v>
      </c>
      <c r="Z87" s="52"/>
      <c r="AA87" s="52">
        <v>7</v>
      </c>
      <c r="AD87" s="162" t="s">
        <v>1405</v>
      </c>
      <c r="AE87" s="162"/>
      <c r="AF87" s="2"/>
      <c r="AK87" s="48" t="s">
        <v>414</v>
      </c>
      <c r="AL87" s="48" t="s">
        <v>969</v>
      </c>
      <c r="AM87" s="49">
        <v>44357</v>
      </c>
      <c r="AN87" s="48">
        <v>2</v>
      </c>
    </row>
    <row r="88" spans="1:41" s="229" customFormat="1" ht="14.25" customHeight="1" x14ac:dyDescent="0.2">
      <c r="A88" s="217">
        <v>148</v>
      </c>
      <c r="C88" s="248" t="s">
        <v>1387</v>
      </c>
      <c r="D88" s="268">
        <v>117</v>
      </c>
      <c r="E88" s="232"/>
      <c r="F88" s="233"/>
      <c r="G88" s="269" t="s">
        <v>740</v>
      </c>
      <c r="H88" s="241" t="s">
        <v>1374</v>
      </c>
      <c r="I88" s="270" t="s">
        <v>738</v>
      </c>
      <c r="J88" s="270" t="s">
        <v>741</v>
      </c>
      <c r="K88" s="224" t="str">
        <f>VLOOKUP(G88,ОМС!$D$1:$E$155,2,0)</f>
        <v>4048120831000015</v>
      </c>
      <c r="L88" s="243">
        <f t="shared" ca="1" si="7"/>
        <v>43</v>
      </c>
      <c r="M88" s="270" t="s">
        <v>639</v>
      </c>
      <c r="N88" s="270" t="s">
        <v>640</v>
      </c>
      <c r="O88" s="271" t="s">
        <v>962</v>
      </c>
      <c r="P88" s="232" t="s">
        <v>1366</v>
      </c>
      <c r="Q88" s="232"/>
      <c r="R88" s="225" t="s">
        <v>628</v>
      </c>
      <c r="S88" s="225" t="s">
        <v>629</v>
      </c>
      <c r="T88" s="226" t="str">
        <f>X88&amp;Y88&amp;" "&amp;AA88&amp;" мес"</f>
        <v>5 лет 5 мес</v>
      </c>
      <c r="U88" s="272">
        <v>1</v>
      </c>
      <c r="V88" s="253" t="str">
        <f>VLOOKUP(MOD(MAX(MOD(U88-11,100),9),10),{0," год";1," года";4," лет"},2)</f>
        <v xml:space="preserve"> год</v>
      </c>
      <c r="W88" s="270" t="s">
        <v>739</v>
      </c>
      <c r="X88" s="242">
        <v>5</v>
      </c>
      <c r="Y88" s="237" t="str">
        <f>VLOOKUP(MOD(MAX(MOD(X88-11,100),9),10),{0," год";1," года";4," лет"},2)</f>
        <v xml:space="preserve"> лет</v>
      </c>
      <c r="Z88" s="242"/>
      <c r="AA88" s="242">
        <v>5</v>
      </c>
      <c r="AK88" s="232"/>
      <c r="AL88" s="232"/>
      <c r="AM88" s="232"/>
      <c r="AN88" s="232"/>
    </row>
    <row r="89" spans="1:41" ht="14.25" customHeight="1" x14ac:dyDescent="0.2">
      <c r="A89" s="41">
        <v>27</v>
      </c>
      <c r="B89" s="21"/>
      <c r="C89" s="137" t="s">
        <v>1315</v>
      </c>
      <c r="D89" s="123"/>
      <c r="E89" s="140"/>
      <c r="G89" s="155" t="s">
        <v>128</v>
      </c>
      <c r="H89" s="99" t="s">
        <v>1374</v>
      </c>
      <c r="I89" s="70" t="s">
        <v>129</v>
      </c>
      <c r="J89" s="70" t="s">
        <v>322</v>
      </c>
      <c r="K89" s="56" t="str">
        <f>VLOOKUP(G89,ОМС!$D$1:$E$155,2,0)</f>
        <v>ЗАО "СК"Астро-Волга-Мед" 6355440843000130</v>
      </c>
      <c r="L89" s="42">
        <f t="shared" ca="1" si="7"/>
        <v>67</v>
      </c>
      <c r="M89" s="70" t="s">
        <v>103</v>
      </c>
      <c r="N89" s="70" t="s">
        <v>31</v>
      </c>
      <c r="O89" s="72" t="s">
        <v>632</v>
      </c>
      <c r="P89" s="45"/>
      <c r="Q89" s="45"/>
      <c r="R89" s="44" t="s">
        <v>628</v>
      </c>
      <c r="S89" s="44" t="s">
        <v>629</v>
      </c>
      <c r="T89" s="1" t="str">
        <f>CONCATENATE(U89,V89)</f>
        <v>16 лет</v>
      </c>
      <c r="U89" s="79">
        <v>16</v>
      </c>
      <c r="V89" s="10" t="str">
        <f>VLOOKUP(MOD(MAX(MOD(U89-11,100),9),10),{0," год";1," года";4," лет"},2)</f>
        <v xml:space="preserve"> лет</v>
      </c>
      <c r="W89" s="70" t="s">
        <v>574</v>
      </c>
      <c r="X89" s="56"/>
      <c r="Y89" s="60" t="str">
        <f>VLOOKUP(MOD(MAX(MOD(X89-11,100),9),10),{0," год";1," года";4," лет"},2)</f>
        <v xml:space="preserve"> лет</v>
      </c>
      <c r="Z89" s="56"/>
      <c r="AA89" s="56"/>
      <c r="AE89" s="162"/>
      <c r="AF89" s="2"/>
      <c r="AK89" s="48" t="s">
        <v>1315</v>
      </c>
      <c r="AO89" s="2"/>
    </row>
    <row r="90" spans="1:41" ht="14.25" customHeight="1" x14ac:dyDescent="0.2">
      <c r="A90" s="41">
        <v>149</v>
      </c>
      <c r="D90" s="123">
        <v>84</v>
      </c>
      <c r="E90" s="137">
        <v>44309</v>
      </c>
      <c r="F90" s="137">
        <v>44312</v>
      </c>
      <c r="G90" s="139" t="s">
        <v>745</v>
      </c>
      <c r="H90" s="99" t="s">
        <v>1374</v>
      </c>
      <c r="I90" s="69" t="s">
        <v>743</v>
      </c>
      <c r="J90" s="69" t="s">
        <v>746</v>
      </c>
      <c r="K90" s="56" t="str">
        <f>VLOOKUP(G90,ОМС!$D$1:$E$155,2,0)</f>
        <v>Орехово-Зуевское агенство ОАО "РОСНО-МС" 7758140845002180</v>
      </c>
      <c r="L90" s="42">
        <f t="shared" ca="1" si="7"/>
        <v>64</v>
      </c>
      <c r="M90" s="69" t="s">
        <v>639</v>
      </c>
      <c r="N90" s="69" t="s">
        <v>742</v>
      </c>
      <c r="O90" s="73" t="s">
        <v>961</v>
      </c>
      <c r="P90" s="48" t="s">
        <v>1366</v>
      </c>
      <c r="R90" s="44" t="s">
        <v>628</v>
      </c>
      <c r="S90" s="44" t="s">
        <v>629</v>
      </c>
      <c r="T90" s="1" t="str">
        <f>X90&amp;Y90&amp;" "&amp;AA90&amp;" мес"</f>
        <v>19 лет 11 мес</v>
      </c>
      <c r="U90" s="119">
        <v>2</v>
      </c>
      <c r="V90" s="22" t="str">
        <f>VLOOKUP(MOD(MAX(MOD(U90-11,100),9),10),{0," год";1," года";4," лет"},2)</f>
        <v xml:space="preserve"> года</v>
      </c>
      <c r="W90" s="69" t="s">
        <v>744</v>
      </c>
      <c r="X90" s="52">
        <v>19</v>
      </c>
      <c r="Y90" s="60" t="str">
        <f>VLOOKUP(MOD(MAX(MOD(X90-11,100),9),10),{0," год";1," года";4," лет"},2)</f>
        <v xml:space="preserve"> лет</v>
      </c>
      <c r="Z90" s="52"/>
      <c r="AA90" s="52">
        <v>11</v>
      </c>
      <c r="AD90" s="162" t="s">
        <v>1422</v>
      </c>
      <c r="AE90" s="162"/>
      <c r="AF90" s="2"/>
      <c r="AK90" s="48" t="s">
        <v>414</v>
      </c>
      <c r="AL90" s="48" t="s">
        <v>969</v>
      </c>
      <c r="AM90" s="49">
        <v>44344</v>
      </c>
      <c r="AN90" s="48" t="s">
        <v>426</v>
      </c>
    </row>
    <row r="91" spans="1:41" ht="14.25" customHeight="1" x14ac:dyDescent="0.2">
      <c r="A91" s="41">
        <v>150</v>
      </c>
      <c r="D91" s="123">
        <v>118</v>
      </c>
      <c r="E91" s="137">
        <v>44334</v>
      </c>
      <c r="F91" s="137">
        <v>44335</v>
      </c>
      <c r="G91" s="139" t="s">
        <v>749</v>
      </c>
      <c r="H91" s="99" t="s">
        <v>1374</v>
      </c>
      <c r="I91" s="69" t="s">
        <v>747</v>
      </c>
      <c r="J91" s="69" t="s">
        <v>750</v>
      </c>
      <c r="K91" s="56" t="str">
        <f>VLOOKUP(G91,ОМС!$D$1:$E$155,2,0)</f>
        <v>Тульский филиал ООО "АльфаСтрахование-ОМС" 7152130831000373</v>
      </c>
      <c r="L91" s="42">
        <f t="shared" ca="1" si="7"/>
        <v>54</v>
      </c>
      <c r="M91" s="69" t="s">
        <v>639</v>
      </c>
      <c r="N91" s="69" t="s">
        <v>670</v>
      </c>
      <c r="O91" s="73" t="s">
        <v>961</v>
      </c>
      <c r="P91" s="48" t="s">
        <v>1366</v>
      </c>
      <c r="R91" s="44" t="s">
        <v>628</v>
      </c>
      <c r="S91" s="44" t="s">
        <v>629</v>
      </c>
      <c r="T91" s="1" t="str">
        <f>CONCATENATE(U91,V91)</f>
        <v>1 год</v>
      </c>
      <c r="U91" s="119">
        <v>1</v>
      </c>
      <c r="V91" s="22" t="str">
        <f>VLOOKUP(MOD(MAX(MOD(U91-11,100),9),10),{0," год";1," года";4," лет"},2)</f>
        <v xml:space="preserve"> год</v>
      </c>
      <c r="W91" s="69" t="s">
        <v>748</v>
      </c>
      <c r="X91" s="52"/>
      <c r="Y91" s="60" t="str">
        <f>VLOOKUP(MOD(MAX(MOD(X91-11,100),9),10),{0," год";1," года";4," лет"},2)</f>
        <v xml:space="preserve"> лет</v>
      </c>
      <c r="Z91" s="52"/>
      <c r="AA91" s="52"/>
      <c r="AD91" s="162" t="s">
        <v>1411</v>
      </c>
      <c r="AE91" s="162"/>
      <c r="AF91" s="2"/>
      <c r="AK91" s="92" t="s">
        <v>414</v>
      </c>
      <c r="AL91" s="48" t="s">
        <v>969</v>
      </c>
      <c r="AM91" s="49">
        <v>44347</v>
      </c>
      <c r="AN91" s="48" t="s">
        <v>434</v>
      </c>
    </row>
    <row r="92" spans="1:41" ht="14.25" customHeight="1" x14ac:dyDescent="0.2">
      <c r="A92" s="41">
        <v>30</v>
      </c>
      <c r="B92" s="21">
        <v>44189</v>
      </c>
      <c r="C92" s="21">
        <v>44244</v>
      </c>
      <c r="D92" s="123">
        <v>16</v>
      </c>
      <c r="E92" s="140">
        <v>44273</v>
      </c>
      <c r="F92" s="137">
        <v>44274</v>
      </c>
      <c r="G92" s="155" t="s">
        <v>133</v>
      </c>
      <c r="H92" s="99" t="s">
        <v>1374</v>
      </c>
      <c r="I92" s="70" t="s">
        <v>134</v>
      </c>
      <c r="J92" s="70" t="s">
        <v>326</v>
      </c>
      <c r="K92" s="56" t="str">
        <f>VLOOKUP(G92,ОМС!$D$1:$E$155,2,0)</f>
        <v>ОАО "Страховая компания "АСКОМЕД" 6358140848009253</v>
      </c>
      <c r="L92" s="42">
        <f t="shared" ca="1" si="7"/>
        <v>64</v>
      </c>
      <c r="M92" s="70" t="s">
        <v>103</v>
      </c>
      <c r="N92" s="70" t="s">
        <v>88</v>
      </c>
      <c r="O92" s="72" t="s">
        <v>632</v>
      </c>
      <c r="P92" s="45"/>
      <c r="Q92" s="45"/>
      <c r="R92" s="44" t="s">
        <v>628</v>
      </c>
      <c r="S92" s="44" t="s">
        <v>629</v>
      </c>
      <c r="T92" s="1" t="str">
        <f>CONCATENATE(U92,V92)</f>
        <v>20 лет</v>
      </c>
      <c r="U92" s="79">
        <v>20</v>
      </c>
      <c r="V92" s="10" t="str">
        <f>VLOOKUP(MOD(MAX(MOD(U92-11,100),9),10),{0," год";1," года";4," лет"},2)</f>
        <v xml:space="preserve"> лет</v>
      </c>
      <c r="W92" s="70" t="s">
        <v>576</v>
      </c>
      <c r="X92" s="56"/>
      <c r="Y92" s="56"/>
      <c r="Z92" s="56"/>
      <c r="AA92" s="56"/>
      <c r="AD92" s="162" t="s">
        <v>1417</v>
      </c>
      <c r="AE92" s="162"/>
      <c r="AF92" s="2"/>
      <c r="AK92" s="92" t="s">
        <v>414</v>
      </c>
      <c r="AL92" s="48" t="s">
        <v>969</v>
      </c>
      <c r="AM92" s="49">
        <v>44277</v>
      </c>
      <c r="AN92" s="48" t="s">
        <v>434</v>
      </c>
      <c r="AO92" s="2"/>
    </row>
    <row r="93" spans="1:41" ht="14.25" customHeight="1" x14ac:dyDescent="0.2">
      <c r="A93" s="41">
        <v>155</v>
      </c>
      <c r="D93" s="123">
        <v>85</v>
      </c>
      <c r="E93" s="137">
        <v>44309</v>
      </c>
      <c r="F93" s="137">
        <v>44312</v>
      </c>
      <c r="G93" s="156" t="s">
        <v>942</v>
      </c>
      <c r="H93" s="99" t="s">
        <v>1374</v>
      </c>
      <c r="I93" s="95" t="s">
        <v>940</v>
      </c>
      <c r="J93" s="95" t="s">
        <v>943</v>
      </c>
      <c r="K93" s="56" t="str">
        <f>VLOOKUP(G93,ОМС!$D$1:$E$155,2,0)</f>
        <v>Филиал ООО "РГС-Медицина"-"Росгосстрах-Смоленск-Медицина" 6757 0408 3800 0204</v>
      </c>
      <c r="L93" s="42">
        <f t="shared" ca="1" si="7"/>
        <v>63</v>
      </c>
      <c r="M93" s="95" t="s">
        <v>938</v>
      </c>
      <c r="N93" s="95" t="s">
        <v>1367</v>
      </c>
      <c r="O93" s="73" t="s">
        <v>960</v>
      </c>
      <c r="P93" s="48" t="s">
        <v>1366</v>
      </c>
      <c r="R93" s="44" t="s">
        <v>628</v>
      </c>
      <c r="S93" s="44" t="s">
        <v>629</v>
      </c>
      <c r="T93" s="1" t="str">
        <f>X93&amp;Y93&amp;" "&amp;AA93&amp;" мес"</f>
        <v>10 лет 2 мес</v>
      </c>
      <c r="U93" s="1" t="str">
        <f ca="1">DATEDIF(W93,$AC$1,"ym")&amp;" мес."</f>
        <v>11 мес.</v>
      </c>
      <c r="W93" s="95" t="s">
        <v>941</v>
      </c>
      <c r="X93" s="57">
        <v>10</v>
      </c>
      <c r="Y93" s="60" t="str">
        <f>VLOOKUP(MOD(MAX(MOD(X93-11,100),9),10),{0," год";1," года";4," лет"},2)</f>
        <v xml:space="preserve"> лет</v>
      </c>
      <c r="Z93" s="57">
        <v>4</v>
      </c>
      <c r="AA93" s="62">
        <v>2</v>
      </c>
      <c r="AD93" s="162" t="s">
        <v>1422</v>
      </c>
      <c r="AE93" s="162"/>
      <c r="AF93" s="2"/>
      <c r="AK93" s="48" t="s">
        <v>414</v>
      </c>
      <c r="AL93" s="48" t="s">
        <v>969</v>
      </c>
      <c r="AM93" s="49">
        <v>44347</v>
      </c>
      <c r="AN93" s="48" t="s">
        <v>426</v>
      </c>
    </row>
    <row r="94" spans="1:41" ht="14.25" customHeight="1" x14ac:dyDescent="0.2">
      <c r="A94" s="41">
        <v>31</v>
      </c>
      <c r="B94" s="21">
        <v>44189</v>
      </c>
      <c r="C94" s="21">
        <v>44258</v>
      </c>
      <c r="D94" s="123">
        <v>66</v>
      </c>
      <c r="E94" s="140">
        <v>44299</v>
      </c>
      <c r="F94" s="137">
        <v>44300</v>
      </c>
      <c r="G94" s="155" t="s">
        <v>135</v>
      </c>
      <c r="H94" s="99" t="s">
        <v>1374</v>
      </c>
      <c r="I94" s="70" t="s">
        <v>136</v>
      </c>
      <c r="J94" s="70" t="s">
        <v>327</v>
      </c>
      <c r="K94" s="56" t="str">
        <f>VLOOKUP(G94,ОМС!$D$1:$E$155,2,0)</f>
        <v>ОАО "РОСНО-МС" г. Москва 7751730827002369</v>
      </c>
      <c r="L94" s="42">
        <f t="shared" ca="1" si="7"/>
        <v>60</v>
      </c>
      <c r="M94" s="70" t="s">
        <v>103</v>
      </c>
      <c r="N94" s="70" t="s">
        <v>108</v>
      </c>
      <c r="O94" s="72" t="s">
        <v>632</v>
      </c>
      <c r="P94" s="45" t="s">
        <v>1358</v>
      </c>
      <c r="Q94" s="45"/>
      <c r="R94" s="44" t="s">
        <v>628</v>
      </c>
      <c r="S94" s="44" t="s">
        <v>629</v>
      </c>
      <c r="T94" s="1" t="str">
        <f>CONCATENATE(U94,V94)</f>
        <v>4 года</v>
      </c>
      <c r="U94" s="76">
        <v>4</v>
      </c>
      <c r="V94" s="10" t="str">
        <f>VLOOKUP(MOD(MAX(MOD(U94-11,100),9),10),{0," год";1," года";4," лет"},2)</f>
        <v xml:space="preserve"> года</v>
      </c>
      <c r="W94" s="70" t="s">
        <v>577</v>
      </c>
      <c r="X94" s="56"/>
      <c r="Y94" s="56"/>
      <c r="Z94" s="56"/>
      <c r="AA94" s="56"/>
      <c r="AD94" s="162" t="s">
        <v>1420</v>
      </c>
      <c r="AE94" s="162"/>
      <c r="AF94" s="2"/>
      <c r="AK94" s="48" t="s">
        <v>414</v>
      </c>
      <c r="AL94" s="48" t="s">
        <v>969</v>
      </c>
      <c r="AM94" s="49">
        <v>44305</v>
      </c>
      <c r="AN94" s="48" t="s">
        <v>426</v>
      </c>
    </row>
    <row r="95" spans="1:41" ht="14.25" customHeight="1" x14ac:dyDescent="0.2">
      <c r="A95" s="41">
        <v>32</v>
      </c>
      <c r="B95" s="21">
        <v>44189</v>
      </c>
      <c r="C95" s="21">
        <v>44244</v>
      </c>
      <c r="D95" s="123">
        <v>37</v>
      </c>
      <c r="E95" s="140">
        <v>44291</v>
      </c>
      <c r="F95" s="137">
        <v>44292</v>
      </c>
      <c r="G95" s="155" t="s">
        <v>137</v>
      </c>
      <c r="H95" s="99" t="s">
        <v>1374</v>
      </c>
      <c r="I95" s="70" t="s">
        <v>138</v>
      </c>
      <c r="J95" s="70" t="s">
        <v>328</v>
      </c>
      <c r="K95" s="56" t="str">
        <f>VLOOKUP(G95,ОМС!$D$1:$E$155,2,0)</f>
        <v xml:space="preserve"> 6049430846000114</v>
      </c>
      <c r="L95" s="42">
        <f t="shared" ca="1" si="7"/>
        <v>56</v>
      </c>
      <c r="M95" s="70" t="s">
        <v>103</v>
      </c>
      <c r="N95" s="70" t="s">
        <v>31</v>
      </c>
      <c r="O95" s="72" t="s">
        <v>632</v>
      </c>
      <c r="P95" s="45" t="s">
        <v>1358</v>
      </c>
      <c r="Q95" s="45"/>
      <c r="R95" s="44" t="s">
        <v>628</v>
      </c>
      <c r="S95" s="44" t="s">
        <v>629</v>
      </c>
      <c r="T95" s="1" t="str">
        <f>CONCATENATE(U95,V95)</f>
        <v>13 лет</v>
      </c>
      <c r="U95" s="79">
        <v>13</v>
      </c>
      <c r="V95" s="10" t="str">
        <f>VLOOKUP(MOD(MAX(MOD(U95-11,100),9),10),{0," год";1," года";4," лет"},2)</f>
        <v xml:space="preserve"> лет</v>
      </c>
      <c r="W95" s="70" t="s">
        <v>575</v>
      </c>
      <c r="X95" s="56"/>
      <c r="Y95" s="56"/>
      <c r="Z95" s="56"/>
      <c r="AA95" s="56"/>
      <c r="AD95" s="163" t="s">
        <v>1463</v>
      </c>
      <c r="AE95" s="162"/>
      <c r="AF95" s="2"/>
      <c r="AK95" s="48" t="s">
        <v>414</v>
      </c>
      <c r="AL95" s="48" t="s">
        <v>969</v>
      </c>
      <c r="AM95" s="49">
        <v>44305</v>
      </c>
      <c r="AN95" s="48" t="s">
        <v>426</v>
      </c>
    </row>
    <row r="96" spans="1:41" ht="14.25" customHeight="1" x14ac:dyDescent="0.2">
      <c r="A96" s="41">
        <v>33</v>
      </c>
      <c r="B96" s="21">
        <v>44189</v>
      </c>
      <c r="C96" s="21">
        <v>44258</v>
      </c>
      <c r="D96" s="123">
        <v>64</v>
      </c>
      <c r="E96" s="140">
        <v>44302</v>
      </c>
      <c r="F96" s="137">
        <v>44305</v>
      </c>
      <c r="G96" s="155" t="s">
        <v>139</v>
      </c>
      <c r="H96" s="99" t="s">
        <v>1374</v>
      </c>
      <c r="I96" s="70" t="s">
        <v>140</v>
      </c>
      <c r="J96" s="70" t="s">
        <v>329</v>
      </c>
      <c r="K96" s="56" t="str">
        <f>VLOOKUP(G96,ОМС!$D$1:$E$155,2,0)</f>
        <v>Филиал ООО "РГС-Медицина" -"Росгосстрах-Липецк-Медицина" 7752330826000941</v>
      </c>
      <c r="L96" s="42">
        <f t="shared" ca="1" si="7"/>
        <v>56</v>
      </c>
      <c r="M96" s="70" t="s">
        <v>103</v>
      </c>
      <c r="N96" s="70" t="s">
        <v>105</v>
      </c>
      <c r="O96" s="72" t="s">
        <v>632</v>
      </c>
      <c r="P96" s="45" t="s">
        <v>1358</v>
      </c>
      <c r="Q96" s="45"/>
      <c r="R96" s="44" t="s">
        <v>628</v>
      </c>
      <c r="S96" s="44" t="s">
        <v>629</v>
      </c>
      <c r="T96" s="1" t="str">
        <f>CONCATENATE(U96,V96)</f>
        <v>12 лет</v>
      </c>
      <c r="U96" s="79">
        <v>12</v>
      </c>
      <c r="V96" s="10" t="str">
        <f>VLOOKUP(MOD(MAX(MOD(U96-11,100),9),10),{0," год";1," года";4," лет"},2)</f>
        <v xml:space="preserve"> лет</v>
      </c>
      <c r="W96" s="70" t="s">
        <v>578</v>
      </c>
      <c r="X96" s="56"/>
      <c r="Y96" s="56"/>
      <c r="Z96" s="56"/>
      <c r="AA96" s="56"/>
      <c r="AD96" s="162" t="s">
        <v>1421</v>
      </c>
      <c r="AE96" s="162"/>
      <c r="AF96" s="2"/>
      <c r="AK96" s="92" t="s">
        <v>414</v>
      </c>
      <c r="AL96" s="48" t="s">
        <v>969</v>
      </c>
      <c r="AM96" s="49">
        <v>44307</v>
      </c>
      <c r="AN96" s="48" t="s">
        <v>426</v>
      </c>
    </row>
    <row r="97" spans="1:42" ht="14.25" customHeight="1" x14ac:dyDescent="0.2">
      <c r="A97" s="41">
        <v>36</v>
      </c>
      <c r="B97" s="21">
        <v>44189</v>
      </c>
      <c r="C97" s="21">
        <v>44216</v>
      </c>
      <c r="D97" s="123">
        <v>69</v>
      </c>
      <c r="E97" s="140">
        <v>44215</v>
      </c>
      <c r="F97" s="137">
        <v>44301</v>
      </c>
      <c r="G97" s="155" t="s">
        <v>147</v>
      </c>
      <c r="H97" s="99" t="s">
        <v>1374</v>
      </c>
      <c r="I97" s="70" t="s">
        <v>148</v>
      </c>
      <c r="J97" s="70" t="s">
        <v>334</v>
      </c>
      <c r="K97" s="56" t="str">
        <f>VLOOKUP(G97,ОМС!$D$1:$E$155,2,0)</f>
        <v>Филиал ООО "РГС-Медицина"-"Росгосстрах-Ярославль-Медицина" 7656930846000339</v>
      </c>
      <c r="L97" s="42">
        <f t="shared" ca="1" si="7"/>
        <v>62</v>
      </c>
      <c r="M97" s="70" t="s">
        <v>103</v>
      </c>
      <c r="N97" s="70" t="s">
        <v>88</v>
      </c>
      <c r="O97" s="72" t="s">
        <v>632</v>
      </c>
      <c r="P97" s="45" t="s">
        <v>1358</v>
      </c>
      <c r="Q97" s="45"/>
      <c r="R97" s="44" t="s">
        <v>628</v>
      </c>
      <c r="S97" s="44" t="s">
        <v>629</v>
      </c>
      <c r="T97" s="1" t="str">
        <f>CONCATENATE(U97,V97)</f>
        <v>14 лет</v>
      </c>
      <c r="U97" s="79">
        <v>14</v>
      </c>
      <c r="V97" s="10" t="str">
        <f>VLOOKUP(MOD(MAX(MOD(U97-11,100),9),10),{0," год";1," года";4," лет"},2)</f>
        <v xml:space="preserve"> лет</v>
      </c>
      <c r="W97" s="70" t="s">
        <v>580</v>
      </c>
      <c r="X97" s="56"/>
      <c r="Y97" s="56"/>
      <c r="Z97" s="56"/>
      <c r="AA97" s="56"/>
      <c r="AD97" s="162" t="s">
        <v>1419</v>
      </c>
      <c r="AE97" s="162"/>
      <c r="AF97" s="2"/>
      <c r="AK97" s="48" t="s">
        <v>414</v>
      </c>
      <c r="AL97" s="48" t="s">
        <v>969</v>
      </c>
      <c r="AM97" s="49">
        <v>44305</v>
      </c>
      <c r="AN97" s="48" t="s">
        <v>426</v>
      </c>
    </row>
    <row r="98" spans="1:42" ht="14.25" customHeight="1" x14ac:dyDescent="0.2">
      <c r="A98" s="41">
        <v>157</v>
      </c>
      <c r="D98" s="123">
        <v>92</v>
      </c>
      <c r="E98" s="137">
        <v>44364</v>
      </c>
      <c r="F98" s="167">
        <v>44365</v>
      </c>
      <c r="G98" s="168" t="s">
        <v>764</v>
      </c>
      <c r="H98" s="99" t="s">
        <v>1374</v>
      </c>
      <c r="I98" s="69" t="s">
        <v>64</v>
      </c>
      <c r="J98" s="69" t="s">
        <v>765</v>
      </c>
      <c r="K98" s="56" t="str">
        <f>VLOOKUP(G98,ОМС!$D$1:$E$155,2,0)</f>
        <v xml:space="preserve"> 7749 2208 3700 3347</v>
      </c>
      <c r="L98" s="42">
        <f t="shared" ca="1" si="7"/>
        <v>44</v>
      </c>
      <c r="M98" s="52" t="s">
        <v>639</v>
      </c>
      <c r="N98" s="52" t="s">
        <v>670</v>
      </c>
      <c r="O98" s="73" t="s">
        <v>961</v>
      </c>
      <c r="P98" s="48" t="s">
        <v>1366</v>
      </c>
      <c r="R98" s="44" t="s">
        <v>628</v>
      </c>
      <c r="S98" s="75" t="s">
        <v>629</v>
      </c>
      <c r="T98" s="1" t="str">
        <f>X98&amp;Y98</f>
        <v>22 года</v>
      </c>
      <c r="U98" s="116">
        <v>2</v>
      </c>
      <c r="V98" s="22" t="str">
        <f>VLOOKUP(MOD(MAX(MOD(U98-11,100),9),10),{0," год";1," года";4," лет"},2)</f>
        <v xml:space="preserve"> года</v>
      </c>
      <c r="W98" s="69" t="s">
        <v>763</v>
      </c>
      <c r="X98" s="52">
        <v>22</v>
      </c>
      <c r="Y98" s="60" t="str">
        <f>VLOOKUP(MOD(MAX(MOD(X98-11,100),9),10),{0," год";1," года";4," лет"},2)</f>
        <v xml:space="preserve"> года</v>
      </c>
      <c r="Z98" s="52"/>
      <c r="AA98" s="52"/>
      <c r="AD98" s="162" t="s">
        <v>1436</v>
      </c>
      <c r="AE98" s="162"/>
      <c r="AF98" s="2"/>
      <c r="AK98" s="48" t="s">
        <v>414</v>
      </c>
      <c r="AL98" s="48" t="s">
        <v>969</v>
      </c>
      <c r="AM98" s="49">
        <v>44365</v>
      </c>
      <c r="AN98" s="48" t="s">
        <v>434</v>
      </c>
    </row>
    <row r="99" spans="1:42" ht="14.25" customHeight="1" x14ac:dyDescent="0.2">
      <c r="A99" s="41">
        <v>38</v>
      </c>
      <c r="B99" s="10"/>
      <c r="C99" s="10"/>
      <c r="D99" s="123"/>
      <c r="E99" s="157"/>
      <c r="F99" s="137"/>
      <c r="G99" s="148" t="s">
        <v>149</v>
      </c>
      <c r="H99" s="99" t="s">
        <v>1374</v>
      </c>
      <c r="I99" s="70" t="s">
        <v>150</v>
      </c>
      <c r="J99" s="70" t="s">
        <v>336</v>
      </c>
      <c r="K99" s="56" t="str">
        <f>VLOOKUP(G99,ОМС!$D$1:$E$155,2,0)</f>
        <v xml:space="preserve"> </v>
      </c>
      <c r="L99" s="42">
        <f t="shared" ca="1" si="7"/>
        <v>63</v>
      </c>
      <c r="M99" s="56" t="s">
        <v>103</v>
      </c>
      <c r="N99" s="56" t="s">
        <v>105</v>
      </c>
      <c r="O99" s="72"/>
      <c r="P99" s="45"/>
      <c r="Q99" s="45"/>
      <c r="R99" s="44" t="s">
        <v>628</v>
      </c>
      <c r="S99" s="75" t="s">
        <v>629</v>
      </c>
      <c r="T99" s="1" t="str">
        <f>CONCATENATE(U99,V99)</f>
        <v>8 лет</v>
      </c>
      <c r="U99" s="76">
        <v>8</v>
      </c>
      <c r="V99" s="10" t="str">
        <f>VLOOKUP(MOD(MAX(MOD(U99-11,100),9),10),{0," год";1," года";4," лет"},2)</f>
        <v xml:space="preserve"> лет</v>
      </c>
      <c r="W99" s="70" t="s">
        <v>581</v>
      </c>
      <c r="X99" s="56"/>
      <c r="Y99" s="60" t="str">
        <f>VLOOKUP(MOD(MAX(MOD(X99-11,100),9),10),{0," год";1," года";4," лет"},2)</f>
        <v xml:space="preserve"> лет</v>
      </c>
      <c r="Z99" s="56"/>
      <c r="AA99" s="56"/>
      <c r="AE99" s="162"/>
      <c r="AF99" s="2"/>
    </row>
    <row r="100" spans="1:42" ht="14.25" customHeight="1" x14ac:dyDescent="0.2">
      <c r="A100" s="41">
        <v>39</v>
      </c>
      <c r="B100" s="10"/>
      <c r="C100" s="10"/>
      <c r="D100" s="123"/>
      <c r="E100" s="157"/>
      <c r="F100" s="137"/>
      <c r="G100" s="148" t="s">
        <v>151</v>
      </c>
      <c r="H100" s="99" t="s">
        <v>1374</v>
      </c>
      <c r="I100" s="56" t="s">
        <v>152</v>
      </c>
      <c r="J100" s="56" t="s">
        <v>337</v>
      </c>
      <c r="K100" s="56" t="str">
        <f>VLOOKUP(G100,ОМС!$D$1:$E$155,2,0)</f>
        <v xml:space="preserve"> 1548330826000109</v>
      </c>
      <c r="L100" s="42">
        <f t="shared" ca="1" si="7"/>
        <v>55</v>
      </c>
      <c r="M100" s="56" t="s">
        <v>103</v>
      </c>
      <c r="N100" s="56" t="s">
        <v>105</v>
      </c>
      <c r="O100" s="45"/>
      <c r="P100" s="45"/>
      <c r="Q100" s="45"/>
      <c r="R100" s="44" t="s">
        <v>628</v>
      </c>
      <c r="S100" s="44" t="s">
        <v>629</v>
      </c>
      <c r="T100" s="1" t="str">
        <f>CONCATENATE(U100,V100)</f>
        <v>3 года</v>
      </c>
      <c r="U100" s="76">
        <v>3</v>
      </c>
      <c r="V100" s="10" t="str">
        <f>VLOOKUP(MOD(MAX(MOD(U100-11,100),9),10),{0," год";1," года";4," лет"},2)</f>
        <v xml:space="preserve"> года</v>
      </c>
      <c r="W100" s="56" t="s">
        <v>582</v>
      </c>
      <c r="X100" s="56"/>
      <c r="Y100" s="60" t="str">
        <f>VLOOKUP(MOD(MAX(MOD(X100-11,100),9),10),{0," год";1," года";4," лет"},2)</f>
        <v xml:space="preserve"> лет</v>
      </c>
      <c r="Z100" s="56"/>
      <c r="AA100" s="56"/>
      <c r="AE100" s="162"/>
      <c r="AF100" s="2"/>
    </row>
    <row r="101" spans="1:42" ht="32.25" customHeight="1" x14ac:dyDescent="0.2">
      <c r="A101" s="41">
        <v>41</v>
      </c>
      <c r="B101" s="21">
        <v>44189</v>
      </c>
      <c r="C101" s="21">
        <v>44272</v>
      </c>
      <c r="D101" s="123">
        <v>74</v>
      </c>
      <c r="E101" s="140">
        <v>44309</v>
      </c>
      <c r="F101" s="137">
        <v>44313</v>
      </c>
      <c r="G101" s="158" t="s">
        <v>153</v>
      </c>
      <c r="H101" s="99" t="s">
        <v>1374</v>
      </c>
      <c r="I101" s="67" t="s">
        <v>154</v>
      </c>
      <c r="J101" s="67" t="s">
        <v>339</v>
      </c>
      <c r="K101" s="56" t="str">
        <f>VLOOKUP(G101,ОМС!$D$1:$E$155,2,0)</f>
        <v>Филиал ЗАО "Капитал медицинское страхование" в г. Волгограде 7752930848002195</v>
      </c>
      <c r="L101" s="42">
        <f t="shared" ca="1" si="7"/>
        <v>62</v>
      </c>
      <c r="M101" s="67" t="s">
        <v>103</v>
      </c>
      <c r="N101" s="67" t="s">
        <v>31</v>
      </c>
      <c r="O101" s="45" t="s">
        <v>632</v>
      </c>
      <c r="P101" s="45" t="s">
        <v>1358</v>
      </c>
      <c r="Q101" s="45"/>
      <c r="R101" s="44" t="s">
        <v>628</v>
      </c>
      <c r="S101" s="44" t="s">
        <v>629</v>
      </c>
      <c r="T101" s="1" t="str">
        <f>CONCATENATE(U101,V101)</f>
        <v>18 лет</v>
      </c>
      <c r="U101" s="77">
        <v>18</v>
      </c>
      <c r="V101" s="10" t="str">
        <f>VLOOKUP(MOD(MAX(MOD(U101-11,100),9),10),{0," год";1," года";4," лет"},2)</f>
        <v xml:space="preserve"> лет</v>
      </c>
      <c r="W101" s="67" t="s">
        <v>583</v>
      </c>
      <c r="X101" s="56"/>
      <c r="Y101" s="56"/>
      <c r="Z101" s="56"/>
      <c r="AA101" s="56"/>
      <c r="AD101" s="162" t="s">
        <v>1423</v>
      </c>
      <c r="AE101" s="162" t="s">
        <v>1525</v>
      </c>
      <c r="AF101" s="92" t="s">
        <v>413</v>
      </c>
      <c r="AG101" s="298" t="s">
        <v>1569</v>
      </c>
      <c r="AH101" s="49">
        <v>44347</v>
      </c>
      <c r="AI101" s="92" t="s">
        <v>434</v>
      </c>
      <c r="AJ101" s="2" t="s">
        <v>1533</v>
      </c>
      <c r="AM101" s="49"/>
    </row>
    <row r="102" spans="1:42" ht="14.25" customHeight="1" x14ac:dyDescent="0.2">
      <c r="A102" s="41">
        <v>42</v>
      </c>
      <c r="B102" s="21">
        <v>44189</v>
      </c>
      <c r="C102" s="21">
        <v>44244</v>
      </c>
      <c r="D102" s="123">
        <v>148</v>
      </c>
      <c r="E102" s="140">
        <v>44361</v>
      </c>
      <c r="F102" s="167">
        <v>44362</v>
      </c>
      <c r="G102" s="169" t="s">
        <v>155</v>
      </c>
      <c r="H102" s="99" t="s">
        <v>1374</v>
      </c>
      <c r="I102" s="67" t="s">
        <v>156</v>
      </c>
      <c r="J102" s="67" t="s">
        <v>340</v>
      </c>
      <c r="K102" s="56" t="str">
        <f>VLOOKUP(G102,ОМС!$D$1:$E$155,2,0)</f>
        <v>Филиал АО"МАКС-М" в г. Самара 6347600820000541</v>
      </c>
      <c r="L102" s="42">
        <f t="shared" ca="1" si="7"/>
        <v>28</v>
      </c>
      <c r="M102" s="94" t="s">
        <v>639</v>
      </c>
      <c r="N102" s="67" t="s">
        <v>700</v>
      </c>
      <c r="O102" s="45"/>
      <c r="P102" s="48" t="s">
        <v>1366</v>
      </c>
      <c r="R102" s="44" t="s">
        <v>628</v>
      </c>
      <c r="S102" s="44" t="s">
        <v>629</v>
      </c>
      <c r="T102" s="1" t="str">
        <f>CONCATENATE(U102,V102)</f>
        <v>0 лет</v>
      </c>
      <c r="U102" s="77">
        <v>0</v>
      </c>
      <c r="V102" s="10" t="str">
        <f>VLOOKUP(MOD(MAX(MOD(U102-11,100),9),10),{0," год";1," года";4," лет"},2)</f>
        <v xml:space="preserve"> лет</v>
      </c>
      <c r="W102" s="67" t="s">
        <v>584</v>
      </c>
      <c r="X102" s="45" t="s">
        <v>1388</v>
      </c>
      <c r="Y102" s="56"/>
      <c r="Z102" s="56"/>
      <c r="AA102" s="67"/>
      <c r="AC102" s="93" t="s">
        <v>1327</v>
      </c>
      <c r="AD102" s="162" t="s">
        <v>1436</v>
      </c>
      <c r="AE102" s="162"/>
      <c r="AF102" s="92"/>
      <c r="AG102" s="92"/>
      <c r="AH102" s="49"/>
      <c r="AI102" s="92"/>
      <c r="AK102" s="92" t="s">
        <v>414</v>
      </c>
      <c r="AL102" s="48" t="s">
        <v>969</v>
      </c>
      <c r="AM102" s="49">
        <v>44375</v>
      </c>
      <c r="AN102" s="48">
        <v>1</v>
      </c>
    </row>
    <row r="103" spans="1:42" ht="14.25" customHeight="1" x14ac:dyDescent="0.2">
      <c r="A103" s="41">
        <v>158</v>
      </c>
      <c r="D103" s="123">
        <v>119</v>
      </c>
      <c r="E103" s="137">
        <v>44337</v>
      </c>
      <c r="F103" s="137">
        <v>44341</v>
      </c>
      <c r="G103" s="135" t="s">
        <v>769</v>
      </c>
      <c r="H103" s="99" t="s">
        <v>1374</v>
      </c>
      <c r="I103" s="50" t="s">
        <v>767</v>
      </c>
      <c r="J103" s="50" t="s">
        <v>770</v>
      </c>
      <c r="K103" s="56" t="str">
        <f>VLOOKUP(G103,ОМС!$D$1:$E$155,2,0)</f>
        <v>ООО "СК "Ингосстрах-М" 7754 2108 2300 2959</v>
      </c>
      <c r="L103" s="42">
        <f t="shared" ca="1" si="7"/>
        <v>35</v>
      </c>
      <c r="M103" s="50" t="s">
        <v>639</v>
      </c>
      <c r="N103" s="50" t="s">
        <v>766</v>
      </c>
      <c r="O103" s="48" t="s">
        <v>962</v>
      </c>
      <c r="P103" s="48" t="s">
        <v>1366</v>
      </c>
      <c r="R103" s="44" t="s">
        <v>628</v>
      </c>
      <c r="S103" s="44" t="s">
        <v>629</v>
      </c>
      <c r="T103" s="1" t="str">
        <f>X103&amp;Y103&amp;" "&amp;AA103&amp;" мес"</f>
        <v>11 лет 6 мес</v>
      </c>
      <c r="U103" s="116">
        <v>1</v>
      </c>
      <c r="V103" s="22" t="str">
        <f>VLOOKUP(MOD(MAX(MOD(U103-11,100),9),10),{0," год";1," года";4," лет"},2)</f>
        <v xml:space="preserve"> год</v>
      </c>
      <c r="W103" s="50" t="s">
        <v>768</v>
      </c>
      <c r="X103" s="52">
        <v>11</v>
      </c>
      <c r="Y103" s="60" t="str">
        <f>VLOOKUP(MOD(MAX(MOD(X103-11,100),9),10),{0," год";1," года";4," лет"},2)</f>
        <v xml:space="preserve"> лет</v>
      </c>
      <c r="Z103" s="52"/>
      <c r="AA103" s="52">
        <v>6</v>
      </c>
      <c r="AD103" s="162" t="s">
        <v>1409</v>
      </c>
      <c r="AE103" s="162"/>
      <c r="AF103" s="92"/>
      <c r="AG103" s="92"/>
      <c r="AH103" s="49"/>
      <c r="AI103" s="92"/>
      <c r="AK103" s="92" t="s">
        <v>414</v>
      </c>
      <c r="AL103" s="48" t="s">
        <v>969</v>
      </c>
      <c r="AM103" s="49">
        <v>44347</v>
      </c>
      <c r="AN103" s="48">
        <v>1</v>
      </c>
    </row>
    <row r="104" spans="1:42" ht="14.25" customHeight="1" x14ac:dyDescent="0.2">
      <c r="A104" s="41">
        <v>44</v>
      </c>
      <c r="B104" s="21">
        <v>44189</v>
      </c>
      <c r="C104" s="21">
        <v>44272</v>
      </c>
      <c r="D104" s="123">
        <v>100</v>
      </c>
      <c r="E104" s="140">
        <v>44335</v>
      </c>
      <c r="F104" s="137">
        <v>44336</v>
      </c>
      <c r="G104" s="158" t="s">
        <v>157</v>
      </c>
      <c r="H104" s="99" t="s">
        <v>1374</v>
      </c>
      <c r="I104" s="67" t="s">
        <v>158</v>
      </c>
      <c r="J104" s="67" t="s">
        <v>341</v>
      </c>
      <c r="K104" s="56" t="str">
        <f>VLOOKUP(G104,ОМС!$D$1:$E$155,2,0)</f>
        <v>АО Страховая компания "АСКОМЕД" 7748530846001939</v>
      </c>
      <c r="L104" s="42">
        <f t="shared" ca="1" si="7"/>
        <v>57</v>
      </c>
      <c r="M104" s="67" t="s">
        <v>103</v>
      </c>
      <c r="N104" s="67" t="s">
        <v>88</v>
      </c>
      <c r="O104" s="45" t="s">
        <v>632</v>
      </c>
      <c r="P104" s="45" t="s">
        <v>1358</v>
      </c>
      <c r="Q104" s="45"/>
      <c r="R104" s="44" t="s">
        <v>628</v>
      </c>
      <c r="S104" s="44" t="s">
        <v>629</v>
      </c>
      <c r="T104" s="1" t="str">
        <f>CONCATENATE(U104,V104)</f>
        <v>10 лет</v>
      </c>
      <c r="U104" s="77">
        <v>10</v>
      </c>
      <c r="V104" s="10" t="str">
        <f>VLOOKUP(MOD(MAX(MOD(U104-11,100),9),10),{0," год";1," года";4," лет"},2)</f>
        <v xml:space="preserve"> лет</v>
      </c>
      <c r="W104" s="67" t="s">
        <v>585</v>
      </c>
      <c r="X104" s="56"/>
      <c r="Y104" s="56"/>
      <c r="Z104" s="56"/>
      <c r="AA104" s="67"/>
      <c r="AD104" s="162" t="s">
        <v>1426</v>
      </c>
      <c r="AE104" s="162"/>
      <c r="AF104" s="92"/>
      <c r="AG104" s="92"/>
      <c r="AH104" s="49"/>
      <c r="AI104" s="92"/>
      <c r="AK104" s="48" t="s">
        <v>414</v>
      </c>
      <c r="AL104" s="48" t="s">
        <v>969</v>
      </c>
      <c r="AM104" s="49">
        <v>44347</v>
      </c>
      <c r="AN104" s="48">
        <v>2</v>
      </c>
    </row>
    <row r="105" spans="1:42" ht="14.25" customHeight="1" x14ac:dyDescent="0.2">
      <c r="A105" s="41">
        <v>159</v>
      </c>
      <c r="D105" s="123">
        <v>93</v>
      </c>
      <c r="E105" s="137">
        <v>44337</v>
      </c>
      <c r="F105" s="137">
        <v>44340</v>
      </c>
      <c r="G105" s="135" t="s">
        <v>773</v>
      </c>
      <c r="H105" s="99" t="s">
        <v>1374</v>
      </c>
      <c r="I105" s="50" t="s">
        <v>771</v>
      </c>
      <c r="J105" s="50" t="s">
        <v>774</v>
      </c>
      <c r="K105" s="56" t="str">
        <f>VLOOKUP(G105,ОМС!$D$1:$E$155,2,0)</f>
        <v>Филиал ООО "РГС-Медицина"-"Росгосстрах-Липецк-Медицина" 4851820842000054</v>
      </c>
      <c r="L105" s="42">
        <f t="shared" ca="1" si="7"/>
        <v>51</v>
      </c>
      <c r="M105" s="50" t="s">
        <v>639</v>
      </c>
      <c r="N105" s="50" t="s">
        <v>670</v>
      </c>
      <c r="O105" s="48" t="s">
        <v>961</v>
      </c>
      <c r="P105" s="48" t="s">
        <v>1366</v>
      </c>
      <c r="R105" s="44" t="s">
        <v>628</v>
      </c>
      <c r="S105" s="44" t="s">
        <v>629</v>
      </c>
      <c r="T105" s="1" t="str">
        <f>X105&amp;Y105&amp;" "&amp;AA105&amp;" мес"</f>
        <v>29 лет 5 мес</v>
      </c>
      <c r="U105" s="116">
        <v>10</v>
      </c>
      <c r="V105" s="22" t="str">
        <f>VLOOKUP(MOD(MAX(MOD(U105-11,100),9),10),{0," год";1," года";4," лет"},2)</f>
        <v xml:space="preserve"> лет</v>
      </c>
      <c r="W105" s="50" t="s">
        <v>772</v>
      </c>
      <c r="X105" s="52">
        <v>29</v>
      </c>
      <c r="Y105" s="60" t="str">
        <f>VLOOKUP(MOD(MAX(MOD(X105-11,100),9),10),{0," год";1," года";4," лет"},2)</f>
        <v xml:space="preserve"> лет</v>
      </c>
      <c r="Z105" s="52"/>
      <c r="AA105" s="52">
        <v>5</v>
      </c>
      <c r="AD105" s="162" t="s">
        <v>1410</v>
      </c>
      <c r="AE105" s="162"/>
      <c r="AF105" s="92"/>
      <c r="AG105" s="92"/>
      <c r="AH105" s="49"/>
      <c r="AI105" s="92"/>
      <c r="AK105" s="92" t="s">
        <v>414</v>
      </c>
      <c r="AL105" s="48" t="s">
        <v>969</v>
      </c>
      <c r="AM105" s="49">
        <v>44347</v>
      </c>
      <c r="AN105" s="48" t="s">
        <v>426</v>
      </c>
    </row>
    <row r="106" spans="1:42" ht="14.25" customHeight="1" x14ac:dyDescent="0.2">
      <c r="A106" s="41">
        <v>160</v>
      </c>
      <c r="D106" s="123">
        <v>94</v>
      </c>
      <c r="E106" s="137">
        <v>44337</v>
      </c>
      <c r="F106" s="137">
        <v>44340</v>
      </c>
      <c r="G106" s="135" t="s">
        <v>777</v>
      </c>
      <c r="H106" s="99" t="s">
        <v>1374</v>
      </c>
      <c r="I106" s="50" t="s">
        <v>775</v>
      </c>
      <c r="J106" s="50" t="s">
        <v>778</v>
      </c>
      <c r="K106" s="56" t="str">
        <f>VLOOKUP(G106,ОМС!$D$1:$E$155,2,0)</f>
        <v>ИКАР 770150 8604841564</v>
      </c>
      <c r="L106" s="42">
        <f t="shared" ca="1" si="7"/>
        <v>58</v>
      </c>
      <c r="M106" s="50" t="s">
        <v>639</v>
      </c>
      <c r="N106" s="50" t="s">
        <v>670</v>
      </c>
      <c r="O106" s="48" t="s">
        <v>961</v>
      </c>
      <c r="P106" s="48" t="s">
        <v>1366</v>
      </c>
      <c r="R106" s="44" t="s">
        <v>628</v>
      </c>
      <c r="S106" s="44" t="s">
        <v>629</v>
      </c>
      <c r="T106" s="1" t="str">
        <f>X106&amp;Y106&amp;" "&amp;AA106&amp;" мес"</f>
        <v>32 года 10 мес</v>
      </c>
      <c r="U106" s="116">
        <v>14</v>
      </c>
      <c r="V106" s="22" t="str">
        <f>VLOOKUP(MOD(MAX(MOD(U106-11,100),9),10),{0," год";1," года";4," лет"},2)</f>
        <v xml:space="preserve"> лет</v>
      </c>
      <c r="W106" s="50" t="s">
        <v>776</v>
      </c>
      <c r="X106" s="52">
        <v>32</v>
      </c>
      <c r="Y106" s="60" t="str">
        <f>VLOOKUP(MOD(MAX(MOD(X106-11,100),9),10),{0," год";1," года";4," лет"},2)</f>
        <v xml:space="preserve"> года</v>
      </c>
      <c r="Z106" s="52"/>
      <c r="AA106" s="52">
        <v>10</v>
      </c>
      <c r="AD106" s="162" t="s">
        <v>1410</v>
      </c>
      <c r="AE106" s="162"/>
      <c r="AF106" s="92"/>
      <c r="AG106" s="92"/>
      <c r="AH106" s="49"/>
      <c r="AI106" s="92"/>
      <c r="AK106" s="92" t="s">
        <v>414</v>
      </c>
      <c r="AL106" s="48" t="s">
        <v>969</v>
      </c>
      <c r="AM106" s="49">
        <v>44347</v>
      </c>
      <c r="AN106" s="48" t="s">
        <v>434</v>
      </c>
    </row>
    <row r="107" spans="1:42" ht="14.25" customHeight="1" x14ac:dyDescent="0.2">
      <c r="A107" s="41">
        <v>162</v>
      </c>
      <c r="C107" s="123" t="s">
        <v>1383</v>
      </c>
      <c r="D107" s="123">
        <v>120</v>
      </c>
      <c r="E107" s="49">
        <v>44344</v>
      </c>
      <c r="F107" s="49">
        <v>44347</v>
      </c>
      <c r="G107" s="87" t="s">
        <v>784</v>
      </c>
      <c r="H107" s="99" t="s">
        <v>1374</v>
      </c>
      <c r="I107" s="125">
        <v>22234</v>
      </c>
      <c r="J107" s="50" t="s">
        <v>785</v>
      </c>
      <c r="K107" s="56" t="str">
        <f>VLOOKUP(G107,ОМС!$D$1:$E$155,2,0)</f>
        <v>Филиал АО "МАКС-М" в г. Пскове 7748 9308 3500 1108</v>
      </c>
      <c r="L107" s="42">
        <f t="shared" ca="1" si="7"/>
        <v>61</v>
      </c>
      <c r="M107" s="50" t="s">
        <v>639</v>
      </c>
      <c r="N107" s="126" t="s">
        <v>700</v>
      </c>
      <c r="O107" s="48" t="s">
        <v>962</v>
      </c>
      <c r="P107" s="48" t="s">
        <v>1366</v>
      </c>
      <c r="R107" s="44" t="s">
        <v>628</v>
      </c>
      <c r="S107" s="44" t="s">
        <v>629</v>
      </c>
      <c r="T107" s="1" t="str">
        <f>X107&amp;Y107&amp;" "&amp;AA107&amp;" мес"</f>
        <v>36 лет 5 мес</v>
      </c>
      <c r="U107" s="120">
        <v>13</v>
      </c>
      <c r="V107" s="22" t="str">
        <f>VLOOKUP(MOD(MAX(MOD(U107-11,100),9),10),{0," год";1," года";4," лет"},2)</f>
        <v xml:space="preserve"> лет</v>
      </c>
      <c r="W107" s="50" t="s">
        <v>783</v>
      </c>
      <c r="X107" s="52">
        <v>36</v>
      </c>
      <c r="Y107" s="60" t="str">
        <f>VLOOKUP(MOD(MAX(MOD(X107-11,100),9),10),{0," год";1," года";4," лет"},2)</f>
        <v xml:space="preserve"> лет</v>
      </c>
      <c r="Z107" s="52"/>
      <c r="AA107" s="52">
        <v>5</v>
      </c>
      <c r="AC107" s="2"/>
      <c r="AD107" s="162" t="s">
        <v>1429</v>
      </c>
      <c r="AE107" s="2"/>
      <c r="AF107" s="92"/>
      <c r="AG107" s="92"/>
      <c r="AH107" s="49"/>
      <c r="AI107" s="92"/>
      <c r="AK107" s="48" t="s">
        <v>414</v>
      </c>
      <c r="AL107" s="48" t="s">
        <v>969</v>
      </c>
      <c r="AM107" s="49">
        <v>44347</v>
      </c>
      <c r="AN107" s="48">
        <v>3</v>
      </c>
      <c r="AO107" s="48" t="s">
        <v>1549</v>
      </c>
      <c r="AP107" s="48" t="s">
        <v>1434</v>
      </c>
    </row>
    <row r="108" spans="1:42" ht="14.25" customHeight="1" x14ac:dyDescent="0.2">
      <c r="A108" s="41">
        <v>49</v>
      </c>
      <c r="B108" s="21">
        <v>44189</v>
      </c>
      <c r="C108" s="21">
        <v>44216</v>
      </c>
      <c r="D108" s="123">
        <v>19</v>
      </c>
      <c r="E108" s="140">
        <v>44215</v>
      </c>
      <c r="F108" s="137">
        <v>44274</v>
      </c>
      <c r="G108" s="158" t="s">
        <v>462</v>
      </c>
      <c r="H108" s="99" t="s">
        <v>1374</v>
      </c>
      <c r="I108" s="67" t="s">
        <v>587</v>
      </c>
      <c r="J108" s="67" t="s">
        <v>463</v>
      </c>
      <c r="K108" s="56" t="str">
        <f>VLOOKUP(G108,ОМС!$D$1:$E$155,2,0)</f>
        <v>ООО "МСК"ИНКО-МЕД" 4652000841000162</v>
      </c>
      <c r="L108" s="42">
        <f t="shared" ca="1" si="7"/>
        <v>23</v>
      </c>
      <c r="M108" s="67" t="s">
        <v>103</v>
      </c>
      <c r="N108" s="67" t="s">
        <v>108</v>
      </c>
      <c r="O108" s="45" t="s">
        <v>632</v>
      </c>
      <c r="P108" s="45"/>
      <c r="Q108" s="45"/>
      <c r="R108" s="44" t="s">
        <v>628</v>
      </c>
      <c r="S108" s="44" t="s">
        <v>629</v>
      </c>
      <c r="T108" s="1" t="str">
        <f ca="1">U108</f>
        <v>9 мес.</v>
      </c>
      <c r="U108" s="54" t="str">
        <f ca="1">DATEDIF(W108,$AC$1,"ym")&amp;" мес."</f>
        <v>9 мес.</v>
      </c>
      <c r="V108" s="10"/>
      <c r="W108" s="67" t="s">
        <v>588</v>
      </c>
      <c r="X108" s="56"/>
      <c r="Y108" s="56"/>
      <c r="Z108" s="56"/>
      <c r="AA108" s="56"/>
      <c r="AD108" s="162" t="s">
        <v>1417</v>
      </c>
      <c r="AE108" s="162"/>
      <c r="AF108" s="92"/>
      <c r="AG108" s="92"/>
      <c r="AH108" s="49"/>
      <c r="AI108" s="92"/>
      <c r="AK108" s="92" t="s">
        <v>414</v>
      </c>
      <c r="AL108" s="48" t="s">
        <v>969</v>
      </c>
      <c r="AM108" s="49">
        <v>44277</v>
      </c>
      <c r="AN108" s="48">
        <v>1</v>
      </c>
    </row>
    <row r="109" spans="1:42" ht="14.25" customHeight="1" x14ac:dyDescent="0.2">
      <c r="A109" s="41">
        <v>163</v>
      </c>
      <c r="D109" s="123">
        <v>121</v>
      </c>
      <c r="E109" s="137">
        <v>44370</v>
      </c>
      <c r="F109" s="167">
        <v>44372</v>
      </c>
      <c r="G109" s="87" t="s">
        <v>789</v>
      </c>
      <c r="H109" s="99" t="s">
        <v>1374</v>
      </c>
      <c r="I109" s="50" t="s">
        <v>787</v>
      </c>
      <c r="J109" s="50" t="s">
        <v>790</v>
      </c>
      <c r="K109" s="56" t="str">
        <f>VLOOKUP(G109,ОМС!$D$1:$E$155,2,0)</f>
        <v>Филиал ООО "Капитал МС" в Ярославской области 7649640828000229</v>
      </c>
      <c r="L109" s="42">
        <f t="shared" ca="1" si="7"/>
        <v>68</v>
      </c>
      <c r="M109" s="50" t="s">
        <v>639</v>
      </c>
      <c r="N109" s="50" t="s">
        <v>786</v>
      </c>
      <c r="O109" s="48" t="s">
        <v>962</v>
      </c>
      <c r="P109" s="48" t="s">
        <v>1366</v>
      </c>
      <c r="Q109" s="48" t="s">
        <v>1498</v>
      </c>
      <c r="R109" s="44" t="s">
        <v>628</v>
      </c>
      <c r="S109" s="44" t="s">
        <v>629</v>
      </c>
      <c r="T109" s="1" t="str">
        <f>X109&amp;Y109</f>
        <v>46 лет</v>
      </c>
      <c r="U109" s="120">
        <v>17</v>
      </c>
      <c r="V109" s="22" t="str">
        <f>VLOOKUP(MOD(MAX(MOD(U109-11,100),9),10),{0," год";1," года";4," лет"},2)</f>
        <v xml:space="preserve"> лет</v>
      </c>
      <c r="W109" s="50" t="s">
        <v>788</v>
      </c>
      <c r="X109" s="52">
        <v>46</v>
      </c>
      <c r="Y109" s="60" t="str">
        <f>VLOOKUP(MOD(MAX(MOD(X109-11,100),9),10),{0," год";1," года";4," лет"},2)</f>
        <v xml:space="preserve"> лет</v>
      </c>
      <c r="Z109" s="52"/>
      <c r="AA109" s="50"/>
      <c r="AD109" s="162" t="s">
        <v>1436</v>
      </c>
      <c r="AE109" s="162"/>
      <c r="AF109" s="92"/>
      <c r="AG109" s="92"/>
      <c r="AH109" s="49"/>
      <c r="AI109" s="92"/>
      <c r="AK109" s="48" t="s">
        <v>414</v>
      </c>
      <c r="AL109" s="48" t="s">
        <v>969</v>
      </c>
      <c r="AM109" s="49">
        <v>44376</v>
      </c>
      <c r="AN109" s="48" t="s">
        <v>426</v>
      </c>
    </row>
    <row r="110" spans="1:42" s="229" customFormat="1" ht="14.25" customHeight="1" x14ac:dyDescent="0.2">
      <c r="A110" s="217">
        <v>164</v>
      </c>
      <c r="C110" s="229" t="s">
        <v>1369</v>
      </c>
      <c r="D110" s="268"/>
      <c r="E110" s="232"/>
      <c r="F110" s="233"/>
      <c r="G110" s="273" t="s">
        <v>793</v>
      </c>
      <c r="H110" s="241" t="s">
        <v>1374</v>
      </c>
      <c r="I110" s="274" t="s">
        <v>791</v>
      </c>
      <c r="J110" s="274" t="s">
        <v>794</v>
      </c>
      <c r="K110" s="224" t="str">
        <f>VLOOKUP(G110,ОМС!$D$1:$E$155,2,0)</f>
        <v>ООО МСО "ПАНАЦЕЯ" 6150 4308 4731 0079</v>
      </c>
      <c r="L110" s="243">
        <f t="shared" ca="1" si="7"/>
        <v>56</v>
      </c>
      <c r="M110" s="274" t="s">
        <v>639</v>
      </c>
      <c r="N110" s="274" t="s">
        <v>700</v>
      </c>
      <c r="O110" s="232" t="s">
        <v>962</v>
      </c>
      <c r="P110" s="232"/>
      <c r="Q110" s="232"/>
      <c r="R110" s="225" t="s">
        <v>628</v>
      </c>
      <c r="S110" s="225" t="s">
        <v>629</v>
      </c>
      <c r="T110" s="226" t="str">
        <f>CONCATENATE(U110,V110)</f>
        <v>2 года</v>
      </c>
      <c r="U110" s="275">
        <v>2</v>
      </c>
      <c r="V110" s="253" t="str">
        <f>VLOOKUP(MOD(MAX(MOD(U110-11,100),9),10),{0," год";1," года";4," лет"},2)</f>
        <v xml:space="preserve"> года</v>
      </c>
      <c r="W110" s="274" t="s">
        <v>792</v>
      </c>
      <c r="X110" s="242"/>
      <c r="Y110" s="237" t="str">
        <f>VLOOKUP(MOD(MAX(MOD(X110-11,100),9),10),{0," год";1," года";4," лет"},2)</f>
        <v xml:space="preserve"> лет</v>
      </c>
      <c r="Z110" s="242"/>
      <c r="AA110" s="242"/>
      <c r="AF110" s="238"/>
      <c r="AG110" s="238"/>
      <c r="AH110" s="233"/>
      <c r="AI110" s="238"/>
      <c r="AK110" s="232"/>
      <c r="AL110" s="232"/>
      <c r="AM110" s="232"/>
      <c r="AN110" s="232"/>
      <c r="AO110" s="232"/>
    </row>
    <row r="111" spans="1:42" ht="14.25" customHeight="1" x14ac:dyDescent="0.2">
      <c r="A111" s="41">
        <v>165</v>
      </c>
      <c r="D111" s="123">
        <v>122</v>
      </c>
      <c r="E111" s="137">
        <v>44370</v>
      </c>
      <c r="F111" s="167">
        <v>44372</v>
      </c>
      <c r="G111" s="87" t="s">
        <v>797</v>
      </c>
      <c r="H111" s="99" t="s">
        <v>1374</v>
      </c>
      <c r="I111" s="50" t="s">
        <v>795</v>
      </c>
      <c r="J111" s="50" t="s">
        <v>798</v>
      </c>
      <c r="K111" s="56" t="str">
        <f>VLOOKUP(G111,ОМС!$D$1:$E$155,2,0)</f>
        <v>"Росгосстрах-Санкт-Петербург-Медицина" 7850520825002291</v>
      </c>
      <c r="L111" s="42">
        <f t="shared" ca="1" si="7"/>
        <v>47</v>
      </c>
      <c r="M111" s="50" t="s">
        <v>639</v>
      </c>
      <c r="N111" s="50" t="s">
        <v>700</v>
      </c>
      <c r="O111" s="48" t="s">
        <v>962</v>
      </c>
      <c r="P111" s="48" t="s">
        <v>1366</v>
      </c>
      <c r="R111" s="44" t="s">
        <v>628</v>
      </c>
      <c r="S111" s="44" t="s">
        <v>629</v>
      </c>
      <c r="T111" s="1" t="str">
        <f>X111&amp;Y111&amp;" "&amp;AA111&amp;" мес"</f>
        <v>16 лет 7 мес</v>
      </c>
      <c r="U111" s="120">
        <v>1</v>
      </c>
      <c r="V111" s="22" t="str">
        <f>VLOOKUP(MOD(MAX(MOD(U111-11,100),9),10),{0," год";1," года";4," лет"},2)</f>
        <v xml:space="preserve"> год</v>
      </c>
      <c r="W111" s="50" t="s">
        <v>796</v>
      </c>
      <c r="X111" s="52">
        <v>16</v>
      </c>
      <c r="Y111" s="60" t="str">
        <f>VLOOKUP(MOD(MAX(MOD(X111-11,100),9),10),{0," год";1," года";4," лет"},2)</f>
        <v xml:space="preserve"> лет</v>
      </c>
      <c r="Z111" s="52"/>
      <c r="AA111" s="50">
        <v>7</v>
      </c>
      <c r="AD111" s="162" t="s">
        <v>1436</v>
      </c>
      <c r="AE111" s="162"/>
      <c r="AF111" s="92"/>
      <c r="AG111" s="92"/>
      <c r="AH111" s="49"/>
      <c r="AI111" s="92"/>
      <c r="AK111" s="48" t="s">
        <v>414</v>
      </c>
      <c r="AL111" s="48" t="s">
        <v>969</v>
      </c>
      <c r="AM111" s="49">
        <v>44376</v>
      </c>
      <c r="AN111" s="48">
        <v>2</v>
      </c>
    </row>
    <row r="112" spans="1:42" ht="14.25" customHeight="1" x14ac:dyDescent="0.2">
      <c r="A112" s="41">
        <v>167</v>
      </c>
      <c r="D112" s="123">
        <v>123</v>
      </c>
      <c r="E112" s="137">
        <v>44333</v>
      </c>
      <c r="F112" s="137">
        <v>44334</v>
      </c>
      <c r="G112" s="135" t="s">
        <v>806</v>
      </c>
      <c r="H112" s="99" t="s">
        <v>1374</v>
      </c>
      <c r="I112" s="50" t="s">
        <v>804</v>
      </c>
      <c r="J112" s="50" t="s">
        <v>807</v>
      </c>
      <c r="K112" s="56" t="str">
        <f>VLOOKUP(G112,ОМС!$D$1:$E$155,2,0)</f>
        <v>Филиал "Саратов "РОСНО-МС" ОАО "РОСНО-МС" 6453230826014484</v>
      </c>
      <c r="L112" s="42">
        <f t="shared" ca="1" si="7"/>
        <v>55</v>
      </c>
      <c r="M112" s="50" t="s">
        <v>639</v>
      </c>
      <c r="N112" s="50" t="s">
        <v>670</v>
      </c>
      <c r="O112" s="48" t="s">
        <v>961</v>
      </c>
      <c r="P112" s="48" t="s">
        <v>1366</v>
      </c>
      <c r="R112" s="44" t="s">
        <v>628</v>
      </c>
      <c r="S112" s="44" t="s">
        <v>629</v>
      </c>
      <c r="T112" s="1" t="str">
        <f>X112&amp;Y112&amp;" "&amp;AA112&amp;" мес"</f>
        <v>5 лет 3 мес</v>
      </c>
      <c r="U112" s="116">
        <v>4</v>
      </c>
      <c r="V112" s="22" t="str">
        <f>VLOOKUP(MOD(MAX(MOD(U112-11,100),9),10),{0," год";1," года";4," лет"},2)</f>
        <v xml:space="preserve"> года</v>
      </c>
      <c r="W112" s="50" t="s">
        <v>805</v>
      </c>
      <c r="X112" s="52">
        <v>5</v>
      </c>
      <c r="Y112" s="60" t="str">
        <f>VLOOKUP(MOD(MAX(MOD(X112-11,100),9),10),{0," год";1," года";4," лет"},2)</f>
        <v xml:space="preserve"> лет</v>
      </c>
      <c r="Z112" s="52"/>
      <c r="AA112" s="50">
        <v>3</v>
      </c>
      <c r="AD112" s="162" t="s">
        <v>1425</v>
      </c>
      <c r="AE112" s="162"/>
      <c r="AF112" s="92"/>
      <c r="AG112" s="92"/>
      <c r="AH112" s="49"/>
      <c r="AI112" s="92"/>
      <c r="AK112" s="92" t="s">
        <v>414</v>
      </c>
      <c r="AL112" s="48" t="s">
        <v>969</v>
      </c>
      <c r="AM112" s="49">
        <v>44347</v>
      </c>
      <c r="AN112" s="48" t="s">
        <v>434</v>
      </c>
    </row>
    <row r="113" spans="1:41" ht="14.25" customHeight="1" x14ac:dyDescent="0.2">
      <c r="A113" s="41">
        <v>169</v>
      </c>
      <c r="D113" s="123">
        <v>124</v>
      </c>
      <c r="E113" s="137">
        <v>44337</v>
      </c>
      <c r="F113" s="137">
        <v>44343</v>
      </c>
      <c r="G113" s="135" t="s">
        <v>814</v>
      </c>
      <c r="H113" s="99" t="s">
        <v>1374</v>
      </c>
      <c r="I113" s="50" t="s">
        <v>812</v>
      </c>
      <c r="J113" s="50" t="s">
        <v>815</v>
      </c>
      <c r="K113" s="56" t="str">
        <f>VLOOKUP(G113,ОМС!$D$1:$E$155,2,0)</f>
        <v>ВТБ Медицинское страхование 4855 0208 3200 0257</v>
      </c>
      <c r="L113" s="42">
        <f t="shared" ca="1" si="7"/>
        <v>43</v>
      </c>
      <c r="M113" s="50" t="s">
        <v>639</v>
      </c>
      <c r="N113" s="50" t="s">
        <v>645</v>
      </c>
      <c r="O113" s="48" t="s">
        <v>965</v>
      </c>
      <c r="P113" s="48" t="s">
        <v>1366</v>
      </c>
      <c r="R113" s="44" t="s">
        <v>628</v>
      </c>
      <c r="S113" s="44" t="s">
        <v>629</v>
      </c>
      <c r="T113" s="1" t="str">
        <f>X113&amp;Y113&amp;" "&amp;AA113&amp;" мес"</f>
        <v>22 года 8 мес</v>
      </c>
      <c r="U113" s="116">
        <v>1</v>
      </c>
      <c r="V113" s="22" t="str">
        <f>VLOOKUP(MOD(MAX(MOD(U113-11,100),9),10),{0," год";1," года";4," лет"},2)</f>
        <v xml:space="preserve"> год</v>
      </c>
      <c r="W113" s="50" t="s">
        <v>813</v>
      </c>
      <c r="X113" s="52">
        <v>22</v>
      </c>
      <c r="Y113" s="60" t="str">
        <f>VLOOKUP(MOD(MAX(MOD(X113-11,100),9),10),{0," год";1," года";4," лет"},2)</f>
        <v xml:space="preserve"> года</v>
      </c>
      <c r="Z113" s="52"/>
      <c r="AA113" s="52">
        <v>8</v>
      </c>
      <c r="AD113" s="162" t="s">
        <v>1408</v>
      </c>
      <c r="AE113" s="162"/>
      <c r="AF113" s="92"/>
      <c r="AG113" s="92"/>
      <c r="AH113" s="49"/>
      <c r="AI113" s="92"/>
      <c r="AK113" s="92" t="s">
        <v>414</v>
      </c>
      <c r="AL113" s="48" t="s">
        <v>969</v>
      </c>
      <c r="AM113" s="49">
        <v>44347</v>
      </c>
      <c r="AN113" s="48" t="s">
        <v>434</v>
      </c>
    </row>
    <row r="114" spans="1:41" ht="14.25" customHeight="1" x14ac:dyDescent="0.2">
      <c r="A114" s="41">
        <v>170</v>
      </c>
      <c r="D114" s="123">
        <v>95</v>
      </c>
      <c r="E114" s="137">
        <v>44333</v>
      </c>
      <c r="F114" s="137">
        <v>44334</v>
      </c>
      <c r="G114" s="135" t="s">
        <v>818</v>
      </c>
      <c r="H114" s="99" t="s">
        <v>1374</v>
      </c>
      <c r="I114" s="50" t="s">
        <v>816</v>
      </c>
      <c r="J114" s="50" t="s">
        <v>819</v>
      </c>
      <c r="K114" s="56" t="str">
        <f>VLOOKUP(G114,ОМС!$D$1:$E$155,2,0)</f>
        <v>Филиал АО "МАКС-М" в г. Самаре 6347130824000651</v>
      </c>
      <c r="L114" s="42">
        <f t="shared" ca="1" si="7"/>
        <v>53</v>
      </c>
      <c r="M114" s="50" t="s">
        <v>639</v>
      </c>
      <c r="N114" s="50" t="s">
        <v>670</v>
      </c>
      <c r="O114" s="48" t="s">
        <v>961</v>
      </c>
      <c r="P114" s="48" t="s">
        <v>1366</v>
      </c>
      <c r="R114" s="44" t="s">
        <v>628</v>
      </c>
      <c r="S114" s="44" t="s">
        <v>629</v>
      </c>
      <c r="T114" s="1" t="str">
        <f>X114&amp;Y114&amp;" "&amp;AA114&amp;" мес"</f>
        <v>6 лет 2 мес</v>
      </c>
      <c r="U114" s="120">
        <v>2</v>
      </c>
      <c r="V114" s="22" t="str">
        <f>VLOOKUP(MOD(MAX(MOD(U114-11,100),9),10),{0," год";1," года";4," лет"},2)</f>
        <v xml:space="preserve"> года</v>
      </c>
      <c r="W114" s="50" t="s">
        <v>817</v>
      </c>
      <c r="X114" s="52">
        <v>6</v>
      </c>
      <c r="Y114" s="60" t="str">
        <f>VLOOKUP(MOD(MAX(MOD(X114-11,100),9),10),{0," год";1," года";4," лет"},2)</f>
        <v xml:space="preserve"> лет</v>
      </c>
      <c r="Z114" s="52"/>
      <c r="AA114" s="50">
        <v>2</v>
      </c>
      <c r="AD114" s="162" t="s">
        <v>1425</v>
      </c>
      <c r="AE114" s="162"/>
      <c r="AF114" s="92"/>
      <c r="AG114" s="92"/>
      <c r="AH114" s="49"/>
      <c r="AI114" s="92"/>
      <c r="AK114" s="48" t="s">
        <v>414</v>
      </c>
      <c r="AL114" s="48" t="s">
        <v>969</v>
      </c>
      <c r="AM114" s="49">
        <v>44347</v>
      </c>
      <c r="AN114" s="48">
        <v>2</v>
      </c>
    </row>
    <row r="115" spans="1:41" ht="14.25" customHeight="1" x14ac:dyDescent="0.2">
      <c r="A115" s="41">
        <v>54</v>
      </c>
      <c r="B115" s="21">
        <v>44189</v>
      </c>
      <c r="C115" s="21">
        <v>44244</v>
      </c>
      <c r="D115" s="123">
        <v>39</v>
      </c>
      <c r="E115" s="140">
        <v>44291</v>
      </c>
      <c r="F115" s="137">
        <v>44292</v>
      </c>
      <c r="G115" s="158" t="s">
        <v>163</v>
      </c>
      <c r="H115" s="99" t="s">
        <v>1374</v>
      </c>
      <c r="I115" s="67" t="s">
        <v>164</v>
      </c>
      <c r="J115" s="67" t="s">
        <v>352</v>
      </c>
      <c r="K115" s="56" t="str">
        <f>VLOOKUP(G115,ОМС!$D$1:$E$155,2,0)</f>
        <v>АльфаСтрахование-ОМС 2354 3308 4200 0746</v>
      </c>
      <c r="L115" s="42">
        <f t="shared" ca="1" si="7"/>
        <v>56</v>
      </c>
      <c r="M115" s="67" t="s">
        <v>103</v>
      </c>
      <c r="N115" s="67" t="s">
        <v>31</v>
      </c>
      <c r="O115" s="45" t="s">
        <v>632</v>
      </c>
      <c r="P115" s="45" t="s">
        <v>1358</v>
      </c>
      <c r="Q115" s="45"/>
      <c r="R115" s="44" t="s">
        <v>628</v>
      </c>
      <c r="S115" s="44" t="s">
        <v>629</v>
      </c>
      <c r="T115" s="1" t="str">
        <f>CONCATENATE(U115,V115)</f>
        <v>3 года</v>
      </c>
      <c r="U115" s="76">
        <v>3</v>
      </c>
      <c r="V115" s="10" t="str">
        <f>VLOOKUP(MOD(MAX(MOD(U115-11,100),9),10),{0," год";1," года";4," лет"},2)</f>
        <v xml:space="preserve"> года</v>
      </c>
      <c r="W115" s="67" t="s">
        <v>592</v>
      </c>
      <c r="X115" s="56"/>
      <c r="Y115" s="56"/>
      <c r="Z115" s="56"/>
      <c r="AA115" s="56"/>
      <c r="AD115" s="163" t="s">
        <v>1463</v>
      </c>
      <c r="AE115" s="162"/>
      <c r="AF115" s="92"/>
      <c r="AG115" s="92"/>
      <c r="AH115" s="49"/>
      <c r="AI115" s="92"/>
      <c r="AK115" s="48" t="s">
        <v>414</v>
      </c>
      <c r="AL115" s="48" t="s">
        <v>969</v>
      </c>
      <c r="AM115" s="49">
        <v>44305</v>
      </c>
      <c r="AN115" s="48" t="s">
        <v>426</v>
      </c>
    </row>
    <row r="116" spans="1:41" ht="14.25" customHeight="1" x14ac:dyDescent="0.2">
      <c r="A116" s="41">
        <v>171</v>
      </c>
      <c r="D116" s="123">
        <v>125</v>
      </c>
      <c r="E116" s="137">
        <v>44370</v>
      </c>
      <c r="F116" s="167">
        <v>44377</v>
      </c>
      <c r="G116" s="87" t="s">
        <v>822</v>
      </c>
      <c r="H116" s="99" t="s">
        <v>1374</v>
      </c>
      <c r="I116" s="50" t="s">
        <v>820</v>
      </c>
      <c r="J116" s="50" t="s">
        <v>823</v>
      </c>
      <c r="K116" s="56" t="str">
        <f>VLOOKUP(G116,ОМС!$D$1:$E$155,2,0)</f>
        <v>ООО "РГС-Медицина"-"Росгосстрах-Ростов-Медицина" 6158 7208 4831 0124</v>
      </c>
      <c r="L116" s="42">
        <f t="shared" ca="1" si="7"/>
        <v>50</v>
      </c>
      <c r="M116" s="50" t="s">
        <v>639</v>
      </c>
      <c r="N116" s="50" t="s">
        <v>700</v>
      </c>
      <c r="O116" s="48" t="s">
        <v>962</v>
      </c>
      <c r="P116" s="48" t="s">
        <v>1366</v>
      </c>
      <c r="R116" s="44" t="s">
        <v>628</v>
      </c>
      <c r="S116" s="44" t="s">
        <v>629</v>
      </c>
      <c r="T116" s="1" t="str">
        <f>CONCATENATE(U116,V116)</f>
        <v>1 год</v>
      </c>
      <c r="U116" s="120">
        <v>1</v>
      </c>
      <c r="V116" s="22" t="str">
        <f>VLOOKUP(MOD(MAX(MOD(U116-11,100),9),10),{0," год";1," года";4," лет"},2)</f>
        <v xml:space="preserve"> год</v>
      </c>
      <c r="W116" s="50" t="s">
        <v>821</v>
      </c>
      <c r="X116" s="52"/>
      <c r="Y116" s="60" t="str">
        <f>VLOOKUP(MOD(MAX(MOD(X116-11,100),9),10),{0," год";1," года";4," лет"},2)</f>
        <v xml:space="preserve"> лет</v>
      </c>
      <c r="Z116" s="52"/>
      <c r="AA116" s="52"/>
      <c r="AD116" s="162" t="s">
        <v>1436</v>
      </c>
      <c r="AE116" s="162"/>
      <c r="AF116" s="92"/>
      <c r="AG116" s="92"/>
      <c r="AH116" s="49"/>
      <c r="AI116" s="92"/>
      <c r="AK116" s="48" t="s">
        <v>414</v>
      </c>
      <c r="AL116" s="183" t="s">
        <v>969</v>
      </c>
      <c r="AM116" s="183">
        <v>44382</v>
      </c>
      <c r="AN116" s="48">
        <v>1</v>
      </c>
    </row>
    <row r="117" spans="1:41" ht="14.25" customHeight="1" x14ac:dyDescent="0.2">
      <c r="A117" s="41">
        <v>55</v>
      </c>
      <c r="B117" s="21">
        <v>44189</v>
      </c>
      <c r="C117" s="21">
        <v>44244</v>
      </c>
      <c r="D117" s="123">
        <v>75</v>
      </c>
      <c r="E117" s="140">
        <v>44309</v>
      </c>
      <c r="F117" s="137">
        <v>44312</v>
      </c>
      <c r="G117" s="158" t="s">
        <v>255</v>
      </c>
      <c r="H117" s="99" t="s">
        <v>1374</v>
      </c>
      <c r="I117" s="67" t="s">
        <v>256</v>
      </c>
      <c r="J117" s="67" t="s">
        <v>353</v>
      </c>
      <c r="K117" s="56" t="str">
        <f>VLOOKUP(G117,ОМС!$D$1:$E$155,2,0)</f>
        <v xml:space="preserve"> 5352830846000134</v>
      </c>
      <c r="L117" s="42">
        <f t="shared" ca="1" si="7"/>
        <v>61</v>
      </c>
      <c r="M117" s="67" t="s">
        <v>103</v>
      </c>
      <c r="N117" s="67" t="s">
        <v>31</v>
      </c>
      <c r="O117" s="45" t="s">
        <v>632</v>
      </c>
      <c r="P117" s="45" t="s">
        <v>1358</v>
      </c>
      <c r="Q117" s="45"/>
      <c r="R117" s="44" t="s">
        <v>628</v>
      </c>
      <c r="S117" s="44" t="s">
        <v>629</v>
      </c>
      <c r="T117" s="1" t="str">
        <f>X117&amp;Y117&amp;" "&amp;AA117&amp;" мес"</f>
        <v>2 года 9 мес</v>
      </c>
      <c r="U117" s="77">
        <v>1</v>
      </c>
      <c r="V117" s="10" t="str">
        <f>VLOOKUP(MOD(MAX(MOD(U117-11,100),9),10),{0," год";1," года";4," лет"},2)</f>
        <v xml:space="preserve"> год</v>
      </c>
      <c r="W117" s="67" t="s">
        <v>277</v>
      </c>
      <c r="X117" s="56">
        <v>2</v>
      </c>
      <c r="Y117" s="60" t="str">
        <f>VLOOKUP(MOD(MAX(MOD(X117-11,100),9),10),{0," год";1," года";4," лет"},2)</f>
        <v xml:space="preserve"> года</v>
      </c>
      <c r="Z117" s="56"/>
      <c r="AA117" s="67">
        <v>9</v>
      </c>
      <c r="AD117" s="162" t="s">
        <v>1422</v>
      </c>
      <c r="AE117" s="162"/>
      <c r="AF117" s="92"/>
      <c r="AG117" s="92"/>
      <c r="AH117" s="49"/>
      <c r="AI117" s="92"/>
      <c r="AK117" s="48" t="s">
        <v>414</v>
      </c>
      <c r="AL117" s="48" t="s">
        <v>969</v>
      </c>
      <c r="AM117" s="49">
        <v>44347</v>
      </c>
      <c r="AN117" s="48" t="s">
        <v>434</v>
      </c>
    </row>
    <row r="118" spans="1:41" ht="14.25" customHeight="1" x14ac:dyDescent="0.2">
      <c r="A118" s="41">
        <v>56</v>
      </c>
      <c r="B118" s="21">
        <v>44189</v>
      </c>
      <c r="C118" s="21">
        <v>44272</v>
      </c>
      <c r="D118" s="123">
        <v>101</v>
      </c>
      <c r="E118" s="140">
        <v>44333</v>
      </c>
      <c r="F118" s="137">
        <v>44334</v>
      </c>
      <c r="G118" s="158" t="s">
        <v>165</v>
      </c>
      <c r="H118" s="99" t="s">
        <v>1374</v>
      </c>
      <c r="I118" s="67" t="s">
        <v>166</v>
      </c>
      <c r="J118" s="67" t="s">
        <v>354</v>
      </c>
      <c r="K118" s="56" t="str">
        <f>VLOOKUP(G118,ОМС!$D$1:$E$155,2,0)</f>
        <v>Филиал ЗАО "МАКС-М" в г. Пскове 6957020840000200</v>
      </c>
      <c r="L118" s="42">
        <f t="shared" ca="1" si="7"/>
        <v>43</v>
      </c>
      <c r="M118" s="67" t="s">
        <v>103</v>
      </c>
      <c r="N118" s="67" t="s">
        <v>88</v>
      </c>
      <c r="O118" s="45" t="s">
        <v>632</v>
      </c>
      <c r="P118" s="45" t="s">
        <v>1358</v>
      </c>
      <c r="Q118" s="45"/>
      <c r="R118" s="44" t="s">
        <v>628</v>
      </c>
      <c r="S118" s="44" t="s">
        <v>629</v>
      </c>
      <c r="T118" s="1" t="str">
        <f>CONCATENATE(U118,V118)</f>
        <v>8 лет</v>
      </c>
      <c r="U118" s="76">
        <v>8</v>
      </c>
      <c r="V118" s="10" t="str">
        <f>VLOOKUP(MOD(MAX(MOD(U118-11,100),9),10),{0," год";1," года";4," лет"},2)</f>
        <v xml:space="preserve"> лет</v>
      </c>
      <c r="W118" s="67" t="s">
        <v>593</v>
      </c>
      <c r="X118" s="56"/>
      <c r="Y118" s="56"/>
      <c r="Z118" s="56"/>
      <c r="AA118" s="56"/>
      <c r="AD118" s="162" t="s">
        <v>1425</v>
      </c>
      <c r="AE118" s="162" t="s">
        <v>1431</v>
      </c>
      <c r="AF118" s="92" t="s">
        <v>413</v>
      </c>
      <c r="AG118" s="92" t="s">
        <v>969</v>
      </c>
      <c r="AH118" s="49">
        <v>44348</v>
      </c>
      <c r="AI118" s="92" t="s">
        <v>434</v>
      </c>
      <c r="AJ118" s="48"/>
      <c r="AK118" s="48" t="s">
        <v>414</v>
      </c>
      <c r="AL118" s="48" t="s">
        <v>969</v>
      </c>
      <c r="AM118" s="49">
        <v>44432</v>
      </c>
      <c r="AN118" s="48" t="s">
        <v>434</v>
      </c>
      <c r="AO118" s="48" t="s">
        <v>1514</v>
      </c>
    </row>
    <row r="119" spans="1:41" ht="14.25" customHeight="1" x14ac:dyDescent="0.2">
      <c r="A119" s="41">
        <v>57</v>
      </c>
      <c r="B119" s="21">
        <v>44189</v>
      </c>
      <c r="C119" s="21">
        <v>44272</v>
      </c>
      <c r="D119" s="123">
        <v>76</v>
      </c>
      <c r="E119" s="140">
        <v>44309</v>
      </c>
      <c r="F119" s="137">
        <v>44312</v>
      </c>
      <c r="G119" s="158" t="s">
        <v>167</v>
      </c>
      <c r="H119" s="99" t="s">
        <v>1374</v>
      </c>
      <c r="I119" s="67" t="s">
        <v>168</v>
      </c>
      <c r="J119" s="67" t="s">
        <v>355</v>
      </c>
      <c r="K119" s="56" t="str">
        <f>VLOOKUP(G119,ОМС!$D$1:$E$155,2,0)</f>
        <v>ООО "СМК РЕСО-Мед"-Санкт-Петербург 6056130836000062</v>
      </c>
      <c r="L119" s="42">
        <f t="shared" ca="1" si="7"/>
        <v>54</v>
      </c>
      <c r="M119" s="67" t="s">
        <v>103</v>
      </c>
      <c r="N119" s="67" t="s">
        <v>88</v>
      </c>
      <c r="O119" s="45" t="s">
        <v>632</v>
      </c>
      <c r="P119" s="45" t="s">
        <v>1358</v>
      </c>
      <c r="Q119" s="45"/>
      <c r="R119" s="44" t="s">
        <v>628</v>
      </c>
      <c r="S119" s="82" t="s">
        <v>629</v>
      </c>
      <c r="T119" s="1" t="str">
        <f>CONCATENATE(U119,V119)</f>
        <v>9 лет</v>
      </c>
      <c r="U119" s="77">
        <v>9</v>
      </c>
      <c r="V119" s="10" t="str">
        <f>VLOOKUP(MOD(MAX(MOD(U119-11,100),9),10),{0," год";1," года";4," лет"},2)</f>
        <v xml:space="preserve"> лет</v>
      </c>
      <c r="W119" s="67" t="s">
        <v>594</v>
      </c>
      <c r="X119" s="56"/>
      <c r="Y119" s="56"/>
      <c r="Z119" s="56"/>
      <c r="AA119" s="56"/>
      <c r="AD119" s="162" t="s">
        <v>1422</v>
      </c>
      <c r="AE119" s="162"/>
      <c r="AF119" s="92"/>
      <c r="AG119" s="92"/>
      <c r="AH119" s="49"/>
      <c r="AI119" s="92"/>
      <c r="AK119" s="48" t="s">
        <v>414</v>
      </c>
      <c r="AL119" s="48" t="s">
        <v>969</v>
      </c>
      <c r="AM119" s="49">
        <v>44347</v>
      </c>
      <c r="AN119" s="48">
        <v>2</v>
      </c>
    </row>
    <row r="120" spans="1:41" ht="14.25" customHeight="1" x14ac:dyDescent="0.2">
      <c r="A120" s="41">
        <v>61</v>
      </c>
      <c r="B120" s="10"/>
      <c r="C120" s="10"/>
      <c r="D120" s="123"/>
      <c r="E120" s="157"/>
      <c r="F120" s="137"/>
      <c r="G120" s="158" t="s">
        <v>169</v>
      </c>
      <c r="H120" s="99" t="s">
        <v>1374</v>
      </c>
      <c r="I120" s="67" t="s">
        <v>170</v>
      </c>
      <c r="J120" s="67" t="s">
        <v>358</v>
      </c>
      <c r="K120" s="56" t="str">
        <f>VLOOKUP(G120,ОМС!$D$1:$E$155,2,0)</f>
        <v xml:space="preserve"> </v>
      </c>
      <c r="L120" s="42">
        <f t="shared" ca="1" si="7"/>
        <v>63</v>
      </c>
      <c r="M120" s="67" t="s">
        <v>103</v>
      </c>
      <c r="N120" s="67" t="s">
        <v>88</v>
      </c>
      <c r="O120" s="45"/>
      <c r="P120" s="45"/>
      <c r="Q120" s="45"/>
      <c r="R120" s="44" t="s">
        <v>628</v>
      </c>
      <c r="S120" s="44" t="s">
        <v>629</v>
      </c>
      <c r="T120" s="1" t="str">
        <f>CONCATENATE(U120,V120)</f>
        <v>15 лет</v>
      </c>
      <c r="U120" s="76">
        <v>15</v>
      </c>
      <c r="V120" s="10" t="str">
        <f>VLOOKUP(MOD(MAX(MOD(U120-11,100),9),10),{0," год";1," года";4," лет"},2)</f>
        <v xml:space="preserve"> лет</v>
      </c>
      <c r="W120" s="67" t="s">
        <v>595</v>
      </c>
      <c r="X120" s="56"/>
      <c r="Y120" s="60" t="str">
        <f>VLOOKUP(MOD(MAX(MOD(X120-11,100),9),10),{0," год";1," года";4," лет"},2)</f>
        <v xml:space="preserve"> лет</v>
      </c>
      <c r="Z120" s="56"/>
      <c r="AA120" s="56"/>
      <c r="AE120" s="162"/>
      <c r="AF120" s="92"/>
      <c r="AG120" s="92"/>
      <c r="AH120" s="49"/>
      <c r="AI120" s="92"/>
    </row>
    <row r="121" spans="1:41" ht="14.25" customHeight="1" x14ac:dyDescent="0.2">
      <c r="A121" s="41">
        <v>173</v>
      </c>
      <c r="D121" s="123">
        <v>126</v>
      </c>
      <c r="E121" s="137">
        <v>44370</v>
      </c>
      <c r="F121" s="167">
        <v>44377</v>
      </c>
      <c r="G121" s="87" t="s">
        <v>826</v>
      </c>
      <c r="H121" s="99" t="s">
        <v>1374</v>
      </c>
      <c r="I121" s="50" t="s">
        <v>824</v>
      </c>
      <c r="J121" s="50" t="s">
        <v>827</v>
      </c>
      <c r="K121" s="56" t="str">
        <f>VLOOKUP(G121,ОМС!$D$1:$E$155,2,0)</f>
        <v>Филиал ООО "Капитал МС" в Смоленской области 6750230846000083</v>
      </c>
      <c r="L121" s="42">
        <f t="shared" ca="1" si="7"/>
        <v>54</v>
      </c>
      <c r="M121" s="50" t="s">
        <v>639</v>
      </c>
      <c r="N121" s="50" t="s">
        <v>645</v>
      </c>
      <c r="O121" s="48" t="s">
        <v>962</v>
      </c>
      <c r="P121" s="48" t="s">
        <v>1366</v>
      </c>
      <c r="R121" s="44" t="s">
        <v>628</v>
      </c>
      <c r="S121" s="44" t="s">
        <v>629</v>
      </c>
      <c r="T121" s="1" t="str">
        <f>X121&amp;Y121&amp;" "&amp;AA121&amp;" мес"</f>
        <v>32 года 10 мес</v>
      </c>
      <c r="U121" s="116">
        <v>2</v>
      </c>
      <c r="V121" s="22" t="str">
        <f>VLOOKUP(MOD(MAX(MOD(U121-11,100),9),10),{0," год";1," года";4," лет"},2)</f>
        <v xml:space="preserve"> года</v>
      </c>
      <c r="W121" s="50" t="s">
        <v>825</v>
      </c>
      <c r="X121" s="52">
        <v>32</v>
      </c>
      <c r="Y121" s="60" t="str">
        <f>VLOOKUP(MOD(MAX(MOD(X121-11,100),9),10),{0," год";1," года";4," лет"},2)</f>
        <v xml:space="preserve"> года</v>
      </c>
      <c r="Z121" s="52"/>
      <c r="AA121" s="52">
        <v>10</v>
      </c>
      <c r="AD121" s="162" t="s">
        <v>1436</v>
      </c>
      <c r="AE121" s="162"/>
      <c r="AF121" s="92"/>
      <c r="AG121" s="92"/>
      <c r="AH121" s="49"/>
      <c r="AI121" s="92"/>
      <c r="AK121" s="48" t="s">
        <v>414</v>
      </c>
      <c r="AL121" s="183" t="s">
        <v>969</v>
      </c>
      <c r="AM121" s="183">
        <v>44382</v>
      </c>
      <c r="AN121" s="48" t="s">
        <v>434</v>
      </c>
    </row>
    <row r="122" spans="1:41" ht="14.25" customHeight="1" x14ac:dyDescent="0.2">
      <c r="A122" s="41">
        <v>63</v>
      </c>
      <c r="B122" s="21">
        <v>44189</v>
      </c>
      <c r="C122" s="21">
        <v>44230</v>
      </c>
      <c r="D122" s="123">
        <v>70</v>
      </c>
      <c r="E122" s="140">
        <v>44299</v>
      </c>
      <c r="F122" s="137">
        <v>44301</v>
      </c>
      <c r="G122" s="158" t="s">
        <v>173</v>
      </c>
      <c r="H122" s="99" t="s">
        <v>1374</v>
      </c>
      <c r="I122" s="67" t="s">
        <v>174</v>
      </c>
      <c r="J122" s="67" t="s">
        <v>360</v>
      </c>
      <c r="K122" s="56" t="str">
        <f>VLOOKUP(G122,ОМС!$D$1:$E$155,2,0)</f>
        <v>Филиал ООО "РГС-Медицина"-"Росгосстрах-Ярославль-Медицина" 7647930823000189</v>
      </c>
      <c r="L122" s="42">
        <f t="shared" ca="1" si="7"/>
        <v>61</v>
      </c>
      <c r="M122" s="67" t="s">
        <v>103</v>
      </c>
      <c r="N122" s="67" t="s">
        <v>88</v>
      </c>
      <c r="O122" s="45" t="s">
        <v>632</v>
      </c>
      <c r="P122" s="45" t="s">
        <v>1358</v>
      </c>
      <c r="Q122" s="45"/>
      <c r="R122" s="44" t="s">
        <v>628</v>
      </c>
      <c r="S122" s="44" t="s">
        <v>629</v>
      </c>
      <c r="T122" s="1" t="str">
        <f>CONCATENATE(U122,V122)</f>
        <v>14 лет</v>
      </c>
      <c r="U122" s="77">
        <v>14</v>
      </c>
      <c r="V122" s="10" t="str">
        <f>VLOOKUP(MOD(MAX(MOD(U122-11,100),9),10),{0," год";1," года";4," лет"},2)</f>
        <v xml:space="preserve"> лет</v>
      </c>
      <c r="W122" s="67" t="s">
        <v>596</v>
      </c>
      <c r="X122" s="56"/>
      <c r="Y122" s="56"/>
      <c r="Z122" s="56"/>
      <c r="AA122" s="56"/>
      <c r="AD122" s="162" t="s">
        <v>1419</v>
      </c>
      <c r="AE122" s="162"/>
      <c r="AF122" s="92"/>
      <c r="AG122" s="92"/>
      <c r="AH122" s="49"/>
      <c r="AI122" s="92"/>
      <c r="AK122" s="48" t="s">
        <v>414</v>
      </c>
      <c r="AL122" s="48" t="s">
        <v>969</v>
      </c>
      <c r="AM122" s="49">
        <v>44305</v>
      </c>
      <c r="AN122" s="48" t="s">
        <v>426</v>
      </c>
    </row>
    <row r="123" spans="1:41" ht="14.25" customHeight="1" x14ac:dyDescent="0.2">
      <c r="A123" s="41">
        <v>65</v>
      </c>
      <c r="B123" s="21">
        <v>44189</v>
      </c>
      <c r="C123" s="21">
        <v>44216</v>
      </c>
      <c r="D123" s="123">
        <v>21</v>
      </c>
      <c r="E123" s="140">
        <v>44215</v>
      </c>
      <c r="F123" s="137">
        <v>44274</v>
      </c>
      <c r="G123" s="171" t="s">
        <v>96</v>
      </c>
      <c r="H123" s="99" t="s">
        <v>1374</v>
      </c>
      <c r="I123" s="67" t="s">
        <v>98</v>
      </c>
      <c r="J123" s="67" t="s">
        <v>362</v>
      </c>
      <c r="K123" s="56" t="str">
        <f>VLOOKUP(G123,ОМС!$D$1:$E$155,2,0)</f>
        <v>ООО "СМК РЕСО-Мед" Железнодорожный филиал 6148310842000096</v>
      </c>
      <c r="L123" s="42">
        <f t="shared" ca="1" si="7"/>
        <v>35</v>
      </c>
      <c r="M123" s="67" t="s">
        <v>86</v>
      </c>
      <c r="N123" s="172" t="s">
        <v>91</v>
      </c>
      <c r="O123" s="45" t="s">
        <v>632</v>
      </c>
      <c r="P123" s="45"/>
      <c r="Q123" s="45"/>
      <c r="R123" s="44" t="s">
        <v>628</v>
      </c>
      <c r="S123" s="44" t="s">
        <v>629</v>
      </c>
      <c r="T123" s="1" t="str">
        <f>CONCATENATE(U123,V123)</f>
        <v>7 лет</v>
      </c>
      <c r="U123" s="77">
        <v>7</v>
      </c>
      <c r="V123" s="10" t="str">
        <f>VLOOKUP(MOD(MAX(MOD(U123-11,100),9),10),{0," год";1," года";4," лет"},2)</f>
        <v xml:space="preserve"> лет</v>
      </c>
      <c r="W123" s="67" t="s">
        <v>598</v>
      </c>
      <c r="X123" s="56"/>
      <c r="Y123" s="56"/>
      <c r="Z123" s="56"/>
      <c r="AA123" s="56"/>
      <c r="AD123" s="162" t="s">
        <v>1417</v>
      </c>
      <c r="AE123" s="162"/>
      <c r="AF123" s="92"/>
      <c r="AG123" s="92"/>
      <c r="AH123" s="49"/>
      <c r="AI123" s="92"/>
      <c r="AK123" s="92" t="s">
        <v>414</v>
      </c>
      <c r="AL123" s="48" t="s">
        <v>969</v>
      </c>
      <c r="AM123" s="49">
        <v>44277</v>
      </c>
      <c r="AN123" s="48">
        <v>1</v>
      </c>
    </row>
    <row r="124" spans="1:41" ht="14.25" customHeight="1" x14ac:dyDescent="0.2">
      <c r="A124" s="41">
        <v>66</v>
      </c>
      <c r="B124" s="21">
        <v>44189</v>
      </c>
      <c r="C124" s="180">
        <v>44230</v>
      </c>
      <c r="D124" s="181">
        <v>102</v>
      </c>
      <c r="E124" s="134">
        <v>44418</v>
      </c>
      <c r="F124" s="167">
        <v>44419</v>
      </c>
      <c r="G124" s="190" t="s">
        <v>181</v>
      </c>
      <c r="H124" s="170" t="s">
        <v>1374</v>
      </c>
      <c r="I124" s="67" t="s">
        <v>182</v>
      </c>
      <c r="J124" s="67" t="s">
        <v>365</v>
      </c>
      <c r="K124" s="56" t="str">
        <f>VLOOKUP(G124,ОМС!$D$1:$E$155,2,0)</f>
        <v>Саратовский филиал ОАО "Страховая компания "СОГАЗ-Мед" 6453230825000070</v>
      </c>
      <c r="L124" s="42">
        <f t="shared" ca="1" si="7"/>
        <v>45</v>
      </c>
      <c r="M124" s="67" t="s">
        <v>103</v>
      </c>
      <c r="N124" s="182" t="s">
        <v>105</v>
      </c>
      <c r="O124" s="45" t="s">
        <v>632</v>
      </c>
      <c r="P124" s="45" t="s">
        <v>1358</v>
      </c>
      <c r="Q124" s="45"/>
      <c r="R124" s="44" t="s">
        <v>628</v>
      </c>
      <c r="S124" s="44" t="s">
        <v>629</v>
      </c>
      <c r="T124" s="1" t="str">
        <f>CONCATENATE(U124,V124)</f>
        <v>10 лет</v>
      </c>
      <c r="U124" s="77">
        <v>10</v>
      </c>
      <c r="V124" s="10" t="str">
        <f>VLOOKUP(MOD(MAX(MOD(U124-11,100),9),10),{0," год";1," года";4," лет"},2)</f>
        <v xml:space="preserve"> лет</v>
      </c>
      <c r="W124" s="67" t="s">
        <v>599</v>
      </c>
      <c r="X124" s="56"/>
      <c r="Y124" s="56"/>
      <c r="Z124" s="56"/>
      <c r="AA124" s="67"/>
      <c r="AD124" s="162" t="s">
        <v>1490</v>
      </c>
      <c r="AE124" s="162"/>
      <c r="AF124" s="92"/>
      <c r="AG124" s="92"/>
      <c r="AH124" s="49"/>
      <c r="AI124" s="92"/>
      <c r="AK124" s="48" t="s">
        <v>414</v>
      </c>
      <c r="AL124" s="48" t="s">
        <v>969</v>
      </c>
      <c r="AM124" s="49">
        <v>44432</v>
      </c>
      <c r="AN124" s="48" t="s">
        <v>434</v>
      </c>
    </row>
    <row r="125" spans="1:41" ht="14.25" customHeight="1" x14ac:dyDescent="0.2">
      <c r="A125" s="41">
        <v>174</v>
      </c>
      <c r="D125" s="123">
        <v>127</v>
      </c>
      <c r="E125" s="137">
        <v>44370</v>
      </c>
      <c r="F125" s="167">
        <v>44375</v>
      </c>
      <c r="G125" s="173" t="s">
        <v>830</v>
      </c>
      <c r="H125" s="99" t="s">
        <v>1374</v>
      </c>
      <c r="I125" s="50" t="s">
        <v>828</v>
      </c>
      <c r="J125" s="50" t="s">
        <v>831</v>
      </c>
      <c r="K125" s="56" t="str">
        <f>VLOOKUP(G125,ОМС!$D$1:$E$155,2,0)</f>
        <v>ОА "МСК "Новый Уренгой" 1447 5008 3200 0085</v>
      </c>
      <c r="L125" s="42">
        <f t="shared" ca="1" si="7"/>
        <v>27</v>
      </c>
      <c r="M125" s="50" t="s">
        <v>639</v>
      </c>
      <c r="N125" s="174" t="s">
        <v>640</v>
      </c>
      <c r="O125" s="48" t="s">
        <v>962</v>
      </c>
      <c r="P125" s="48" t="s">
        <v>1366</v>
      </c>
      <c r="R125" s="44" t="s">
        <v>628</v>
      </c>
      <c r="S125" s="44" t="s">
        <v>629</v>
      </c>
      <c r="T125" s="1" t="str">
        <f>X125&amp;Y125</f>
        <v>3 года</v>
      </c>
      <c r="U125" s="116">
        <v>1</v>
      </c>
      <c r="V125" s="22" t="str">
        <f>VLOOKUP(MOD(MAX(MOD(U125-11,100),9),10),{0," год";1," года";4," лет"},2)</f>
        <v xml:space="preserve"> год</v>
      </c>
      <c r="W125" s="50" t="s">
        <v>829</v>
      </c>
      <c r="X125" s="52">
        <v>3</v>
      </c>
      <c r="Y125" s="60" t="str">
        <f>VLOOKUP(MOD(MAX(MOD(X125-11,100),9),10),{0," год";1," года";4," лет"},2)</f>
        <v xml:space="preserve"> года</v>
      </c>
      <c r="Z125" s="52"/>
      <c r="AA125" s="52"/>
      <c r="AD125" s="162" t="s">
        <v>1436</v>
      </c>
      <c r="AE125" s="162"/>
      <c r="AF125" s="92"/>
      <c r="AG125" s="92"/>
      <c r="AH125" s="49"/>
      <c r="AI125" s="92"/>
      <c r="AK125" s="48" t="s">
        <v>414</v>
      </c>
      <c r="AL125" s="48" t="s">
        <v>969</v>
      </c>
      <c r="AM125" s="49">
        <v>44376</v>
      </c>
      <c r="AN125" s="48">
        <v>1</v>
      </c>
    </row>
    <row r="126" spans="1:41" ht="14.25" customHeight="1" x14ac:dyDescent="0.2">
      <c r="A126" s="41">
        <v>67</v>
      </c>
      <c r="B126" s="21"/>
      <c r="C126" s="21"/>
      <c r="D126" s="123"/>
      <c r="E126" s="140"/>
      <c r="F126" s="137"/>
      <c r="G126" s="158" t="s">
        <v>35</v>
      </c>
      <c r="H126" s="99" t="s">
        <v>1374</v>
      </c>
      <c r="I126" s="67" t="s">
        <v>37</v>
      </c>
      <c r="J126" s="67" t="s">
        <v>366</v>
      </c>
      <c r="K126" s="56" t="str">
        <f>VLOOKUP(G126,ОМС!$D$1:$E$155,2,0)</f>
        <v xml:space="preserve"> </v>
      </c>
      <c r="L126" s="42">
        <f t="shared" ca="1" si="7"/>
        <v>59</v>
      </c>
      <c r="M126" s="94" t="s">
        <v>1293</v>
      </c>
      <c r="N126" s="67" t="s">
        <v>36</v>
      </c>
      <c r="O126" s="45"/>
      <c r="P126" s="45"/>
      <c r="Q126" s="45"/>
      <c r="R126" s="44" t="s">
        <v>628</v>
      </c>
      <c r="S126" s="44" t="s">
        <v>629</v>
      </c>
      <c r="T126" s="1" t="str">
        <f>CONCATENATE(U126,V126)</f>
        <v>14 лет</v>
      </c>
      <c r="U126" s="76">
        <v>14</v>
      </c>
      <c r="V126" s="10" t="str">
        <f>VLOOKUP(MOD(MAX(MOD(U126-11,100),9),10),{0," год";1," года";4," лет"},2)</f>
        <v xml:space="preserve"> лет</v>
      </c>
      <c r="W126" s="67" t="s">
        <v>600</v>
      </c>
      <c r="X126" s="56"/>
      <c r="Y126" s="60" t="str">
        <f>VLOOKUP(MOD(MAX(MOD(X126-11,100),9),10),{0," год";1," года";4," лет"},2)</f>
        <v xml:space="preserve"> лет</v>
      </c>
      <c r="Z126" s="56"/>
      <c r="AA126" s="56"/>
      <c r="AE126" s="162"/>
      <c r="AF126" s="92"/>
      <c r="AG126" s="92"/>
      <c r="AH126" s="49"/>
      <c r="AI126" s="92"/>
    </row>
    <row r="127" spans="1:41" ht="14.25" customHeight="1" x14ac:dyDescent="0.2">
      <c r="A127" s="41">
        <v>175</v>
      </c>
      <c r="D127" s="123">
        <v>96</v>
      </c>
      <c r="E127" s="137">
        <v>44337</v>
      </c>
      <c r="F127" s="137">
        <v>44340</v>
      </c>
      <c r="G127" s="159" t="s">
        <v>946</v>
      </c>
      <c r="H127" s="99" t="s">
        <v>1374</v>
      </c>
      <c r="I127" s="51" t="s">
        <v>944</v>
      </c>
      <c r="J127" s="51" t="s">
        <v>947</v>
      </c>
      <c r="K127" s="56" t="str">
        <f>VLOOKUP(G127,ОМС!$D$1:$E$155,2,0)</f>
        <v xml:space="preserve"> 6357130848000726</v>
      </c>
      <c r="L127" s="42">
        <f t="shared" ca="1" si="7"/>
        <v>54</v>
      </c>
      <c r="M127" s="51" t="s">
        <v>938</v>
      </c>
      <c r="N127" s="51" t="s">
        <v>939</v>
      </c>
      <c r="O127" s="48" t="s">
        <v>960</v>
      </c>
      <c r="P127" s="48" t="s">
        <v>1366</v>
      </c>
      <c r="R127" s="44" t="s">
        <v>628</v>
      </c>
      <c r="S127" s="44" t="s">
        <v>629</v>
      </c>
      <c r="T127" s="1" t="str">
        <f>X127&amp;Y127&amp;" "&amp;AA127&amp;" мес"</f>
        <v>24 года 1 мес</v>
      </c>
      <c r="U127" s="54" t="str">
        <f ca="1">DATEDIF(W127,$AC$1,"ym")&amp;" мес."</f>
        <v>6 мес.</v>
      </c>
      <c r="W127" s="51" t="s">
        <v>945</v>
      </c>
      <c r="X127" s="52">
        <v>24</v>
      </c>
      <c r="Y127" s="60" t="str">
        <f>VLOOKUP(MOD(MAX(MOD(X127-11,100),9),10),{0," год";1," года";4," лет"},2)</f>
        <v xml:space="preserve"> года</v>
      </c>
      <c r="Z127" s="52"/>
      <c r="AA127" s="52">
        <v>1</v>
      </c>
      <c r="AD127" s="162" t="s">
        <v>1410</v>
      </c>
      <c r="AE127" s="162"/>
      <c r="AF127" s="92"/>
      <c r="AG127" s="92"/>
      <c r="AH127" s="49"/>
      <c r="AI127" s="92"/>
      <c r="AK127" s="48" t="s">
        <v>414</v>
      </c>
      <c r="AL127" s="48" t="s">
        <v>969</v>
      </c>
      <c r="AM127" s="49">
        <v>44347</v>
      </c>
      <c r="AN127" s="48" t="s">
        <v>434</v>
      </c>
    </row>
    <row r="128" spans="1:41" ht="14.25" customHeight="1" x14ac:dyDescent="0.2">
      <c r="A128" s="41">
        <v>176</v>
      </c>
      <c r="C128" s="123" t="s">
        <v>1383</v>
      </c>
      <c r="D128" s="123">
        <v>128</v>
      </c>
      <c r="E128" s="49">
        <v>44344</v>
      </c>
      <c r="F128" s="167">
        <v>44348</v>
      </c>
      <c r="G128" s="165" t="s">
        <v>834</v>
      </c>
      <c r="H128" s="99" t="s">
        <v>1374</v>
      </c>
      <c r="I128" s="50" t="s">
        <v>832</v>
      </c>
      <c r="J128" s="50" t="s">
        <v>835</v>
      </c>
      <c r="K128" s="56" t="str">
        <f>VLOOKUP(G128,ОМС!$D$1:$E$155,2,0)</f>
        <v xml:space="preserve"> 7754820846001034</v>
      </c>
      <c r="L128" s="42">
        <f t="shared" ca="1" si="7"/>
        <v>51</v>
      </c>
      <c r="M128" s="50" t="s">
        <v>639</v>
      </c>
      <c r="N128" s="50" t="s">
        <v>645</v>
      </c>
      <c r="O128" s="48" t="s">
        <v>965</v>
      </c>
      <c r="P128" s="48" t="s">
        <v>1366</v>
      </c>
      <c r="R128" s="44" t="s">
        <v>628</v>
      </c>
      <c r="S128" s="44" t="s">
        <v>629</v>
      </c>
      <c r="T128" s="1" t="str">
        <f>X128&amp;Y128&amp;" "&amp;AA128&amp;" мес"</f>
        <v>25 лет 3 мес</v>
      </c>
      <c r="U128" s="120">
        <v>13</v>
      </c>
      <c r="V128" s="22" t="str">
        <f>VLOOKUP(MOD(MAX(MOD(U128-11,100),9),10),{0," год";1," года";4," лет"},2)</f>
        <v xml:space="preserve"> лет</v>
      </c>
      <c r="W128" s="50" t="s">
        <v>833</v>
      </c>
      <c r="X128" s="52">
        <v>25</v>
      </c>
      <c r="Y128" s="60" t="str">
        <f>VLOOKUP(MOD(MAX(MOD(X128-11,100),9),10),{0," год";1," года";4," лет"},2)</f>
        <v xml:space="preserve"> лет</v>
      </c>
      <c r="Z128" s="52"/>
      <c r="AA128" s="52">
        <v>3</v>
      </c>
      <c r="AC128" s="2"/>
      <c r="AD128" s="162" t="s">
        <v>1436</v>
      </c>
      <c r="AE128" s="2"/>
      <c r="AF128" s="92"/>
      <c r="AG128" s="92"/>
      <c r="AH128" s="49"/>
      <c r="AI128" s="92"/>
      <c r="AK128" s="48" t="s">
        <v>414</v>
      </c>
      <c r="AL128" s="48" t="s">
        <v>969</v>
      </c>
      <c r="AM128" s="49">
        <v>44348</v>
      </c>
      <c r="AO128" s="48" t="s">
        <v>1550</v>
      </c>
    </row>
    <row r="129" spans="1:41" ht="14.25" customHeight="1" x14ac:dyDescent="0.2">
      <c r="A129" s="41">
        <v>177</v>
      </c>
      <c r="D129" s="123">
        <v>97</v>
      </c>
      <c r="E129" s="137">
        <v>44336</v>
      </c>
      <c r="F129" s="137">
        <v>44337</v>
      </c>
      <c r="G129" s="136" t="s">
        <v>837</v>
      </c>
      <c r="H129" s="99" t="s">
        <v>1374</v>
      </c>
      <c r="I129" s="125">
        <v>21781</v>
      </c>
      <c r="J129" s="50" t="s">
        <v>838</v>
      </c>
      <c r="K129" s="56" t="str">
        <f>VLOOKUP(G129,ОМС!$D$1:$E$155,2,0)</f>
        <v>АО "Страховая компания "Согаз-Мед" Саратовский ф-л 6451040830100019</v>
      </c>
      <c r="L129" s="42">
        <f t="shared" ca="1" si="7"/>
        <v>63</v>
      </c>
      <c r="M129" s="50" t="s">
        <v>639</v>
      </c>
      <c r="N129" s="126" t="s">
        <v>670</v>
      </c>
      <c r="O129" s="48" t="s">
        <v>961</v>
      </c>
      <c r="P129" s="48" t="s">
        <v>1366</v>
      </c>
      <c r="R129" s="44" t="s">
        <v>628</v>
      </c>
      <c r="S129" s="44" t="s">
        <v>629</v>
      </c>
      <c r="T129" s="1" t="str">
        <f>X129&amp;Y129&amp;" "&amp;AA129&amp;" мес"</f>
        <v>26 лет 8 мес</v>
      </c>
      <c r="U129" s="116">
        <v>10</v>
      </c>
      <c r="V129" s="22" t="str">
        <f>VLOOKUP(MOD(MAX(MOD(U129-11,100),9),10),{0," год";1," года";4," лет"},2)</f>
        <v xml:space="preserve"> лет</v>
      </c>
      <c r="W129" s="50" t="s">
        <v>836</v>
      </c>
      <c r="X129" s="52">
        <v>26</v>
      </c>
      <c r="Y129" s="60" t="str">
        <f>VLOOKUP(MOD(MAX(MOD(X129-11,100),9),10),{0," год";1," года";4," лет"},2)</f>
        <v xml:space="preserve"> лет</v>
      </c>
      <c r="Z129" s="52"/>
      <c r="AA129" s="52">
        <v>8</v>
      </c>
      <c r="AC129" s="49" t="s">
        <v>1378</v>
      </c>
      <c r="AD129" s="162" t="s">
        <v>1428</v>
      </c>
      <c r="AE129" s="162"/>
      <c r="AF129" s="92"/>
      <c r="AG129" s="92"/>
      <c r="AH129" s="49"/>
      <c r="AI129" s="92"/>
      <c r="AK129" s="48" t="s">
        <v>414</v>
      </c>
      <c r="AL129" s="48" t="s">
        <v>969</v>
      </c>
      <c r="AM129" s="49">
        <v>44347</v>
      </c>
      <c r="AN129" s="48" t="s">
        <v>426</v>
      </c>
    </row>
    <row r="130" spans="1:41" ht="14.25" customHeight="1" x14ac:dyDescent="0.2">
      <c r="A130" s="41">
        <v>69</v>
      </c>
      <c r="B130" s="21">
        <v>44189</v>
      </c>
      <c r="C130" s="21">
        <v>44230</v>
      </c>
      <c r="D130" s="123">
        <v>67</v>
      </c>
      <c r="E130" s="140">
        <v>44299</v>
      </c>
      <c r="F130" s="137">
        <v>44300</v>
      </c>
      <c r="G130" s="158" t="s">
        <v>183</v>
      </c>
      <c r="H130" s="99" t="s">
        <v>1374</v>
      </c>
      <c r="I130" s="67" t="s">
        <v>184</v>
      </c>
      <c r="J130" s="67" t="s">
        <v>368</v>
      </c>
      <c r="K130" s="56" t="str">
        <f>VLOOKUP(G130,ОМС!$D$1:$E$155,2,0)</f>
        <v>Филиал ЗАО "МАКС-М" в г. Пскове 6058800846000058</v>
      </c>
      <c r="L130" s="42">
        <f t="shared" ref="L130:L193" ca="1" si="8">DATEDIF(I130,$AC$1,"y")</f>
        <v>31</v>
      </c>
      <c r="M130" s="67" t="s">
        <v>103</v>
      </c>
      <c r="N130" s="67" t="s">
        <v>105</v>
      </c>
      <c r="O130" s="45" t="s">
        <v>632</v>
      </c>
      <c r="P130" s="45" t="s">
        <v>1358</v>
      </c>
      <c r="Q130" s="45"/>
      <c r="R130" s="44" t="s">
        <v>628</v>
      </c>
      <c r="S130" s="44" t="s">
        <v>629</v>
      </c>
      <c r="T130" s="1" t="str">
        <f>CONCATENATE(U130,V130)</f>
        <v>3 года</v>
      </c>
      <c r="U130" s="77">
        <v>3</v>
      </c>
      <c r="V130" s="10" t="str">
        <f>VLOOKUP(MOD(MAX(MOD(U130-11,100),9),10),{0," год";1," года";4," лет"},2)</f>
        <v xml:space="preserve"> года</v>
      </c>
      <c r="W130" s="67" t="s">
        <v>601</v>
      </c>
      <c r="X130" s="56"/>
      <c r="Y130" s="56"/>
      <c r="Z130" s="56"/>
      <c r="AA130" s="56"/>
      <c r="AD130" s="162" t="s">
        <v>1420</v>
      </c>
      <c r="AE130" s="162"/>
      <c r="AF130" s="92"/>
      <c r="AG130" s="92"/>
      <c r="AH130" s="49"/>
      <c r="AI130" s="92"/>
      <c r="AK130" s="48" t="s">
        <v>414</v>
      </c>
      <c r="AL130" s="48" t="s">
        <v>969</v>
      </c>
      <c r="AM130" s="49">
        <v>44305</v>
      </c>
      <c r="AN130" s="48">
        <v>2</v>
      </c>
    </row>
    <row r="131" spans="1:41" ht="14.25" customHeight="1" x14ac:dyDescent="0.2">
      <c r="A131" s="41">
        <v>70</v>
      </c>
      <c r="B131" s="10"/>
      <c r="C131" s="10"/>
      <c r="D131" s="123"/>
      <c r="E131" s="157"/>
      <c r="F131" s="137"/>
      <c r="G131" s="158" t="s">
        <v>259</v>
      </c>
      <c r="H131" s="99" t="s">
        <v>1374</v>
      </c>
      <c r="I131" s="67" t="s">
        <v>260</v>
      </c>
      <c r="J131" s="67" t="s">
        <v>369</v>
      </c>
      <c r="K131" s="56" t="str">
        <f>VLOOKUP(G131,ОМС!$D$1:$E$155,2,0)</f>
        <v xml:space="preserve"> </v>
      </c>
      <c r="L131" s="42">
        <f t="shared" ca="1" si="8"/>
        <v>41</v>
      </c>
      <c r="M131" s="67" t="s">
        <v>103</v>
      </c>
      <c r="N131" s="67" t="s">
        <v>105</v>
      </c>
      <c r="O131" s="45"/>
      <c r="P131" s="45"/>
      <c r="Q131" s="45"/>
      <c r="R131" s="44" t="s">
        <v>628</v>
      </c>
      <c r="S131" s="44" t="s">
        <v>629</v>
      </c>
      <c r="T131" s="1" t="str">
        <f>CONCATENATE(U131,V131)</f>
        <v>1 год</v>
      </c>
      <c r="U131" s="77">
        <v>1</v>
      </c>
      <c r="V131" s="10" t="str">
        <f>VLOOKUP(MOD(MAX(MOD(U131-11,100),9),10),{0," год";1," года";4," лет"},2)</f>
        <v xml:space="preserve"> год</v>
      </c>
      <c r="W131" s="67" t="s">
        <v>283</v>
      </c>
      <c r="X131" s="56"/>
      <c r="Y131" s="60" t="str">
        <f>VLOOKUP(MOD(MAX(MOD(X131-11,100),9),10),{0," год";1," года";4," лет"},2)</f>
        <v xml:space="preserve"> лет</v>
      </c>
      <c r="Z131" s="56"/>
      <c r="AA131" s="56"/>
      <c r="AE131" s="162"/>
      <c r="AF131" s="92"/>
      <c r="AG131" s="92"/>
      <c r="AH131" s="49"/>
      <c r="AI131" s="92"/>
    </row>
    <row r="132" spans="1:41" ht="14.25" customHeight="1" x14ac:dyDescent="0.2">
      <c r="A132" s="41">
        <v>178</v>
      </c>
      <c r="D132" s="123">
        <v>129</v>
      </c>
      <c r="E132" s="137">
        <v>44370</v>
      </c>
      <c r="F132" s="167">
        <v>44375</v>
      </c>
      <c r="G132" s="87" t="s">
        <v>841</v>
      </c>
      <c r="H132" s="99" t="s">
        <v>1374</v>
      </c>
      <c r="I132" s="50" t="s">
        <v>839</v>
      </c>
      <c r="J132" s="50" t="s">
        <v>842</v>
      </c>
      <c r="K132" s="45" t="str">
        <f>VLOOKUP(G132,ОМС!$D$1:$E$155,2,0)</f>
        <v xml:space="preserve"> 8155720831000806</v>
      </c>
      <c r="L132" s="42">
        <f t="shared" ca="1" si="8"/>
        <v>50</v>
      </c>
      <c r="M132" s="50" t="s">
        <v>639</v>
      </c>
      <c r="N132" s="50" t="s">
        <v>700</v>
      </c>
      <c r="O132" s="48" t="s">
        <v>962</v>
      </c>
      <c r="P132" s="48" t="s">
        <v>1366</v>
      </c>
      <c r="R132" s="44" t="s">
        <v>628</v>
      </c>
      <c r="S132" s="44" t="s">
        <v>629</v>
      </c>
      <c r="T132" s="1" t="str">
        <f>X132&amp;Y132&amp;" "&amp;AA132&amp;" мес"</f>
        <v>13 лет 8 мес</v>
      </c>
      <c r="U132" s="121" t="str">
        <f ca="1">DATEDIF(W132,$AC$1,"ym")&amp;" мес."</f>
        <v>6 мес.</v>
      </c>
      <c r="V132" s="22"/>
      <c r="W132" s="50" t="s">
        <v>840</v>
      </c>
      <c r="X132" s="52">
        <v>13</v>
      </c>
      <c r="Y132" s="60" t="str">
        <f>VLOOKUP(MOD(MAX(MOD(X132-11,100),9),10),{0," год";1," года";4," лет"},2)</f>
        <v xml:space="preserve"> лет</v>
      </c>
      <c r="Z132" s="52"/>
      <c r="AA132" s="52">
        <v>8</v>
      </c>
      <c r="AD132" s="162" t="s">
        <v>1436</v>
      </c>
      <c r="AE132" s="162"/>
      <c r="AF132" s="92"/>
      <c r="AG132" s="92"/>
      <c r="AH132" s="49"/>
      <c r="AI132" s="92"/>
      <c r="AK132" s="48" t="s">
        <v>414</v>
      </c>
      <c r="AL132" s="48" t="s">
        <v>969</v>
      </c>
      <c r="AM132" s="49">
        <v>44376</v>
      </c>
      <c r="AN132" s="48" t="s">
        <v>426</v>
      </c>
    </row>
    <row r="133" spans="1:41" ht="14.25" customHeight="1" x14ac:dyDescent="0.2">
      <c r="A133" s="41">
        <v>117</v>
      </c>
      <c r="B133" s="22"/>
      <c r="C133" s="22"/>
      <c r="D133" s="49"/>
      <c r="E133" s="160"/>
      <c r="F133" s="137"/>
      <c r="G133" s="161" t="s">
        <v>527</v>
      </c>
      <c r="H133" s="99" t="s">
        <v>1374</v>
      </c>
      <c r="I133" s="54" t="s">
        <v>525</v>
      </c>
      <c r="J133" s="54" t="s">
        <v>528</v>
      </c>
      <c r="K133" s="56" t="e">
        <f>VLOOKUP(G133,ОМС!$D$1:$E$155,2,0)</f>
        <v>#N/A</v>
      </c>
      <c r="L133" s="42">
        <f t="shared" ca="1" si="8"/>
        <v>50</v>
      </c>
      <c r="M133" s="54" t="s">
        <v>542</v>
      </c>
      <c r="N133" s="54" t="s">
        <v>66</v>
      </c>
      <c r="O133" s="1"/>
      <c r="P133" s="1"/>
      <c r="Q133" s="1"/>
      <c r="R133" s="44" t="s">
        <v>628</v>
      </c>
      <c r="S133" s="44" t="s">
        <v>629</v>
      </c>
      <c r="T133" s="1" t="str">
        <f ca="1">U133</f>
        <v>0 мес.</v>
      </c>
      <c r="U133" s="54" t="str">
        <f ca="1">DATEDIF(W133,$AC$1,"ym")&amp;" мес."</f>
        <v>0 мес.</v>
      </c>
      <c r="V133" s="10"/>
      <c r="W133" s="54" t="s">
        <v>526</v>
      </c>
      <c r="X133" s="1"/>
      <c r="Y133" s="60" t="str">
        <f>VLOOKUP(MOD(MAX(MOD(X133-11,100),9),10),{0," год";1," года";4," лет"},2)</f>
        <v xml:space="preserve"> лет</v>
      </c>
      <c r="Z133" s="1"/>
      <c r="AA133" s="1"/>
      <c r="AC133" s="162" t="s">
        <v>634</v>
      </c>
      <c r="AE133" s="162"/>
      <c r="AF133" s="92"/>
      <c r="AG133" s="92"/>
      <c r="AH133" s="49"/>
      <c r="AI133" s="92"/>
    </row>
    <row r="134" spans="1:41" ht="14.25" customHeight="1" x14ac:dyDescent="0.2">
      <c r="B134" s="162" t="s">
        <v>1438</v>
      </c>
      <c r="D134" s="123">
        <v>130</v>
      </c>
      <c r="E134" s="137">
        <v>44370</v>
      </c>
      <c r="F134" s="137">
        <v>44372</v>
      </c>
      <c r="G134" s="135" t="s">
        <v>845</v>
      </c>
      <c r="H134" s="99" t="s">
        <v>1374</v>
      </c>
      <c r="I134" s="50" t="s">
        <v>843</v>
      </c>
      <c r="J134" s="50" t="s">
        <v>846</v>
      </c>
      <c r="K134" s="56" t="str">
        <f>VLOOKUP(G134,ОМС!$D$1:$E$155,2,0)</f>
        <v>Филиал ООО "СК "Ингосстрах-М" в г. Ярославле 7655330847000076</v>
      </c>
      <c r="L134" s="42">
        <f t="shared" ca="1" si="8"/>
        <v>56</v>
      </c>
      <c r="M134" s="50" t="s">
        <v>639</v>
      </c>
      <c r="N134" s="50" t="s">
        <v>700</v>
      </c>
      <c r="O134" s="48" t="s">
        <v>962</v>
      </c>
      <c r="P134" s="48" t="s">
        <v>1366</v>
      </c>
      <c r="R134" s="44" t="s">
        <v>628</v>
      </c>
      <c r="S134" s="44" t="s">
        <v>629</v>
      </c>
      <c r="T134" s="1" t="str">
        <f>X134&amp;Y134&amp;" "&amp;AA134&amp;" мес"</f>
        <v>33 года 10 мес</v>
      </c>
      <c r="U134" s="74" t="str">
        <f ca="1">DATEDIF(W134,$AC$1,"ym")&amp;" мес."</f>
        <v>6 мес.</v>
      </c>
      <c r="V134" s="22"/>
      <c r="W134" s="50" t="s">
        <v>844</v>
      </c>
      <c r="X134" s="52">
        <v>33</v>
      </c>
      <c r="Y134" s="60" t="str">
        <f>VLOOKUP(MOD(MAX(MOD(X134-11,100),9),10),{0," год";1," года";4," лет"},2)</f>
        <v xml:space="preserve"> года</v>
      </c>
      <c r="Z134" s="52"/>
      <c r="AA134" s="52">
        <v>10</v>
      </c>
      <c r="AD134" s="162" t="s">
        <v>1442</v>
      </c>
      <c r="AE134" s="162"/>
      <c r="AF134" s="92"/>
      <c r="AG134" s="92"/>
      <c r="AH134" s="49"/>
      <c r="AI134" s="92"/>
      <c r="AK134" s="48" t="s">
        <v>414</v>
      </c>
      <c r="AL134" s="48" t="s">
        <v>969</v>
      </c>
      <c r="AM134" s="49">
        <v>44376</v>
      </c>
      <c r="AN134" s="48">
        <v>1</v>
      </c>
    </row>
    <row r="135" spans="1:41" ht="14.25" customHeight="1" x14ac:dyDescent="0.2">
      <c r="A135" s="41">
        <v>180</v>
      </c>
      <c r="D135" s="123">
        <v>131</v>
      </c>
      <c r="E135" s="137">
        <v>44368</v>
      </c>
      <c r="F135" s="167">
        <v>44369</v>
      </c>
      <c r="G135" s="87" t="s">
        <v>849</v>
      </c>
      <c r="H135" s="99" t="s">
        <v>1374</v>
      </c>
      <c r="I135" s="50" t="s">
        <v>847</v>
      </c>
      <c r="J135" s="50" t="s">
        <v>850</v>
      </c>
      <c r="K135" s="56" t="str">
        <f>VLOOKUP(G135,ОМС!$D$1:$E$155,2,0)</f>
        <v>Филиал ООО "РГС-Медицина"-"Росгосстрах-Ярославль-Медицина" 7654430848000108</v>
      </c>
      <c r="L135" s="42">
        <f t="shared" ca="1" si="8"/>
        <v>57</v>
      </c>
      <c r="M135" s="50" t="s">
        <v>639</v>
      </c>
      <c r="N135" s="50" t="s">
        <v>670</v>
      </c>
      <c r="O135" s="48" t="s">
        <v>961</v>
      </c>
      <c r="P135" s="48" t="s">
        <v>1366</v>
      </c>
      <c r="R135" s="44" t="s">
        <v>628</v>
      </c>
      <c r="S135" s="44" t="s">
        <v>629</v>
      </c>
      <c r="T135" s="1" t="str">
        <f>X135&amp;Y135&amp;" "&amp;AA135&amp;" мес"</f>
        <v>38 лет 5 мес</v>
      </c>
      <c r="U135" s="120">
        <v>14</v>
      </c>
      <c r="V135" s="22" t="str">
        <f>VLOOKUP(MOD(MAX(MOD(U135-11,100),9),10),{0," год";1," года";4," лет"},2)</f>
        <v xml:space="preserve"> лет</v>
      </c>
      <c r="W135" s="50" t="s">
        <v>848</v>
      </c>
      <c r="X135" s="52">
        <v>38</v>
      </c>
      <c r="Y135" s="60" t="str">
        <f>VLOOKUP(MOD(MAX(MOD(X135-11,100),9),10),{0," год";1," года";4," лет"},2)</f>
        <v xml:space="preserve"> лет</v>
      </c>
      <c r="Z135" s="52"/>
      <c r="AA135" s="52">
        <v>5</v>
      </c>
      <c r="AD135" s="162" t="s">
        <v>1436</v>
      </c>
      <c r="AE135" s="162"/>
      <c r="AF135" s="92"/>
      <c r="AG135" s="92"/>
      <c r="AH135" s="49"/>
      <c r="AI135" s="92"/>
      <c r="AK135" s="48" t="s">
        <v>414</v>
      </c>
      <c r="AL135" s="48" t="s">
        <v>969</v>
      </c>
      <c r="AM135" s="49">
        <v>44375</v>
      </c>
      <c r="AN135" s="48" t="s">
        <v>434</v>
      </c>
    </row>
    <row r="136" spans="1:41" ht="14.25" customHeight="1" x14ac:dyDescent="0.2">
      <c r="A136" s="41">
        <v>181</v>
      </c>
      <c r="D136" s="123">
        <v>132</v>
      </c>
      <c r="E136" s="137">
        <v>44334</v>
      </c>
      <c r="F136" s="137">
        <v>44335</v>
      </c>
      <c r="G136" s="135" t="s">
        <v>853</v>
      </c>
      <c r="H136" s="99" t="s">
        <v>1374</v>
      </c>
      <c r="I136" s="50" t="s">
        <v>851</v>
      </c>
      <c r="J136" s="50" t="s">
        <v>854</v>
      </c>
      <c r="K136" s="56" t="str">
        <f>VLOOKUP(G136,ОМС!$D$1:$E$155,2,0)</f>
        <v>ООО "МСК" ИНКО-МЕД" 3656430822000386</v>
      </c>
      <c r="L136" s="42">
        <f t="shared" ca="1" si="8"/>
        <v>57</v>
      </c>
      <c r="M136" s="50" t="s">
        <v>639</v>
      </c>
      <c r="N136" s="50" t="s">
        <v>670</v>
      </c>
      <c r="O136" s="48" t="s">
        <v>961</v>
      </c>
      <c r="P136" s="48" t="s">
        <v>1366</v>
      </c>
      <c r="R136" s="44" t="s">
        <v>628</v>
      </c>
      <c r="S136" s="44" t="s">
        <v>629</v>
      </c>
      <c r="T136" s="1" t="str">
        <f>CONCATENATE(U136,V136)</f>
        <v>2 года</v>
      </c>
      <c r="U136" s="120">
        <v>2</v>
      </c>
      <c r="V136" s="22" t="str">
        <f>VLOOKUP(MOD(MAX(MOD(U136-11,100),9),10),{0," год";1," года";4," лет"},2)</f>
        <v xml:space="preserve"> года</v>
      </c>
      <c r="W136" s="50" t="s">
        <v>852</v>
      </c>
      <c r="X136" s="52"/>
      <c r="Y136" s="60" t="str">
        <f>VLOOKUP(MOD(MAX(MOD(X136-11,100),9),10),{0," год";1," года";4," лет"},2)</f>
        <v xml:space="preserve"> лет</v>
      </c>
      <c r="Z136" s="52"/>
      <c r="AA136" s="52"/>
      <c r="AD136" s="162" t="s">
        <v>1411</v>
      </c>
      <c r="AE136" s="162"/>
      <c r="AF136" s="92"/>
      <c r="AG136" s="92"/>
      <c r="AH136" s="49"/>
      <c r="AI136" s="92"/>
      <c r="AK136" s="48" t="s">
        <v>414</v>
      </c>
      <c r="AL136" s="48" t="s">
        <v>969</v>
      </c>
      <c r="AM136" s="49">
        <v>44347</v>
      </c>
      <c r="AN136" s="48" t="s">
        <v>426</v>
      </c>
    </row>
    <row r="137" spans="1:41" ht="14.25" customHeight="1" x14ac:dyDescent="0.2">
      <c r="A137" s="41">
        <v>71</v>
      </c>
      <c r="B137" s="21">
        <v>44189</v>
      </c>
      <c r="C137" s="21">
        <v>44216</v>
      </c>
      <c r="D137" s="123">
        <v>22</v>
      </c>
      <c r="E137" s="140">
        <v>44215</v>
      </c>
      <c r="F137" s="137">
        <v>44274</v>
      </c>
      <c r="G137" s="158" t="s">
        <v>185</v>
      </c>
      <c r="H137" s="99" t="s">
        <v>1374</v>
      </c>
      <c r="I137" s="67" t="s">
        <v>186</v>
      </c>
      <c r="J137" s="67" t="s">
        <v>370</v>
      </c>
      <c r="K137" s="56" t="str">
        <f>VLOOKUP(G137,ОМС!$D$1:$E$155,2,0)</f>
        <v>Брянский филиал АО "Страховая компания "СОГАЗ-Мед" 7755020842002479</v>
      </c>
      <c r="L137" s="42">
        <f t="shared" ca="1" si="8"/>
        <v>43</v>
      </c>
      <c r="M137" s="67" t="s">
        <v>103</v>
      </c>
      <c r="N137" s="67" t="s">
        <v>88</v>
      </c>
      <c r="O137" s="45" t="s">
        <v>632</v>
      </c>
      <c r="P137" s="45"/>
      <c r="Q137" s="45"/>
      <c r="R137" s="44" t="s">
        <v>628</v>
      </c>
      <c r="S137" s="44" t="s">
        <v>629</v>
      </c>
      <c r="T137" s="1" t="str">
        <f>CONCATENATE(U137,V137)</f>
        <v>12 лет</v>
      </c>
      <c r="U137" s="77">
        <v>12</v>
      </c>
      <c r="V137" s="10" t="str">
        <f>VLOOKUP(MOD(MAX(MOD(U137-11,100),9),10),{0," год";1," года";4," лет"},2)</f>
        <v xml:space="preserve"> лет</v>
      </c>
      <c r="W137" s="67" t="s">
        <v>602</v>
      </c>
      <c r="X137" s="56"/>
      <c r="Y137" s="56"/>
      <c r="Z137" s="56"/>
      <c r="AA137" s="56"/>
      <c r="AD137" s="162" t="s">
        <v>1417</v>
      </c>
      <c r="AE137" s="162"/>
      <c r="AF137" s="92"/>
      <c r="AG137" s="92"/>
      <c r="AH137" s="49"/>
      <c r="AI137" s="92"/>
      <c r="AK137" s="92" t="s">
        <v>414</v>
      </c>
      <c r="AL137" s="48" t="s">
        <v>969</v>
      </c>
      <c r="AM137" s="49">
        <v>44277</v>
      </c>
      <c r="AN137" s="48" t="s">
        <v>426</v>
      </c>
    </row>
    <row r="138" spans="1:41" ht="14.25" customHeight="1" x14ac:dyDescent="0.2">
      <c r="A138" s="41">
        <v>183</v>
      </c>
      <c r="D138" s="123">
        <v>133</v>
      </c>
      <c r="E138" s="137">
        <v>44378</v>
      </c>
      <c r="F138" s="137">
        <v>44382</v>
      </c>
      <c r="G138" s="136" t="s">
        <v>861</v>
      </c>
      <c r="H138" s="99" t="s">
        <v>1374</v>
      </c>
      <c r="I138" s="125">
        <v>27848</v>
      </c>
      <c r="J138" s="50" t="s">
        <v>862</v>
      </c>
      <c r="K138" s="45" t="str">
        <f>VLOOKUP(G138,ОМС!$D$1:$E$155,2,0)</f>
        <v>3456320820000268</v>
      </c>
      <c r="L138" s="42">
        <f t="shared" ca="1" si="8"/>
        <v>46</v>
      </c>
      <c r="M138" s="50" t="s">
        <v>639</v>
      </c>
      <c r="N138" s="126" t="s">
        <v>859</v>
      </c>
      <c r="O138" s="48" t="s">
        <v>961</v>
      </c>
      <c r="P138" s="48" t="s">
        <v>1366</v>
      </c>
      <c r="Q138" s="48" t="s">
        <v>1495</v>
      </c>
      <c r="R138" s="44" t="s">
        <v>628</v>
      </c>
      <c r="S138" s="44" t="s">
        <v>629</v>
      </c>
      <c r="T138" s="1" t="str">
        <f>X138&amp;Y138&amp;" "&amp;AA138&amp;" мес"</f>
        <v>17 лет 4 мес</v>
      </c>
      <c r="U138" s="120">
        <v>2</v>
      </c>
      <c r="V138" s="22" t="str">
        <f>VLOOKUP(MOD(MAX(MOD(U138-11,100),9),10),{0," год";1," года";4," лет"},2)</f>
        <v xml:space="preserve"> года</v>
      </c>
      <c r="W138" s="50" t="s">
        <v>860</v>
      </c>
      <c r="X138" s="52">
        <v>17</v>
      </c>
      <c r="Y138" s="60" t="str">
        <f>VLOOKUP(MOD(MAX(MOD(X138-11,100),9),10),{0," год";1," года";4," лет"},2)</f>
        <v xml:space="preserve"> лет</v>
      </c>
      <c r="Z138" s="52"/>
      <c r="AA138" s="52">
        <v>4</v>
      </c>
      <c r="AD138" s="162" t="s">
        <v>1471</v>
      </c>
      <c r="AE138" s="162"/>
      <c r="AF138" s="92"/>
      <c r="AG138" s="92"/>
      <c r="AH138" s="49"/>
      <c r="AI138" s="92"/>
      <c r="AK138" s="48" t="s">
        <v>414</v>
      </c>
      <c r="AL138" s="49" t="s">
        <v>969</v>
      </c>
      <c r="AM138" s="49">
        <v>44432</v>
      </c>
      <c r="AN138" s="48" t="s">
        <v>426</v>
      </c>
    </row>
    <row r="139" spans="1:41" ht="14.25" customHeight="1" x14ac:dyDescent="0.2">
      <c r="A139" s="41">
        <v>184</v>
      </c>
      <c r="D139" s="123">
        <v>134</v>
      </c>
      <c r="E139" s="137">
        <v>44370</v>
      </c>
      <c r="F139" s="167">
        <v>44372</v>
      </c>
      <c r="G139" s="166" t="s">
        <v>866</v>
      </c>
      <c r="H139" s="99" t="s">
        <v>409</v>
      </c>
      <c r="I139" s="50" t="s">
        <v>864</v>
      </c>
      <c r="J139" s="50" t="s">
        <v>867</v>
      </c>
      <c r="K139" s="56" t="str">
        <f>VLOOKUP(G139,ОМС!$D$1:$E$155,2,0)</f>
        <v xml:space="preserve"> 7651530894000283</v>
      </c>
      <c r="L139" s="42">
        <f t="shared" ca="1" si="8"/>
        <v>58</v>
      </c>
      <c r="M139" s="50" t="s">
        <v>639</v>
      </c>
      <c r="N139" s="50" t="s">
        <v>863</v>
      </c>
      <c r="O139" s="48" t="s">
        <v>963</v>
      </c>
      <c r="P139" s="48" t="s">
        <v>1366</v>
      </c>
      <c r="R139" s="44" t="s">
        <v>628</v>
      </c>
      <c r="S139" s="44" t="s">
        <v>629</v>
      </c>
      <c r="T139" s="1" t="str">
        <f>X139&amp;Y139&amp;" "&amp;AA139&amp;" мес"</f>
        <v>30 лет 11 мес</v>
      </c>
      <c r="U139" s="116">
        <v>15</v>
      </c>
      <c r="V139" s="22" t="str">
        <f>VLOOKUP(MOD(MAX(MOD(U139-11,100),9),10),{0," год";1," года";4," лет"},2)</f>
        <v xml:space="preserve"> лет</v>
      </c>
      <c r="W139" s="50" t="s">
        <v>865</v>
      </c>
      <c r="X139" s="52">
        <v>30</v>
      </c>
      <c r="Y139" s="60" t="str">
        <f>VLOOKUP(MOD(MAX(MOD(X139-11,100),9),10),{0," год";1," года";4," лет"},2)</f>
        <v xml:space="preserve"> лет</v>
      </c>
      <c r="Z139" s="52"/>
      <c r="AA139" s="52">
        <v>11</v>
      </c>
      <c r="AD139" s="162" t="s">
        <v>1436</v>
      </c>
      <c r="AE139" s="162"/>
      <c r="AF139" s="92"/>
      <c r="AG139" s="92"/>
      <c r="AH139" s="49"/>
      <c r="AI139" s="92"/>
      <c r="AK139" s="48" t="s">
        <v>414</v>
      </c>
      <c r="AL139" s="48" t="s">
        <v>969</v>
      </c>
      <c r="AM139" s="49">
        <v>44376</v>
      </c>
      <c r="AN139" s="48" t="s">
        <v>426</v>
      </c>
    </row>
    <row r="140" spans="1:41" ht="14.25" customHeight="1" x14ac:dyDescent="0.2">
      <c r="A140" s="41">
        <v>73</v>
      </c>
      <c r="B140" s="21">
        <v>44189</v>
      </c>
      <c r="C140" s="21">
        <v>44230</v>
      </c>
      <c r="D140" s="123">
        <v>40</v>
      </c>
      <c r="E140" s="140">
        <v>44291</v>
      </c>
      <c r="F140" s="137">
        <v>44292</v>
      </c>
      <c r="G140" s="158" t="s">
        <v>189</v>
      </c>
      <c r="H140" s="99" t="s">
        <v>1374</v>
      </c>
      <c r="I140" s="67" t="s">
        <v>190</v>
      </c>
      <c r="J140" s="67" t="s">
        <v>373</v>
      </c>
      <c r="K140" s="56" t="str">
        <f>VLOOKUP(G140,ОМС!$D$1:$E$155,2,0)</f>
        <v xml:space="preserve"> 5248040833002253</v>
      </c>
      <c r="L140" s="42">
        <f t="shared" ca="1" si="8"/>
        <v>62</v>
      </c>
      <c r="M140" s="67" t="s">
        <v>103</v>
      </c>
      <c r="N140" s="67" t="s">
        <v>88</v>
      </c>
      <c r="O140" s="45" t="s">
        <v>632</v>
      </c>
      <c r="P140" s="45" t="s">
        <v>1358</v>
      </c>
      <c r="Q140" s="45"/>
      <c r="R140" s="44" t="s">
        <v>628</v>
      </c>
      <c r="S140" s="44" t="s">
        <v>629</v>
      </c>
      <c r="T140" s="1" t="str">
        <f>CONCATENATE(U140,V140)</f>
        <v>9 лет</v>
      </c>
      <c r="U140" s="77">
        <v>9</v>
      </c>
      <c r="V140" s="10" t="str">
        <f>VLOOKUP(MOD(MAX(MOD(U140-11,100),9),10),{0," год";1," года";4," лет"},2)</f>
        <v xml:space="preserve"> лет</v>
      </c>
      <c r="W140" s="67" t="s">
        <v>603</v>
      </c>
      <c r="X140" s="56"/>
      <c r="Y140" s="56"/>
      <c r="Z140" s="56"/>
      <c r="AA140" s="56"/>
      <c r="AD140" s="163" t="s">
        <v>1463</v>
      </c>
      <c r="AE140" s="162" t="s">
        <v>1465</v>
      </c>
      <c r="AF140" s="92" t="s">
        <v>1381</v>
      </c>
      <c r="AG140" s="92" t="s">
        <v>969</v>
      </c>
      <c r="AH140" s="49">
        <v>44305</v>
      </c>
      <c r="AI140" s="92" t="s">
        <v>426</v>
      </c>
      <c r="AJ140" s="48" t="s">
        <v>1464</v>
      </c>
      <c r="AK140" s="41" t="s">
        <v>414</v>
      </c>
      <c r="AL140" s="41" t="s">
        <v>969</v>
      </c>
      <c r="AM140" s="184">
        <v>44382</v>
      </c>
      <c r="AN140" s="41" t="s">
        <v>426</v>
      </c>
    </row>
    <row r="141" spans="1:41" ht="14.25" customHeight="1" x14ac:dyDescent="0.2">
      <c r="A141" s="41">
        <v>74</v>
      </c>
      <c r="B141" s="21">
        <v>44189</v>
      </c>
      <c r="C141" s="21">
        <v>44230</v>
      </c>
      <c r="D141" s="123">
        <v>71</v>
      </c>
      <c r="E141" s="140">
        <v>44299</v>
      </c>
      <c r="F141" s="137">
        <v>44301</v>
      </c>
      <c r="G141" s="158" t="s">
        <v>20</v>
      </c>
      <c r="H141" s="99" t="s">
        <v>1374</v>
      </c>
      <c r="I141" s="67" t="s">
        <v>21</v>
      </c>
      <c r="J141" s="67" t="s">
        <v>374</v>
      </c>
      <c r="K141" s="56" t="str">
        <f>VLOOKUP(G141,ОМС!$D$1:$E$155,2,0)</f>
        <v>Филиал ООО "РГС-Медицина"-"Росгосстрах-Ярославль-Медицина" 7650530848000257</v>
      </c>
      <c r="L141" s="42">
        <f t="shared" ca="1" si="8"/>
        <v>57</v>
      </c>
      <c r="M141" s="67" t="s">
        <v>3</v>
      </c>
      <c r="N141" s="67" t="s">
        <v>5</v>
      </c>
      <c r="O141" s="45" t="s">
        <v>632</v>
      </c>
      <c r="P141" s="45" t="s">
        <v>1358</v>
      </c>
      <c r="Q141" s="45"/>
      <c r="R141" s="44" t="s">
        <v>628</v>
      </c>
      <c r="S141" s="44" t="s">
        <v>629</v>
      </c>
      <c r="T141" s="1" t="str">
        <f>CONCATENATE(U141,V141)</f>
        <v>12 лет</v>
      </c>
      <c r="U141" s="76">
        <v>12</v>
      </c>
      <c r="V141" s="10" t="str">
        <f>VLOOKUP(MOD(MAX(MOD(U141-11,100),9),10),{0," год";1," года";4," лет"},2)</f>
        <v xml:space="preserve"> лет</v>
      </c>
      <c r="W141" s="67" t="s">
        <v>604</v>
      </c>
      <c r="X141" s="56"/>
      <c r="Y141" s="56"/>
      <c r="Z141" s="56"/>
      <c r="AA141" s="56"/>
      <c r="AD141" s="162" t="s">
        <v>1419</v>
      </c>
      <c r="AE141" s="162"/>
      <c r="AF141" s="92"/>
      <c r="AG141" s="92"/>
      <c r="AH141" s="49"/>
      <c r="AI141" s="92"/>
      <c r="AK141" s="48" t="s">
        <v>414</v>
      </c>
      <c r="AL141" s="48" t="s">
        <v>969</v>
      </c>
      <c r="AM141" s="49">
        <v>44305</v>
      </c>
      <c r="AN141" s="48">
        <v>2</v>
      </c>
    </row>
    <row r="142" spans="1:41" ht="14.25" customHeight="1" x14ac:dyDescent="0.2">
      <c r="A142" s="41">
        <v>185</v>
      </c>
      <c r="C142" s="123" t="s">
        <v>1383</v>
      </c>
      <c r="D142" s="123">
        <v>135</v>
      </c>
      <c r="E142" s="49">
        <v>44355</v>
      </c>
      <c r="F142" s="167">
        <v>44356</v>
      </c>
      <c r="G142" s="87" t="s">
        <v>870</v>
      </c>
      <c r="H142" s="99" t="s">
        <v>1374</v>
      </c>
      <c r="I142" s="50" t="s">
        <v>868</v>
      </c>
      <c r="J142" s="50" t="s">
        <v>871</v>
      </c>
      <c r="K142" s="56" t="str">
        <f>VLOOKUP(G142,ОМС!$D$1:$E$155,2,0)</f>
        <v>Филиал ООО "РГС-Медицина" в Волгоградской области 7748920837002055</v>
      </c>
      <c r="L142" s="42">
        <f t="shared" ca="1" si="8"/>
        <v>51</v>
      </c>
      <c r="M142" s="50" t="s">
        <v>639</v>
      </c>
      <c r="N142" s="50" t="s">
        <v>700</v>
      </c>
      <c r="O142" s="48" t="s">
        <v>962</v>
      </c>
      <c r="P142" s="48" t="s">
        <v>1366</v>
      </c>
      <c r="R142" s="44" t="s">
        <v>628</v>
      </c>
      <c r="S142" s="44" t="s">
        <v>629</v>
      </c>
      <c r="T142" s="1" t="str">
        <f t="shared" ref="T142:T150" si="9">X142&amp;Y142&amp;" "&amp;AA142&amp;" мес"</f>
        <v>30 лет 1 мес</v>
      </c>
      <c r="U142" s="120">
        <v>1</v>
      </c>
      <c r="V142" s="22" t="str">
        <f>VLOOKUP(MOD(MAX(MOD(U142-11,100),9),10),{0," год";1," года";4," лет"},2)</f>
        <v xml:space="preserve"> год</v>
      </c>
      <c r="W142" s="50" t="s">
        <v>869</v>
      </c>
      <c r="X142" s="52">
        <v>30</v>
      </c>
      <c r="Y142" s="60" t="str">
        <f>VLOOKUP(MOD(MAX(MOD(X142-11,100),9),10),{0," год";1," года";4," лет"},2)</f>
        <v xml:space="preserve"> лет</v>
      </c>
      <c r="Z142" s="52"/>
      <c r="AA142" s="52">
        <v>1</v>
      </c>
      <c r="AC142" s="2"/>
      <c r="AD142" s="162" t="s">
        <v>1436</v>
      </c>
      <c r="AE142" s="2"/>
      <c r="AF142" s="92"/>
      <c r="AG142" s="92"/>
      <c r="AH142" s="49"/>
      <c r="AI142" s="92"/>
      <c r="AK142" s="48" t="s">
        <v>414</v>
      </c>
      <c r="AL142" s="48" t="s">
        <v>969</v>
      </c>
      <c r="AM142" s="49">
        <v>44356</v>
      </c>
      <c r="AO142" s="48" t="s">
        <v>1550</v>
      </c>
    </row>
    <row r="143" spans="1:41" ht="14.25" customHeight="1" x14ac:dyDescent="0.2">
      <c r="A143" s="41">
        <v>186</v>
      </c>
      <c r="B143" s="162" t="s">
        <v>1439</v>
      </c>
      <c r="D143" s="123">
        <v>136</v>
      </c>
      <c r="E143" s="137">
        <v>44370</v>
      </c>
      <c r="F143" s="137">
        <v>44372</v>
      </c>
      <c r="G143" s="135" t="s">
        <v>874</v>
      </c>
      <c r="H143" s="99" t="s">
        <v>1374</v>
      </c>
      <c r="I143" s="50" t="s">
        <v>872</v>
      </c>
      <c r="J143" s="50" t="s">
        <v>875</v>
      </c>
      <c r="K143" s="56" t="str">
        <f>VLOOKUP(G143,ОМС!$D$1:$E$155,2,0)</f>
        <v>ООО "Росгосстрах-Ярославль-Медицина" 7657 3308 2500 0294</v>
      </c>
      <c r="L143" s="42">
        <f t="shared" ca="1" si="8"/>
        <v>56</v>
      </c>
      <c r="M143" s="50" t="s">
        <v>639</v>
      </c>
      <c r="N143" s="50" t="s">
        <v>700</v>
      </c>
      <c r="O143" s="48" t="s">
        <v>962</v>
      </c>
      <c r="P143" s="48" t="s">
        <v>1366</v>
      </c>
      <c r="R143" s="44" t="s">
        <v>628</v>
      </c>
      <c r="S143" s="44" t="s">
        <v>629</v>
      </c>
      <c r="T143" s="1" t="str">
        <f t="shared" si="9"/>
        <v>32 года 2 мес</v>
      </c>
      <c r="U143" s="120">
        <v>12</v>
      </c>
      <c r="V143" s="22" t="str">
        <f>VLOOKUP(MOD(MAX(MOD(U143-11,100),9),10),{0," год";1," года";4," лет"},2)</f>
        <v xml:space="preserve"> лет</v>
      </c>
      <c r="W143" s="50" t="s">
        <v>873</v>
      </c>
      <c r="X143" s="52">
        <v>32</v>
      </c>
      <c r="Y143" s="60" t="str">
        <f>VLOOKUP(MOD(MAX(MOD(X143-11,100),9),10),{0," год";1," года";4," лет"},2)</f>
        <v xml:space="preserve"> года</v>
      </c>
      <c r="Z143" s="52"/>
      <c r="AA143" s="52">
        <v>2</v>
      </c>
      <c r="AD143" s="162" t="s">
        <v>1442</v>
      </c>
      <c r="AE143" s="162"/>
      <c r="AF143" s="92"/>
      <c r="AG143" s="92"/>
      <c r="AH143" s="49"/>
      <c r="AI143" s="92"/>
      <c r="AK143" s="48" t="s">
        <v>414</v>
      </c>
      <c r="AL143" s="48" t="s">
        <v>969</v>
      </c>
      <c r="AM143" s="49">
        <v>44376</v>
      </c>
      <c r="AN143" s="48" t="s">
        <v>426</v>
      </c>
    </row>
    <row r="144" spans="1:41" ht="14.25" customHeight="1" x14ac:dyDescent="0.2">
      <c r="A144" s="41">
        <v>188</v>
      </c>
      <c r="D144" s="123">
        <v>86</v>
      </c>
      <c r="E144" s="137">
        <v>44309</v>
      </c>
      <c r="F144" s="137">
        <v>44312</v>
      </c>
      <c r="G144" s="135" t="s">
        <v>878</v>
      </c>
      <c r="H144" s="99" t="s">
        <v>1374</v>
      </c>
      <c r="I144" s="50" t="s">
        <v>876</v>
      </c>
      <c r="J144" s="50" t="s">
        <v>879</v>
      </c>
      <c r="K144" s="56" t="str">
        <f>VLOOKUP(G144,ОМС!$D$1:$E$155,2,0)</f>
        <v>ООО"СМК РЕСО-МЕД" 7747830839002311</v>
      </c>
      <c r="L144" s="42">
        <f t="shared" ca="1" si="8"/>
        <v>60</v>
      </c>
      <c r="M144" s="50" t="s">
        <v>639</v>
      </c>
      <c r="N144" s="50" t="s">
        <v>700</v>
      </c>
      <c r="O144" s="48" t="s">
        <v>962</v>
      </c>
      <c r="P144" s="48" t="s">
        <v>1366</v>
      </c>
      <c r="R144" s="44" t="s">
        <v>628</v>
      </c>
      <c r="S144" s="44" t="s">
        <v>629</v>
      </c>
      <c r="T144" s="1" t="str">
        <f t="shared" si="9"/>
        <v>9 лет 7 мес</v>
      </c>
      <c r="U144" s="120">
        <v>1</v>
      </c>
      <c r="V144" s="22" t="str">
        <f>VLOOKUP(MOD(MAX(MOD(U144-11,100),9),10),{0," год";1," года";4," лет"},2)</f>
        <v xml:space="preserve"> год</v>
      </c>
      <c r="W144" s="50" t="s">
        <v>877</v>
      </c>
      <c r="X144" s="52">
        <v>9</v>
      </c>
      <c r="Y144" s="60" t="str">
        <f>VLOOKUP(MOD(MAX(MOD(X144-11,100),9),10),{0," год";1," года";4," лет"},2)</f>
        <v xml:space="preserve"> лет</v>
      </c>
      <c r="Z144" s="52">
        <v>7</v>
      </c>
      <c r="AA144" s="52">
        <v>7</v>
      </c>
      <c r="AD144" s="162" t="s">
        <v>1422</v>
      </c>
      <c r="AE144" s="162"/>
      <c r="AF144" s="92"/>
      <c r="AG144" s="92"/>
      <c r="AH144" s="49"/>
      <c r="AI144" s="92"/>
      <c r="AK144" s="48" t="s">
        <v>414</v>
      </c>
      <c r="AL144" s="48" t="s">
        <v>969</v>
      </c>
      <c r="AM144" s="49">
        <v>44347</v>
      </c>
      <c r="AN144" s="48" t="s">
        <v>426</v>
      </c>
    </row>
    <row r="145" spans="1:41" ht="14.25" customHeight="1" x14ac:dyDescent="0.2">
      <c r="A145" s="41">
        <v>190</v>
      </c>
      <c r="B145" s="162" t="s">
        <v>1440</v>
      </c>
      <c r="D145" s="123">
        <v>137</v>
      </c>
      <c r="E145" s="137">
        <v>44370</v>
      </c>
      <c r="F145" s="137">
        <v>44372</v>
      </c>
      <c r="G145" s="135" t="s">
        <v>882</v>
      </c>
      <c r="H145" s="99" t="s">
        <v>1374</v>
      </c>
      <c r="I145" s="50" t="s">
        <v>880</v>
      </c>
      <c r="J145" s="50" t="s">
        <v>883</v>
      </c>
      <c r="K145" s="56" t="str">
        <f>VLOOKUP(G145,ОМС!$D$1:$E$155,2,0)</f>
        <v>Марийский ф-л АО "Страховая компания "СОГАЗ-Мед" 4350310821000156</v>
      </c>
      <c r="L145" s="42">
        <f t="shared" ca="1" si="8"/>
        <v>35</v>
      </c>
      <c r="M145" s="50" t="s">
        <v>639</v>
      </c>
      <c r="N145" s="50" t="s">
        <v>700</v>
      </c>
      <c r="O145" s="48" t="s">
        <v>962</v>
      </c>
      <c r="P145" s="48" t="s">
        <v>1366</v>
      </c>
      <c r="R145" s="44" t="s">
        <v>628</v>
      </c>
      <c r="S145" s="44" t="s">
        <v>629</v>
      </c>
      <c r="T145" s="1" t="str">
        <f t="shared" si="9"/>
        <v>12 лет 6 мес</v>
      </c>
      <c r="U145" s="121" t="str">
        <f ca="1">DATEDIF(W145,$AC$1,"ym")&amp;" мес."</f>
        <v>10 мес.</v>
      </c>
      <c r="V145" s="22"/>
      <c r="W145" s="50" t="s">
        <v>881</v>
      </c>
      <c r="X145" s="52">
        <v>12</v>
      </c>
      <c r="Y145" s="60" t="str">
        <f>VLOOKUP(MOD(MAX(MOD(X145-11,100),9),10),{0," год";1," года";4," лет"},2)</f>
        <v xml:space="preserve"> лет</v>
      </c>
      <c r="Z145" s="52"/>
      <c r="AA145" s="52">
        <v>6</v>
      </c>
      <c r="AD145" s="162" t="s">
        <v>1442</v>
      </c>
      <c r="AE145" s="162"/>
      <c r="AF145" s="92"/>
      <c r="AG145" s="92"/>
      <c r="AH145" s="49"/>
      <c r="AI145" s="92"/>
      <c r="AK145" s="48" t="s">
        <v>414</v>
      </c>
      <c r="AL145" s="48" t="s">
        <v>969</v>
      </c>
      <c r="AM145" s="49">
        <v>44376</v>
      </c>
      <c r="AN145" s="48" t="s">
        <v>434</v>
      </c>
    </row>
    <row r="146" spans="1:41" ht="14.25" customHeight="1" x14ac:dyDescent="0.2">
      <c r="A146" s="41">
        <v>191</v>
      </c>
      <c r="D146" s="123">
        <v>98</v>
      </c>
      <c r="E146" s="137">
        <v>44329</v>
      </c>
      <c r="F146" s="137">
        <v>44330</v>
      </c>
      <c r="G146" s="135" t="s">
        <v>885</v>
      </c>
      <c r="H146" s="99" t="s">
        <v>1374</v>
      </c>
      <c r="I146" s="125">
        <v>26878</v>
      </c>
      <c r="J146" s="50" t="s">
        <v>886</v>
      </c>
      <c r="K146" s="56" t="str">
        <f>VLOOKUP(G146,ОМС!$D$1:$E$155,2,0)</f>
        <v xml:space="preserve"> 5051620847001387</v>
      </c>
      <c r="L146" s="42">
        <f t="shared" ca="1" si="8"/>
        <v>49</v>
      </c>
      <c r="M146" s="50" t="s">
        <v>639</v>
      </c>
      <c r="N146" s="126" t="s">
        <v>670</v>
      </c>
      <c r="O146" s="48" t="s">
        <v>961</v>
      </c>
      <c r="P146" s="48" t="s">
        <v>1366</v>
      </c>
      <c r="R146" s="44" t="s">
        <v>628</v>
      </c>
      <c r="S146" s="44" t="s">
        <v>629</v>
      </c>
      <c r="T146" s="1" t="str">
        <f t="shared" si="9"/>
        <v>8 лет 7 мес</v>
      </c>
      <c r="U146" s="120">
        <v>8</v>
      </c>
      <c r="V146" s="22" t="str">
        <f>VLOOKUP(MOD(MAX(MOD(U146-11,100),9),10),{0," год";1," года";4," лет"},2)</f>
        <v xml:space="preserve"> лет</v>
      </c>
      <c r="W146" s="50" t="s">
        <v>884</v>
      </c>
      <c r="X146" s="52">
        <v>8</v>
      </c>
      <c r="Y146" s="60" t="str">
        <f>VLOOKUP(MOD(MAX(MOD(X146-11,100),9),10),{0," год";1," года";4," лет"},2)</f>
        <v xml:space="preserve"> лет</v>
      </c>
      <c r="Z146" s="52"/>
      <c r="AA146" s="52">
        <v>7</v>
      </c>
      <c r="AD146" s="162" t="s">
        <v>1424</v>
      </c>
      <c r="AE146" s="162"/>
      <c r="AF146" s="92"/>
      <c r="AG146" s="92"/>
      <c r="AH146" s="49"/>
      <c r="AI146" s="92"/>
      <c r="AK146" s="48" t="s">
        <v>414</v>
      </c>
      <c r="AL146" s="48" t="s">
        <v>969</v>
      </c>
      <c r="AM146" s="49">
        <v>44347</v>
      </c>
      <c r="AN146" s="48">
        <v>2</v>
      </c>
    </row>
    <row r="147" spans="1:41" s="229" customFormat="1" ht="14.25" customHeight="1" x14ac:dyDescent="0.2">
      <c r="A147" s="217">
        <v>192</v>
      </c>
      <c r="C147" s="229" t="s">
        <v>1372</v>
      </c>
      <c r="D147" s="268">
        <v>87</v>
      </c>
      <c r="E147" s="233">
        <v>44309</v>
      </c>
      <c r="F147" s="233" t="s">
        <v>1472</v>
      </c>
      <c r="G147" s="273" t="s">
        <v>889</v>
      </c>
      <c r="H147" s="241" t="s">
        <v>1374</v>
      </c>
      <c r="I147" s="274" t="s">
        <v>887</v>
      </c>
      <c r="J147" s="274" t="s">
        <v>890</v>
      </c>
      <c r="K147" s="224" t="str">
        <f>VLOOKUP(G147,ОМС!$D$1:$E$155,2,0)</f>
        <v>Филиал ООО "АльфаСтрахование-ОМС" в г. Челябинск 5654720829000273</v>
      </c>
      <c r="L147" s="243">
        <f t="shared" ca="1" si="8"/>
        <v>50</v>
      </c>
      <c r="M147" s="274" t="s">
        <v>639</v>
      </c>
      <c r="N147" s="274" t="s">
        <v>700</v>
      </c>
      <c r="O147" s="232" t="s">
        <v>962</v>
      </c>
      <c r="P147" s="232" t="s">
        <v>1507</v>
      </c>
      <c r="Q147" s="232"/>
      <c r="R147" s="225" t="s">
        <v>628</v>
      </c>
      <c r="S147" s="225" t="s">
        <v>629</v>
      </c>
      <c r="T147" s="226" t="str">
        <f t="shared" si="9"/>
        <v>22 года 6 мес</v>
      </c>
      <c r="U147" s="276">
        <v>2</v>
      </c>
      <c r="V147" s="253" t="str">
        <f>VLOOKUP(MOD(MAX(MOD(U147-11,100),9),10),{0," год";1," года";4," лет"},2)</f>
        <v xml:space="preserve"> года</v>
      </c>
      <c r="W147" s="274" t="s">
        <v>888</v>
      </c>
      <c r="X147" s="242">
        <v>22</v>
      </c>
      <c r="Y147" s="237" t="str">
        <f>VLOOKUP(MOD(MAX(MOD(X147-11,100),9),10),{0," год";1," года";4," лет"},2)</f>
        <v xml:space="preserve"> года</v>
      </c>
      <c r="Z147" s="242">
        <v>6</v>
      </c>
      <c r="AA147" s="242">
        <v>6</v>
      </c>
      <c r="AF147" s="238"/>
      <c r="AG147" s="238"/>
      <c r="AH147" s="233"/>
      <c r="AI147" s="238"/>
      <c r="AK147" s="232"/>
      <c r="AL147" s="232"/>
      <c r="AM147" s="232"/>
      <c r="AN147" s="232"/>
      <c r="AO147" s="232"/>
    </row>
    <row r="148" spans="1:41" ht="14.25" customHeight="1" x14ac:dyDescent="0.2">
      <c r="A148" s="41">
        <v>192</v>
      </c>
      <c r="C148" s="166" t="s">
        <v>1391</v>
      </c>
      <c r="D148" s="123">
        <v>87</v>
      </c>
      <c r="E148" s="49">
        <v>44448</v>
      </c>
      <c r="F148" s="49">
        <v>44452</v>
      </c>
      <c r="G148" s="166" t="s">
        <v>889</v>
      </c>
      <c r="H148" s="99" t="s">
        <v>1374</v>
      </c>
      <c r="I148" s="50" t="s">
        <v>887</v>
      </c>
      <c r="J148" s="50" t="s">
        <v>890</v>
      </c>
      <c r="K148" s="56" t="str">
        <f>VLOOKUP(G148,ОМС!$D$1:$E$155,2,0)</f>
        <v>Филиал ООО "АльфаСтрахование-ОМС" в г. Челябинск 5654720829000273</v>
      </c>
      <c r="L148" s="42">
        <f t="shared" ca="1" si="8"/>
        <v>50</v>
      </c>
      <c r="M148" s="50" t="s">
        <v>639</v>
      </c>
      <c r="N148" s="126" t="s">
        <v>700</v>
      </c>
      <c r="O148" s="48" t="s">
        <v>962</v>
      </c>
      <c r="P148" s="48" t="s">
        <v>1507</v>
      </c>
      <c r="R148" s="44" t="s">
        <v>628</v>
      </c>
      <c r="S148" s="44" t="s">
        <v>629</v>
      </c>
      <c r="T148" s="1" t="str">
        <f t="shared" si="9"/>
        <v>22 года 6 мес</v>
      </c>
      <c r="U148" s="120">
        <v>2</v>
      </c>
      <c r="V148" s="22" t="str">
        <f>VLOOKUP(MOD(MAX(MOD(U148-11,100),9),10),{0," год";1," года";4," лет"},2)</f>
        <v xml:space="preserve"> года</v>
      </c>
      <c r="W148" s="125">
        <v>44459</v>
      </c>
      <c r="X148" s="52">
        <v>22</v>
      </c>
      <c r="Y148" s="60" t="str">
        <f>VLOOKUP(MOD(MAX(MOD(X148-11,100),9),10),{0," год";1," года";4," лет"},2)</f>
        <v xml:space="preserve"> года</v>
      </c>
      <c r="Z148" s="52">
        <v>6</v>
      </c>
      <c r="AA148" s="52">
        <v>6</v>
      </c>
      <c r="AC148" s="2"/>
      <c r="AD148" s="166" t="s">
        <v>1509</v>
      </c>
      <c r="AE148" s="2"/>
      <c r="AF148" s="92"/>
      <c r="AG148" s="92"/>
      <c r="AH148" s="49"/>
      <c r="AI148" s="92"/>
      <c r="AK148" s="92" t="s">
        <v>414</v>
      </c>
      <c r="AL148" s="49" t="s">
        <v>969</v>
      </c>
      <c r="AM148" s="49">
        <v>44456</v>
      </c>
      <c r="AN148" s="48" t="s">
        <v>434</v>
      </c>
    </row>
    <row r="149" spans="1:41" ht="14.25" customHeight="1" x14ac:dyDescent="0.2">
      <c r="A149" s="41">
        <v>193</v>
      </c>
      <c r="D149" s="124">
        <v>138</v>
      </c>
      <c r="E149" s="137">
        <v>44349</v>
      </c>
      <c r="F149" s="137">
        <v>44350</v>
      </c>
      <c r="G149" s="135" t="s">
        <v>893</v>
      </c>
      <c r="H149" s="99" t="s">
        <v>1374</v>
      </c>
      <c r="I149" s="50" t="s">
        <v>891</v>
      </c>
      <c r="J149" s="50" t="s">
        <v>894</v>
      </c>
      <c r="K149" s="45" t="str">
        <f>VLOOKUP(G149,ОМС!$D$1:$E$155,2,0)</f>
        <v>6958 1208 3100 0596</v>
      </c>
      <c r="L149" s="42">
        <f t="shared" ca="1" si="8"/>
        <v>44</v>
      </c>
      <c r="M149" s="50" t="s">
        <v>639</v>
      </c>
      <c r="N149" s="50" t="s">
        <v>670</v>
      </c>
      <c r="O149" s="48" t="s">
        <v>961</v>
      </c>
      <c r="P149" s="48" t="s">
        <v>1366</v>
      </c>
      <c r="R149" s="44" t="s">
        <v>628</v>
      </c>
      <c r="S149" s="44" t="s">
        <v>629</v>
      </c>
      <c r="T149" s="1" t="str">
        <f t="shared" si="9"/>
        <v>4 года 1 мес</v>
      </c>
      <c r="U149" s="120">
        <v>3</v>
      </c>
      <c r="V149" s="22" t="str">
        <f>VLOOKUP(MOD(MAX(MOD(U149-11,100),9),10),{0," год";1," года";4," лет"},2)</f>
        <v xml:space="preserve"> года</v>
      </c>
      <c r="W149" s="50" t="s">
        <v>892</v>
      </c>
      <c r="X149" s="52">
        <v>4</v>
      </c>
      <c r="Y149" s="60" t="str">
        <f>VLOOKUP(MOD(MAX(MOD(X149-11,100),9),10),{0," год";1," года";4," лет"},2)</f>
        <v xml:space="preserve"> года</v>
      </c>
      <c r="Z149" s="52"/>
      <c r="AA149" s="52">
        <v>1</v>
      </c>
      <c r="AD149" s="162" t="s">
        <v>1406</v>
      </c>
      <c r="AE149" s="162"/>
      <c r="AF149" s="92"/>
      <c r="AG149" s="92"/>
      <c r="AH149" s="49"/>
      <c r="AI149" s="92"/>
      <c r="AK149" s="48" t="s">
        <v>414</v>
      </c>
      <c r="AL149" s="48" t="s">
        <v>969</v>
      </c>
      <c r="AM149" s="49">
        <v>44350</v>
      </c>
      <c r="AN149" s="48" t="s">
        <v>426</v>
      </c>
    </row>
    <row r="150" spans="1:41" ht="14.25" customHeight="1" x14ac:dyDescent="0.2">
      <c r="A150" s="41">
        <v>195</v>
      </c>
      <c r="B150" s="162" t="s">
        <v>1441</v>
      </c>
      <c r="C150" s="123" t="s">
        <v>1383</v>
      </c>
      <c r="D150" s="124">
        <v>139</v>
      </c>
      <c r="E150" s="49">
        <v>44349</v>
      </c>
      <c r="F150" s="49">
        <v>44350</v>
      </c>
      <c r="G150" s="87" t="s">
        <v>897</v>
      </c>
      <c r="H150" s="99" t="s">
        <v>1374</v>
      </c>
      <c r="I150" s="50" t="s">
        <v>895</v>
      </c>
      <c r="J150" s="50" t="s">
        <v>898</v>
      </c>
      <c r="K150" s="56" t="str">
        <f>VLOOKUP(G150,ОМС!$D$1:$E$155,2,0)</f>
        <v>ОАО "СК"СОГАЗ-Мед", Волгоградский филиал 3457110830000500</v>
      </c>
      <c r="L150" s="42">
        <f t="shared" ca="1" si="8"/>
        <v>34</v>
      </c>
      <c r="M150" s="50" t="s">
        <v>639</v>
      </c>
      <c r="N150" s="50" t="s">
        <v>640</v>
      </c>
      <c r="O150" s="48" t="s">
        <v>962</v>
      </c>
      <c r="P150" s="48" t="s">
        <v>1366</v>
      </c>
      <c r="R150" s="44" t="s">
        <v>628</v>
      </c>
      <c r="S150" s="44" t="s">
        <v>629</v>
      </c>
      <c r="T150" s="1" t="str">
        <f t="shared" si="9"/>
        <v>10 лет 7 мес</v>
      </c>
      <c r="U150" s="116">
        <v>10</v>
      </c>
      <c r="V150" s="22" t="str">
        <f>VLOOKUP(MOD(MAX(MOD(U150-11,100),9),10),{0," год";1," года";4," лет"},2)</f>
        <v xml:space="preserve"> лет</v>
      </c>
      <c r="W150" s="50" t="s">
        <v>896</v>
      </c>
      <c r="X150" s="52">
        <v>10</v>
      </c>
      <c r="Y150" s="60" t="str">
        <f>VLOOKUP(MOD(MAX(MOD(X150-11,100),9),10),{0," год";1," года";4," лет"},2)</f>
        <v xml:space="preserve"> лет</v>
      </c>
      <c r="Z150" s="52"/>
      <c r="AA150" s="52">
        <v>7</v>
      </c>
      <c r="AC150" s="2"/>
      <c r="AD150" s="162" t="s">
        <v>1442</v>
      </c>
      <c r="AE150" s="2"/>
      <c r="AF150" s="92"/>
      <c r="AG150" s="92"/>
      <c r="AH150" s="49"/>
      <c r="AI150" s="92"/>
      <c r="AK150" s="48" t="s">
        <v>414</v>
      </c>
      <c r="AL150" s="48" t="s">
        <v>969</v>
      </c>
      <c r="AM150" s="49">
        <v>44350</v>
      </c>
    </row>
    <row r="151" spans="1:41" ht="14.25" customHeight="1" x14ac:dyDescent="0.2">
      <c r="A151" s="41">
        <v>75</v>
      </c>
      <c r="B151" s="21">
        <v>44189</v>
      </c>
      <c r="C151" s="21">
        <v>44272</v>
      </c>
      <c r="D151" s="47">
        <v>41</v>
      </c>
      <c r="E151" s="140">
        <v>44291</v>
      </c>
      <c r="F151" s="137">
        <v>44292</v>
      </c>
      <c r="G151" s="158" t="s">
        <v>193</v>
      </c>
      <c r="H151" s="99" t="s">
        <v>1374</v>
      </c>
      <c r="I151" s="67" t="s">
        <v>195</v>
      </c>
      <c r="J151" s="67" t="s">
        <v>376</v>
      </c>
      <c r="K151" s="56" t="str">
        <f>VLOOKUP(G151,ОМС!$D$1:$E$155,2,0)</f>
        <v>СОГАЗ-Мед 7751 9108 4600 2729</v>
      </c>
      <c r="L151" s="42">
        <f t="shared" ca="1" si="8"/>
        <v>42</v>
      </c>
      <c r="M151" s="67" t="s">
        <v>103</v>
      </c>
      <c r="N151" s="67" t="s">
        <v>194</v>
      </c>
      <c r="O151" s="45" t="s">
        <v>632</v>
      </c>
      <c r="P151" s="45" t="s">
        <v>1358</v>
      </c>
      <c r="Q151" s="45"/>
      <c r="R151" s="44" t="s">
        <v>628</v>
      </c>
      <c r="S151" s="44" t="s">
        <v>629</v>
      </c>
      <c r="T151" s="1" t="str">
        <f>CONCATENATE(U151,V151)</f>
        <v>14 лет</v>
      </c>
      <c r="U151" s="76">
        <v>14</v>
      </c>
      <c r="V151" s="10" t="str">
        <f>VLOOKUP(MOD(MAX(MOD(U151-11,100),9),10),{0," год";1," года";4," лет"},2)</f>
        <v xml:space="preserve"> лет</v>
      </c>
      <c r="W151" s="67" t="s">
        <v>605</v>
      </c>
      <c r="X151" s="56"/>
      <c r="Y151" s="56"/>
      <c r="Z151" s="56"/>
      <c r="AA151" s="56"/>
      <c r="AD151" s="163" t="s">
        <v>1463</v>
      </c>
      <c r="AE151" s="162"/>
      <c r="AF151" s="92"/>
      <c r="AG151" s="92"/>
      <c r="AH151" s="49"/>
      <c r="AI151" s="92"/>
      <c r="AK151" s="48" t="s">
        <v>414</v>
      </c>
      <c r="AL151" s="48" t="s">
        <v>969</v>
      </c>
      <c r="AM151" s="49">
        <v>44305</v>
      </c>
      <c r="AN151" s="48" t="s">
        <v>426</v>
      </c>
    </row>
    <row r="152" spans="1:41" ht="14.25" customHeight="1" x14ac:dyDescent="0.2">
      <c r="A152" s="41">
        <v>77</v>
      </c>
      <c r="B152" s="10"/>
      <c r="C152" s="21"/>
      <c r="D152" s="46"/>
      <c r="E152" s="157"/>
      <c r="F152" s="137"/>
      <c r="G152" s="158" t="s">
        <v>198</v>
      </c>
      <c r="H152" s="99" t="s">
        <v>1374</v>
      </c>
      <c r="I152" s="67" t="s">
        <v>199</v>
      </c>
      <c r="J152" s="67" t="s">
        <v>378</v>
      </c>
      <c r="K152" s="56" t="str">
        <f>VLOOKUP(G152,ОМС!$D$1:$E$155,2,0)</f>
        <v xml:space="preserve"> </v>
      </c>
      <c r="L152" s="42">
        <f t="shared" ca="1" si="8"/>
        <v>63</v>
      </c>
      <c r="M152" s="67" t="s">
        <v>103</v>
      </c>
      <c r="N152" s="67" t="s">
        <v>105</v>
      </c>
      <c r="O152" s="45"/>
      <c r="P152" s="45"/>
      <c r="Q152" s="45"/>
      <c r="R152" s="44" t="s">
        <v>628</v>
      </c>
      <c r="S152" s="44" t="s">
        <v>629</v>
      </c>
      <c r="T152" s="1" t="str">
        <f>CONCATENATE(U152,V152)</f>
        <v>15 лет</v>
      </c>
      <c r="U152" s="77">
        <v>15</v>
      </c>
      <c r="V152" s="10" t="str">
        <f>VLOOKUP(MOD(MAX(MOD(U152-11,100),9),10),{0," год";1," года";4," лет"},2)</f>
        <v xml:space="preserve"> лет</v>
      </c>
      <c r="W152" s="67" t="s">
        <v>607</v>
      </c>
      <c r="X152" s="56"/>
      <c r="Y152" s="60" t="str">
        <f>VLOOKUP(MOD(MAX(MOD(X152-11,100),9),10),{0," год";1," года";4," лет"},2)</f>
        <v xml:space="preserve"> лет</v>
      </c>
      <c r="Z152" s="56"/>
      <c r="AA152" s="56"/>
      <c r="AE152" s="162"/>
      <c r="AF152" s="92"/>
      <c r="AG152" s="92"/>
      <c r="AH152" s="49"/>
      <c r="AI152" s="92"/>
    </row>
    <row r="153" spans="1:41" ht="14.25" customHeight="1" x14ac:dyDescent="0.2">
      <c r="A153" s="41">
        <v>78</v>
      </c>
      <c r="B153" s="21">
        <v>44189</v>
      </c>
      <c r="C153" s="21">
        <v>44216</v>
      </c>
      <c r="D153" s="47">
        <v>68</v>
      </c>
      <c r="E153" s="140">
        <v>44215</v>
      </c>
      <c r="F153" s="137">
        <v>44300</v>
      </c>
      <c r="G153" s="158" t="s">
        <v>22</v>
      </c>
      <c r="H153" s="99" t="s">
        <v>1374</v>
      </c>
      <c r="I153" s="67" t="s">
        <v>23</v>
      </c>
      <c r="J153" s="67" t="s">
        <v>379</v>
      </c>
      <c r="K153" s="56" t="str">
        <f>VLOOKUP(G153,ОМС!$D$1:$E$155,2,0)</f>
        <v>Филиал ЗАО "МАКС-М" в СПб 7853030821001468</v>
      </c>
      <c r="L153" s="42">
        <f t="shared" ca="1" si="8"/>
        <v>53</v>
      </c>
      <c r="M153" s="67" t="s">
        <v>3</v>
      </c>
      <c r="N153" s="67" t="s">
        <v>8</v>
      </c>
      <c r="O153" s="45" t="s">
        <v>632</v>
      </c>
      <c r="P153" s="45" t="s">
        <v>1358</v>
      </c>
      <c r="Q153" s="45"/>
      <c r="R153" s="44" t="s">
        <v>628</v>
      </c>
      <c r="S153" s="44" t="s">
        <v>629</v>
      </c>
      <c r="T153" s="1" t="str">
        <f>CONCATENATE(U153,V153)</f>
        <v>8 лет</v>
      </c>
      <c r="U153" s="77">
        <v>8</v>
      </c>
      <c r="V153" s="10" t="str">
        <f>VLOOKUP(MOD(MAX(MOD(U153-11,100),9),10),{0," год";1," года";4," лет"},2)</f>
        <v xml:space="preserve"> лет</v>
      </c>
      <c r="W153" s="67" t="s">
        <v>608</v>
      </c>
      <c r="X153" s="56"/>
      <c r="Y153" s="56"/>
      <c r="Z153" s="56"/>
      <c r="AA153" s="56"/>
      <c r="AD153" s="162" t="s">
        <v>1420</v>
      </c>
      <c r="AE153" s="162"/>
      <c r="AF153" s="92"/>
      <c r="AG153" s="92"/>
      <c r="AH153" s="49"/>
      <c r="AI153" s="92"/>
      <c r="AK153" s="48" t="s">
        <v>414</v>
      </c>
      <c r="AL153" s="48" t="s">
        <v>969</v>
      </c>
      <c r="AM153" s="49">
        <v>44305</v>
      </c>
      <c r="AN153" s="48" t="s">
        <v>434</v>
      </c>
    </row>
    <row r="154" spans="1:41" ht="14.25" customHeight="1" x14ac:dyDescent="0.2">
      <c r="A154" s="41">
        <v>196</v>
      </c>
      <c r="D154" s="124">
        <v>140</v>
      </c>
      <c r="E154" s="137">
        <v>44370</v>
      </c>
      <c r="F154" s="167">
        <v>44375</v>
      </c>
      <c r="G154" s="87" t="s">
        <v>901</v>
      </c>
      <c r="H154" s="99" t="s">
        <v>1374</v>
      </c>
      <c r="I154" s="50" t="s">
        <v>899</v>
      </c>
      <c r="J154" s="50" t="s">
        <v>902</v>
      </c>
      <c r="K154" s="56" t="str">
        <f>VLOOKUP(G154,ОМС!$D$1:$E$155,2,0)</f>
        <v>Филиал ООО "РГС-медицина"-"Росгосстрах-Смоленск-Медицина" 6753 7208 3700 0149</v>
      </c>
      <c r="L154" s="42">
        <f t="shared" ca="1" si="8"/>
        <v>50</v>
      </c>
      <c r="M154" s="50" t="s">
        <v>639</v>
      </c>
      <c r="N154" s="50" t="s">
        <v>640</v>
      </c>
      <c r="O154" s="48" t="s">
        <v>962</v>
      </c>
      <c r="P154" s="48" t="s">
        <v>1366</v>
      </c>
      <c r="R154" s="44" t="s">
        <v>628</v>
      </c>
      <c r="S154" s="44" t="s">
        <v>629</v>
      </c>
      <c r="T154" s="1" t="str">
        <f>X154&amp;Y154&amp;" "&amp;AA154&amp;" мес"</f>
        <v>26 лет 4 мес</v>
      </c>
      <c r="U154" s="116">
        <v>1</v>
      </c>
      <c r="V154" s="22" t="str">
        <f>VLOOKUP(MOD(MAX(MOD(U154-11,100),9),10),{0," год";1," года";4," лет"},2)</f>
        <v xml:space="preserve"> год</v>
      </c>
      <c r="W154" s="50" t="s">
        <v>900</v>
      </c>
      <c r="X154" s="52">
        <v>26</v>
      </c>
      <c r="Y154" s="60" t="str">
        <f>VLOOKUP(MOD(MAX(MOD(X154-11,100),9),10),{0," год";1," года";4," лет"},2)</f>
        <v xml:space="preserve"> лет</v>
      </c>
      <c r="Z154" s="52"/>
      <c r="AA154" s="52">
        <v>4</v>
      </c>
      <c r="AD154" s="162" t="s">
        <v>1436</v>
      </c>
      <c r="AE154" s="162"/>
      <c r="AF154" s="92"/>
      <c r="AG154" s="92"/>
      <c r="AH154" s="49"/>
      <c r="AI154" s="92"/>
      <c r="AK154" s="48" t="s">
        <v>414</v>
      </c>
      <c r="AL154" s="48" t="s">
        <v>969</v>
      </c>
      <c r="AM154" s="49">
        <v>44376</v>
      </c>
      <c r="AN154" s="48">
        <v>2</v>
      </c>
    </row>
    <row r="155" spans="1:41" ht="14.25" customHeight="1" x14ac:dyDescent="0.2">
      <c r="A155" s="41">
        <v>81</v>
      </c>
      <c r="B155" s="21">
        <v>44189</v>
      </c>
      <c r="C155" s="21">
        <v>44230</v>
      </c>
      <c r="D155" s="47">
        <v>77</v>
      </c>
      <c r="E155" s="140">
        <v>44309</v>
      </c>
      <c r="F155" s="137">
        <v>44312</v>
      </c>
      <c r="G155" s="158" t="s">
        <v>200</v>
      </c>
      <c r="H155" s="99" t="s">
        <v>1374</v>
      </c>
      <c r="I155" s="67" t="s">
        <v>201</v>
      </c>
      <c r="J155" s="67" t="s">
        <v>381</v>
      </c>
      <c r="K155" s="56" t="str">
        <f>VLOOKUP(G155,ОМС!$D$1:$E$155,2,0)</f>
        <v>Филиал ООО "РГС-Медицина"-"Росгосстрах-Пенза-Медицина" 3650640844000331</v>
      </c>
      <c r="L155" s="42">
        <f t="shared" ca="1" si="8"/>
        <v>68</v>
      </c>
      <c r="M155" s="67" t="s">
        <v>103</v>
      </c>
      <c r="N155" s="67" t="s">
        <v>105</v>
      </c>
      <c r="O155" s="45" t="s">
        <v>632</v>
      </c>
      <c r="P155" s="45" t="s">
        <v>1358</v>
      </c>
      <c r="Q155" s="45"/>
      <c r="R155" s="44" t="s">
        <v>628</v>
      </c>
      <c r="S155" s="44" t="s">
        <v>629</v>
      </c>
      <c r="T155" s="1" t="str">
        <f>CONCATENATE(U155,V155)</f>
        <v>9 лет</v>
      </c>
      <c r="U155" s="77">
        <v>9</v>
      </c>
      <c r="V155" s="10" t="str">
        <f>VLOOKUP(MOD(MAX(MOD(U155-11,100),9),10),{0," год";1," года";4," лет"},2)</f>
        <v xml:space="preserve"> лет</v>
      </c>
      <c r="W155" s="67" t="s">
        <v>609</v>
      </c>
      <c r="X155" s="56"/>
      <c r="Y155" s="56"/>
      <c r="Z155" s="56"/>
      <c r="AA155" s="56"/>
      <c r="AD155" s="162" t="s">
        <v>1422</v>
      </c>
      <c r="AE155" s="162" t="s">
        <v>1430</v>
      </c>
      <c r="AF155" s="290" t="s">
        <v>1389</v>
      </c>
      <c r="AG155" s="92">
        <v>25</v>
      </c>
      <c r="AH155" s="49">
        <v>44349</v>
      </c>
      <c r="AI155" s="92" t="s">
        <v>426</v>
      </c>
      <c r="AJ155" s="48" t="s">
        <v>449</v>
      </c>
    </row>
    <row r="156" spans="1:41" ht="14.25" customHeight="1" x14ac:dyDescent="0.2">
      <c r="A156" s="41">
        <v>82</v>
      </c>
      <c r="B156" s="21">
        <v>44189</v>
      </c>
      <c r="C156" s="21">
        <v>44258</v>
      </c>
      <c r="D156" s="47">
        <v>24</v>
      </c>
      <c r="E156" s="140">
        <v>44273</v>
      </c>
      <c r="F156" s="137">
        <v>44274</v>
      </c>
      <c r="G156" s="158" t="s">
        <v>202</v>
      </c>
      <c r="H156" s="99" t="s">
        <v>1374</v>
      </c>
      <c r="I156" s="67" t="s">
        <v>203</v>
      </c>
      <c r="J156" s="67" t="s">
        <v>382</v>
      </c>
      <c r="K156" s="56" t="str">
        <f>VLOOKUP(G156,ОМС!$D$1:$E$155,2,0)</f>
        <v>Брянский филиал ОАО СМО "Сибирь" 3249710844000223</v>
      </c>
      <c r="L156" s="42">
        <f t="shared" ca="1" si="8"/>
        <v>39</v>
      </c>
      <c r="M156" s="67" t="s">
        <v>103</v>
      </c>
      <c r="N156" s="67" t="s">
        <v>31</v>
      </c>
      <c r="O156" s="45" t="s">
        <v>632</v>
      </c>
      <c r="P156" s="45"/>
      <c r="Q156" s="45"/>
      <c r="R156" s="44" t="s">
        <v>628</v>
      </c>
      <c r="S156" s="44" t="s">
        <v>629</v>
      </c>
      <c r="T156" s="1" t="str">
        <f>CONCATENATE(U156,V156)</f>
        <v>14 лет</v>
      </c>
      <c r="U156" s="77">
        <v>14</v>
      </c>
      <c r="V156" s="10" t="str">
        <f>VLOOKUP(MOD(MAX(MOD(U156-11,100),9),10),{0," год";1," года";4," лет"},2)</f>
        <v xml:space="preserve"> лет</v>
      </c>
      <c r="W156" s="67" t="s">
        <v>610</v>
      </c>
      <c r="X156" s="56"/>
      <c r="Y156" s="56"/>
      <c r="Z156" s="56"/>
      <c r="AA156" s="56"/>
      <c r="AD156" s="162" t="s">
        <v>1417</v>
      </c>
      <c r="AE156" s="162"/>
      <c r="AF156" s="92"/>
      <c r="AG156" s="92"/>
      <c r="AH156" s="49"/>
      <c r="AI156" s="92"/>
      <c r="AK156" s="92" t="s">
        <v>414</v>
      </c>
      <c r="AL156" s="48" t="s">
        <v>969</v>
      </c>
      <c r="AM156" s="49">
        <v>44277</v>
      </c>
      <c r="AN156" s="48" t="s">
        <v>426</v>
      </c>
    </row>
    <row r="157" spans="1:41" s="229" customFormat="1" ht="14.25" customHeight="1" x14ac:dyDescent="0.2">
      <c r="A157" s="217">
        <v>84</v>
      </c>
      <c r="B157" s="228"/>
      <c r="C157" s="255" t="s">
        <v>1481</v>
      </c>
      <c r="D157" s="249"/>
      <c r="E157" s="254"/>
      <c r="F157" s="277"/>
      <c r="G157" s="278" t="s">
        <v>208</v>
      </c>
      <c r="H157" s="241" t="s">
        <v>1374</v>
      </c>
      <c r="I157" s="279" t="s">
        <v>209</v>
      </c>
      <c r="J157" s="279" t="s">
        <v>385</v>
      </c>
      <c r="K157" s="224" t="str">
        <f>VLOOKUP(G157,ОМС!$D$1:$E$155,2,0)</f>
        <v xml:space="preserve"> </v>
      </c>
      <c r="L157" s="243">
        <f t="shared" ca="1" si="8"/>
        <v>45</v>
      </c>
      <c r="M157" s="279" t="s">
        <v>103</v>
      </c>
      <c r="N157" s="279" t="s">
        <v>105</v>
      </c>
      <c r="O157" s="224"/>
      <c r="P157" s="224"/>
      <c r="Q157" s="224"/>
      <c r="R157" s="225" t="s">
        <v>628</v>
      </c>
      <c r="S157" s="225" t="s">
        <v>629</v>
      </c>
      <c r="T157" s="226" t="str">
        <f>CONCATENATE(U157,V157)</f>
        <v>8 лет</v>
      </c>
      <c r="U157" s="280">
        <v>8</v>
      </c>
      <c r="V157" s="228" t="str">
        <f>VLOOKUP(MOD(MAX(MOD(U157-11,100),9),10),{0," год";1," года";4," лет"},2)</f>
        <v xml:space="preserve"> лет</v>
      </c>
      <c r="W157" s="279" t="s">
        <v>581</v>
      </c>
      <c r="X157" s="224"/>
      <c r="Y157" s="237" t="str">
        <f>VLOOKUP(MOD(MAX(MOD(X157-11,100),9),10),{0," год";1," года";4," лет"},2)</f>
        <v xml:space="preserve"> лет</v>
      </c>
      <c r="Z157" s="224"/>
      <c r="AA157" s="224"/>
      <c r="AC157" s="230"/>
      <c r="AD157" s="230"/>
      <c r="AE157" s="230"/>
      <c r="AF157" s="238"/>
      <c r="AG157" s="238"/>
      <c r="AH157" s="233"/>
      <c r="AI157" s="238"/>
      <c r="AK157" s="232"/>
      <c r="AL157" s="232"/>
      <c r="AM157" s="232"/>
      <c r="AN157" s="232"/>
      <c r="AO157" s="232"/>
    </row>
    <row r="158" spans="1:41" s="229" customFormat="1" ht="14.25" customHeight="1" x14ac:dyDescent="0.2">
      <c r="A158" s="217">
        <v>85</v>
      </c>
      <c r="B158" s="218">
        <v>44189</v>
      </c>
      <c r="C158" s="218">
        <v>44230</v>
      </c>
      <c r="D158" s="219">
        <v>44</v>
      </c>
      <c r="E158" s="220">
        <v>44273</v>
      </c>
      <c r="F158" s="277">
        <v>44274</v>
      </c>
      <c r="G158" s="278" t="s">
        <v>210</v>
      </c>
      <c r="H158" s="241" t="s">
        <v>1374</v>
      </c>
      <c r="I158" s="279" t="s">
        <v>211</v>
      </c>
      <c r="J158" s="279" t="s">
        <v>386</v>
      </c>
      <c r="K158" s="224" t="str">
        <f>VLOOKUP(G158,ОМС!$D$1:$E$155,2,0)</f>
        <v>АО Страховая компания "АСКОМЕД" г. Самара 6356240842000944</v>
      </c>
      <c r="L158" s="243">
        <f t="shared" ca="1" si="8"/>
        <v>65</v>
      </c>
      <c r="M158" s="279" t="s">
        <v>103</v>
      </c>
      <c r="N158" s="279" t="s">
        <v>88</v>
      </c>
      <c r="O158" s="224" t="s">
        <v>632</v>
      </c>
      <c r="P158" s="224"/>
      <c r="Q158" s="224"/>
      <c r="R158" s="225" t="s">
        <v>628</v>
      </c>
      <c r="S158" s="225" t="s">
        <v>629</v>
      </c>
      <c r="T158" s="226" t="str">
        <f>CONCATENATE(U158,V158)</f>
        <v>20 лет</v>
      </c>
      <c r="U158" s="280">
        <v>20</v>
      </c>
      <c r="V158" s="228" t="str">
        <f>VLOOKUP(MOD(MAX(MOD(U158-11,100),9),10),{0," год";1," года";4," лет"},2)</f>
        <v xml:space="preserve"> лет</v>
      </c>
      <c r="W158" s="279" t="s">
        <v>576</v>
      </c>
      <c r="X158" s="224"/>
      <c r="Y158" s="224"/>
      <c r="Z158" s="224"/>
      <c r="AA158" s="224"/>
      <c r="AB158" s="229" t="s">
        <v>1529</v>
      </c>
      <c r="AC158" s="230"/>
      <c r="AD158" s="230" t="s">
        <v>1417</v>
      </c>
      <c r="AE158" s="230" t="s">
        <v>1432</v>
      </c>
      <c r="AF158" s="238" t="s">
        <v>413</v>
      </c>
      <c r="AG158" s="238" t="s">
        <v>969</v>
      </c>
      <c r="AH158" s="233">
        <v>44277</v>
      </c>
      <c r="AI158" s="238" t="s">
        <v>426</v>
      </c>
      <c r="AJ158" s="232"/>
      <c r="AK158" s="232"/>
      <c r="AL158" s="232"/>
      <c r="AM158" s="232"/>
      <c r="AN158" s="232"/>
      <c r="AO158" s="232"/>
    </row>
    <row r="159" spans="1:41" ht="14.25" customHeight="1" x14ac:dyDescent="0.2">
      <c r="A159" s="41">
        <v>197</v>
      </c>
      <c r="D159" s="123">
        <v>88</v>
      </c>
      <c r="E159" s="137">
        <v>44309</v>
      </c>
      <c r="F159" s="167">
        <v>44375</v>
      </c>
      <c r="G159" s="87" t="s">
        <v>905</v>
      </c>
      <c r="H159" s="99" t="s">
        <v>1374</v>
      </c>
      <c r="I159" s="50" t="s">
        <v>903</v>
      </c>
      <c r="J159" s="50" t="s">
        <v>906</v>
      </c>
      <c r="K159" s="56" t="str">
        <f>VLOOKUP(G159,ОМС!$D$1:$E$155,2,0)</f>
        <v xml:space="preserve"> 7756230840002756</v>
      </c>
      <c r="L159" s="42">
        <f t="shared" ca="1" si="8"/>
        <v>55</v>
      </c>
      <c r="M159" s="50" t="s">
        <v>639</v>
      </c>
      <c r="N159" s="50" t="s">
        <v>645</v>
      </c>
      <c r="O159" s="48" t="s">
        <v>965</v>
      </c>
      <c r="P159" s="48" t="s">
        <v>1366</v>
      </c>
      <c r="R159" s="44" t="s">
        <v>628</v>
      </c>
      <c r="S159" s="44" t="s">
        <v>629</v>
      </c>
      <c r="T159" s="1" t="str">
        <f>X159&amp;Y159&amp;" "&amp;AA159&amp;" мес"</f>
        <v>33 года 8 мес</v>
      </c>
      <c r="U159" s="120">
        <v>1</v>
      </c>
      <c r="V159" s="22" t="str">
        <f>VLOOKUP(MOD(MAX(MOD(U159-11,100),9),10),{0," год";1," года";4," лет"},2)</f>
        <v xml:space="preserve"> год</v>
      </c>
      <c r="W159" s="50" t="s">
        <v>904</v>
      </c>
      <c r="X159" s="52">
        <v>33</v>
      </c>
      <c r="Y159" s="60" t="str">
        <f>VLOOKUP(MOD(MAX(MOD(X159-11,100),9),10),{0," год";1," года";4," лет"},2)</f>
        <v xml:space="preserve"> года</v>
      </c>
      <c r="Z159" s="52"/>
      <c r="AA159" s="52">
        <v>8</v>
      </c>
      <c r="AD159" s="162" t="s">
        <v>1436</v>
      </c>
      <c r="AE159" s="162"/>
      <c r="AF159" s="92"/>
      <c r="AG159" s="92"/>
      <c r="AH159" s="49"/>
      <c r="AI159" s="92"/>
      <c r="AK159" s="48" t="s">
        <v>414</v>
      </c>
      <c r="AL159" s="48" t="s">
        <v>969</v>
      </c>
      <c r="AM159" s="49">
        <v>44376</v>
      </c>
      <c r="AN159" s="48" t="s">
        <v>426</v>
      </c>
    </row>
    <row r="160" spans="1:41" ht="14.25" customHeight="1" x14ac:dyDescent="0.2">
      <c r="A160" s="41">
        <v>86</v>
      </c>
      <c r="B160" s="10"/>
      <c r="C160" s="10"/>
      <c r="D160" s="123"/>
      <c r="E160" s="157"/>
      <c r="F160" s="137"/>
      <c r="G160" s="158" t="s">
        <v>212</v>
      </c>
      <c r="H160" s="99" t="s">
        <v>1374</v>
      </c>
      <c r="I160" s="67" t="s">
        <v>213</v>
      </c>
      <c r="J160" s="67" t="s">
        <v>387</v>
      </c>
      <c r="K160" s="56" t="str">
        <f>VLOOKUP(G160,ОМС!$D$1:$E$155,2,0)</f>
        <v xml:space="preserve"> </v>
      </c>
      <c r="L160" s="42">
        <f t="shared" ca="1" si="8"/>
        <v>62</v>
      </c>
      <c r="M160" s="67" t="s">
        <v>103</v>
      </c>
      <c r="N160" s="67" t="s">
        <v>105</v>
      </c>
      <c r="O160" s="45"/>
      <c r="P160" s="45"/>
      <c r="Q160" s="45"/>
      <c r="R160" s="44" t="s">
        <v>628</v>
      </c>
      <c r="S160" s="44" t="s">
        <v>629</v>
      </c>
      <c r="T160" s="1" t="str">
        <f>CONCATENATE(U160,V160)</f>
        <v>14 лет</v>
      </c>
      <c r="U160" s="77">
        <v>14</v>
      </c>
      <c r="V160" s="10" t="str">
        <f>VLOOKUP(MOD(MAX(MOD(U160-11,100),9),10),{0," год";1," года";4," лет"},2)</f>
        <v xml:space="preserve"> лет</v>
      </c>
      <c r="W160" s="67" t="s">
        <v>612</v>
      </c>
      <c r="X160" s="56"/>
      <c r="Y160" s="60" t="str">
        <f>VLOOKUP(MOD(MAX(MOD(X160-11,100),9),10),{0," год";1," года";4," лет"},2)</f>
        <v xml:space="preserve"> лет</v>
      </c>
      <c r="Z160" s="56"/>
      <c r="AA160" s="56"/>
      <c r="AE160" s="162"/>
      <c r="AF160" s="92"/>
      <c r="AG160" s="92"/>
      <c r="AH160" s="49"/>
      <c r="AI160" s="92"/>
    </row>
    <row r="161" spans="1:41" ht="14.25" customHeight="1" x14ac:dyDescent="0.2">
      <c r="A161" s="41">
        <v>198</v>
      </c>
      <c r="C161" s="123" t="s">
        <v>1383</v>
      </c>
      <c r="D161" s="123">
        <v>141</v>
      </c>
      <c r="E161" s="49">
        <v>44344</v>
      </c>
      <c r="F161" s="167">
        <v>44361</v>
      </c>
      <c r="G161" s="87" t="s">
        <v>909</v>
      </c>
      <c r="H161" s="99" t="s">
        <v>1374</v>
      </c>
      <c r="I161" s="50" t="s">
        <v>907</v>
      </c>
      <c r="J161" s="50" t="s">
        <v>910</v>
      </c>
      <c r="K161" s="56" t="str">
        <f>VLOOKUP(G161,ОМС!$D$1:$E$155,2,0)</f>
        <v>Филиал ООО "Росгосстрах-Медицина" в Волгоградской области 3449 3208 3800 0557</v>
      </c>
      <c r="L161" s="42">
        <f t="shared" ca="1" si="8"/>
        <v>45</v>
      </c>
      <c r="M161" s="50" t="s">
        <v>639</v>
      </c>
      <c r="N161" s="50" t="s">
        <v>640</v>
      </c>
      <c r="O161" s="48" t="s">
        <v>962</v>
      </c>
      <c r="P161" s="48" t="s">
        <v>1366</v>
      </c>
      <c r="R161" s="44" t="s">
        <v>628</v>
      </c>
      <c r="S161" s="44" t="s">
        <v>629</v>
      </c>
      <c r="T161" s="1" t="str">
        <f>X161&amp;Y161&amp;" "&amp;AA161&amp;" мес"</f>
        <v>9 лет 9 мес</v>
      </c>
      <c r="U161" s="116">
        <v>2</v>
      </c>
      <c r="V161" s="22" t="str">
        <f>VLOOKUP(MOD(MAX(MOD(U161-11,100),9),10),{0," год";1," года";4," лет"},2)</f>
        <v xml:space="preserve"> года</v>
      </c>
      <c r="W161" s="50" t="s">
        <v>908</v>
      </c>
      <c r="X161" s="52">
        <v>9</v>
      </c>
      <c r="Y161" s="60" t="str">
        <f>VLOOKUP(MOD(MAX(MOD(X161-11,100),9),10),{0," год";1," года";4," лет"},2)</f>
        <v xml:space="preserve"> лет</v>
      </c>
      <c r="Z161" s="52"/>
      <c r="AA161" s="52">
        <v>9</v>
      </c>
      <c r="AC161" s="2"/>
      <c r="AD161" s="162" t="s">
        <v>1436</v>
      </c>
      <c r="AE161" s="2"/>
      <c r="AF161" s="92"/>
      <c r="AG161" s="92"/>
      <c r="AH161" s="49"/>
      <c r="AI161" s="92"/>
      <c r="AK161" s="48" t="s">
        <v>414</v>
      </c>
      <c r="AL161" s="48" t="s">
        <v>969</v>
      </c>
      <c r="AM161" s="49">
        <v>44361</v>
      </c>
    </row>
    <row r="162" spans="1:41" ht="14.25" customHeight="1" x14ac:dyDescent="0.2">
      <c r="A162" s="41">
        <v>199</v>
      </c>
      <c r="D162" s="123">
        <v>142</v>
      </c>
      <c r="E162" s="137">
        <v>44369</v>
      </c>
      <c r="F162" s="167">
        <v>44370</v>
      </c>
      <c r="G162" s="166" t="s">
        <v>913</v>
      </c>
      <c r="H162" s="99" t="s">
        <v>1374</v>
      </c>
      <c r="I162" s="50" t="s">
        <v>911</v>
      </c>
      <c r="J162" s="50" t="s">
        <v>914</v>
      </c>
      <c r="K162" s="56" t="str">
        <f>VLOOKUP(G162,ОМС!$D$1:$E$155,2,0)</f>
        <v xml:space="preserve"> АО "СК "Астро-Волга-Мед" 6358230839001029</v>
      </c>
      <c r="L162" s="42">
        <f t="shared" ca="1" si="8"/>
        <v>55</v>
      </c>
      <c r="M162" s="50" t="s">
        <v>639</v>
      </c>
      <c r="N162" s="50" t="s">
        <v>670</v>
      </c>
      <c r="O162" s="48" t="s">
        <v>961</v>
      </c>
      <c r="P162" s="48" t="s">
        <v>1366</v>
      </c>
      <c r="R162" s="44" t="s">
        <v>628</v>
      </c>
      <c r="S162" s="44" t="s">
        <v>629</v>
      </c>
      <c r="T162" s="1" t="str">
        <f>X162&amp;Y162&amp;" "&amp;AA162&amp;" мес"</f>
        <v>34 года 4 мес</v>
      </c>
      <c r="U162" s="120">
        <v>1</v>
      </c>
      <c r="V162" s="22" t="str">
        <f>VLOOKUP(MOD(MAX(MOD(U162-11,100),9),10),{0," год";1," года";4," лет"},2)</f>
        <v xml:space="preserve"> год</v>
      </c>
      <c r="W162" s="50" t="s">
        <v>912</v>
      </c>
      <c r="X162" s="52">
        <v>34</v>
      </c>
      <c r="Y162" s="60" t="str">
        <f>VLOOKUP(MOD(MAX(MOD(X162-11,100),9),10),{0," год";1," года";4," лет"},2)</f>
        <v xml:space="preserve"> года</v>
      </c>
      <c r="Z162" s="52"/>
      <c r="AA162" s="52">
        <v>4</v>
      </c>
      <c r="AD162" s="162" t="s">
        <v>1436</v>
      </c>
      <c r="AE162" s="162" t="s">
        <v>1444</v>
      </c>
      <c r="AF162" s="92" t="s">
        <v>413</v>
      </c>
      <c r="AG162" s="92" t="s">
        <v>969</v>
      </c>
      <c r="AH162" s="49">
        <v>44375</v>
      </c>
      <c r="AI162" s="92" t="s">
        <v>1443</v>
      </c>
      <c r="AJ162" s="48"/>
      <c r="AK162" s="48" t="s">
        <v>414</v>
      </c>
      <c r="AL162" s="48" t="s">
        <v>969</v>
      </c>
      <c r="AM162" s="49">
        <v>44386</v>
      </c>
      <c r="AN162" s="48" t="s">
        <v>426</v>
      </c>
    </row>
    <row r="163" spans="1:41" ht="14.25" customHeight="1" x14ac:dyDescent="0.2">
      <c r="A163" s="41">
        <v>200</v>
      </c>
      <c r="D163" s="123">
        <v>143</v>
      </c>
      <c r="E163" s="137">
        <v>44334</v>
      </c>
      <c r="F163" s="137">
        <v>44335</v>
      </c>
      <c r="G163" s="135" t="s">
        <v>917</v>
      </c>
      <c r="H163" s="99" t="s">
        <v>1374</v>
      </c>
      <c r="I163" s="50" t="s">
        <v>915</v>
      </c>
      <c r="J163" s="50" t="s">
        <v>918</v>
      </c>
      <c r="K163" s="56" t="str">
        <f>VLOOKUP(G163,ОМС!$D$1:$E$155,2,0)</f>
        <v>Подольский филиал ОАО "МСК"УралСиб" 5057320843001507</v>
      </c>
      <c r="L163" s="42">
        <f t="shared" ca="1" si="8"/>
        <v>46</v>
      </c>
      <c r="M163" s="50" t="s">
        <v>639</v>
      </c>
      <c r="N163" s="50" t="s">
        <v>670</v>
      </c>
      <c r="O163" s="48" t="s">
        <v>961</v>
      </c>
      <c r="P163" s="48" t="s">
        <v>1366</v>
      </c>
      <c r="R163" s="44" t="s">
        <v>628</v>
      </c>
      <c r="S163" s="44" t="s">
        <v>629</v>
      </c>
      <c r="T163" s="1" t="str">
        <f>X163&amp;Y163&amp;" "&amp;AA163&amp;" мес"</f>
        <v>23 года 6 мес</v>
      </c>
      <c r="U163" s="120">
        <v>2</v>
      </c>
      <c r="V163" s="22" t="str">
        <f>VLOOKUP(MOD(MAX(MOD(U163-11,100),9),10),{0," год";1," года";4," лет"},2)</f>
        <v xml:space="preserve"> года</v>
      </c>
      <c r="W163" s="50" t="s">
        <v>916</v>
      </c>
      <c r="X163" s="52">
        <v>23</v>
      </c>
      <c r="Y163" s="60" t="str">
        <f>VLOOKUP(MOD(MAX(MOD(X163-11,100),9),10),{0," год";1," года";4," лет"},2)</f>
        <v xml:space="preserve"> года</v>
      </c>
      <c r="Z163" s="52"/>
      <c r="AA163" s="52">
        <v>6</v>
      </c>
      <c r="AD163" s="162" t="s">
        <v>1411</v>
      </c>
      <c r="AE163" s="162"/>
      <c r="AF163" s="92"/>
      <c r="AG163" s="92"/>
      <c r="AH163" s="49"/>
      <c r="AI163" s="92"/>
      <c r="AK163" s="48" t="s">
        <v>414</v>
      </c>
      <c r="AL163" s="48" t="s">
        <v>969</v>
      </c>
      <c r="AM163" s="49">
        <v>44348</v>
      </c>
      <c r="AN163" s="48" t="s">
        <v>434</v>
      </c>
    </row>
    <row r="164" spans="1:41" ht="14.25" customHeight="1" x14ac:dyDescent="0.2">
      <c r="A164" s="41">
        <v>89</v>
      </c>
      <c r="B164" s="21">
        <v>44189</v>
      </c>
      <c r="C164" s="21">
        <v>44230</v>
      </c>
      <c r="D164" s="123">
        <v>45</v>
      </c>
      <c r="E164" s="140">
        <v>44280</v>
      </c>
      <c r="F164" s="137">
        <v>44281</v>
      </c>
      <c r="G164" s="171" t="s">
        <v>263</v>
      </c>
      <c r="H164" s="99" t="s">
        <v>1374</v>
      </c>
      <c r="I164" s="67" t="s">
        <v>264</v>
      </c>
      <c r="J164" s="67" t="s">
        <v>392</v>
      </c>
      <c r="K164" s="56" t="str">
        <f>VLOOKUP(G164,ОМС!$D$1:$E$155,2,0)</f>
        <v>ВТБ 6854300833000365</v>
      </c>
      <c r="L164" s="42">
        <f t="shared" ca="1" si="8"/>
        <v>26</v>
      </c>
      <c r="M164" s="67" t="s">
        <v>103</v>
      </c>
      <c r="N164" s="172" t="s">
        <v>105</v>
      </c>
      <c r="O164" s="45" t="s">
        <v>632</v>
      </c>
      <c r="P164" s="45"/>
      <c r="Q164" s="45"/>
      <c r="R164" s="44" t="s">
        <v>628</v>
      </c>
      <c r="S164" s="44" t="s">
        <v>629</v>
      </c>
      <c r="T164" s="1" t="str">
        <f ca="1">X164&amp;Y164&amp;" "&amp;AA164&amp;" мес"</f>
        <v>2 года 5 мес</v>
      </c>
      <c r="U164" s="77">
        <v>1</v>
      </c>
      <c r="V164" s="10" t="str">
        <f>VLOOKUP(MOD(MAX(MOD(U164-11,100),9),10),{0," год";1," года";4," лет"},2)</f>
        <v xml:space="preserve"> год</v>
      </c>
      <c r="W164" s="67" t="s">
        <v>286</v>
      </c>
      <c r="X164" s="56">
        <v>2</v>
      </c>
      <c r="Y164" s="60" t="str">
        <f>VLOOKUP(MOD(MAX(MOD(X164-11,100),9),10),{0," год";1," года";4," лет"},2)</f>
        <v xml:space="preserve"> года</v>
      </c>
      <c r="Z164" s="56">
        <v>-4</v>
      </c>
      <c r="AA164" s="62">
        <f ca="1">DATEDIF(W164,$AC$1,"ym")+Z164</f>
        <v>5</v>
      </c>
      <c r="AD164" s="162" t="s">
        <v>1418</v>
      </c>
      <c r="AE164" s="162"/>
      <c r="AF164" s="92"/>
      <c r="AG164" s="92"/>
      <c r="AH164" s="49"/>
      <c r="AI164" s="92"/>
      <c r="AK164" s="92" t="s">
        <v>414</v>
      </c>
      <c r="AL164" s="48" t="s">
        <v>969</v>
      </c>
      <c r="AM164" s="49">
        <v>44284</v>
      </c>
      <c r="AN164" s="48">
        <v>1</v>
      </c>
      <c r="AO164" s="2"/>
    </row>
    <row r="165" spans="1:41" ht="14.25" customHeight="1" x14ac:dyDescent="0.2">
      <c r="A165" s="41">
        <v>90</v>
      </c>
      <c r="B165" s="21">
        <v>44189</v>
      </c>
      <c r="C165" s="180">
        <v>44244</v>
      </c>
      <c r="D165" s="181">
        <v>103</v>
      </c>
      <c r="E165" s="134">
        <v>44333</v>
      </c>
      <c r="F165" s="167" t="s">
        <v>1487</v>
      </c>
      <c r="G165" s="190" t="s">
        <v>214</v>
      </c>
      <c r="H165" s="170" t="s">
        <v>1374</v>
      </c>
      <c r="I165" s="67" t="s">
        <v>215</v>
      </c>
      <c r="J165" s="67" t="s">
        <v>393</v>
      </c>
      <c r="K165" s="56" t="str">
        <f>VLOOKUP(G165,ОМС!$D$1:$E$155,2,0)</f>
        <v>Филиал ООО "Капитал -МС" в г. Санкт-Петербурге и Ленинградской области 4747540842000924</v>
      </c>
      <c r="L165" s="42">
        <f t="shared" ca="1" si="8"/>
        <v>67</v>
      </c>
      <c r="M165" s="67" t="s">
        <v>103</v>
      </c>
      <c r="N165" s="182" t="s">
        <v>105</v>
      </c>
      <c r="O165" s="45" t="s">
        <v>632</v>
      </c>
      <c r="P165" s="45" t="s">
        <v>1358</v>
      </c>
      <c r="Q165" s="45"/>
      <c r="R165" s="44" t="s">
        <v>628</v>
      </c>
      <c r="S165" s="44" t="s">
        <v>629</v>
      </c>
      <c r="T165" s="1" t="str">
        <f>CONCATENATE(U165,V165)</f>
        <v>6 лет</v>
      </c>
      <c r="U165" s="77">
        <v>6</v>
      </c>
      <c r="V165" s="10" t="str">
        <f>VLOOKUP(MOD(MAX(MOD(U165-11,100),9),10),{0," год";1," года";4," лет"},2)</f>
        <v xml:space="preserve"> лет</v>
      </c>
      <c r="W165" s="67" t="s">
        <v>613</v>
      </c>
      <c r="X165" s="56"/>
      <c r="Y165" s="56"/>
      <c r="Z165" s="56"/>
      <c r="AA165" s="56"/>
      <c r="AE165" s="186" t="s">
        <v>1462</v>
      </c>
      <c r="AF165" s="48" t="s">
        <v>1316</v>
      </c>
      <c r="AG165" s="92"/>
      <c r="AH165" s="49"/>
      <c r="AI165" s="92"/>
      <c r="AO165" s="2"/>
    </row>
    <row r="166" spans="1:41" ht="14.25" customHeight="1" x14ac:dyDescent="0.2">
      <c r="A166" s="41">
        <v>92</v>
      </c>
      <c r="B166" s="21">
        <v>44189</v>
      </c>
      <c r="C166" s="21">
        <v>44244</v>
      </c>
      <c r="D166" s="123">
        <v>104</v>
      </c>
      <c r="E166" s="140">
        <v>44353</v>
      </c>
      <c r="F166" s="137">
        <v>44354</v>
      </c>
      <c r="G166" s="175" t="s">
        <v>218</v>
      </c>
      <c r="H166" s="99" t="s">
        <v>1374</v>
      </c>
      <c r="I166" s="67" t="s">
        <v>219</v>
      </c>
      <c r="J166" s="67" t="s">
        <v>395</v>
      </c>
      <c r="K166" s="56" t="str">
        <f>VLOOKUP(G166,ОМС!$D$1:$E$155,2,0)</f>
        <v>"СК "Каско-МС" АС 480 19611272 0005 3</v>
      </c>
      <c r="L166" s="42">
        <f t="shared" ca="1" si="8"/>
        <v>60</v>
      </c>
      <c r="M166" s="67" t="s">
        <v>103</v>
      </c>
      <c r="N166" s="176" t="s">
        <v>31</v>
      </c>
      <c r="O166" s="45" t="s">
        <v>632</v>
      </c>
      <c r="P166" s="45" t="s">
        <v>1358</v>
      </c>
      <c r="Q166" s="45"/>
      <c r="R166" s="44" t="s">
        <v>628</v>
      </c>
      <c r="S166" s="44" t="s">
        <v>629</v>
      </c>
      <c r="T166" s="1" t="str">
        <f>CONCATENATE(U166,V166)</f>
        <v>4 года</v>
      </c>
      <c r="U166" s="77">
        <v>4</v>
      </c>
      <c r="V166" s="10" t="str">
        <f>VLOOKUP(MOD(MAX(MOD(U166-11,100),9),10),{0," год";1," года";4," лет"},2)</f>
        <v xml:space="preserve"> года</v>
      </c>
      <c r="W166" s="67" t="s">
        <v>615</v>
      </c>
      <c r="X166" s="56"/>
      <c r="Y166" s="56"/>
      <c r="Z166" s="56"/>
      <c r="AA166" s="56"/>
      <c r="AD166" s="162" t="s">
        <v>1407</v>
      </c>
      <c r="AE166" s="162"/>
      <c r="AF166" s="92"/>
      <c r="AG166" s="92"/>
      <c r="AH166" s="49"/>
      <c r="AI166" s="92"/>
      <c r="AK166" s="48" t="s">
        <v>414</v>
      </c>
      <c r="AL166" s="48" t="s">
        <v>969</v>
      </c>
      <c r="AM166" s="49">
        <v>44357</v>
      </c>
      <c r="AN166" s="48" t="s">
        <v>426</v>
      </c>
    </row>
    <row r="167" spans="1:41" ht="14.25" customHeight="1" x14ac:dyDescent="0.2">
      <c r="A167" s="41">
        <v>118</v>
      </c>
      <c r="B167" s="22"/>
      <c r="C167" s="22"/>
      <c r="D167" s="123"/>
      <c r="E167" s="160"/>
      <c r="F167" s="137"/>
      <c r="G167" s="161" t="s">
        <v>531</v>
      </c>
      <c r="H167" s="99" t="s">
        <v>1374</v>
      </c>
      <c r="I167" s="54" t="s">
        <v>529</v>
      </c>
      <c r="J167" s="54" t="s">
        <v>532</v>
      </c>
      <c r="K167" s="56" t="e">
        <f>VLOOKUP(G167,ОМС!$D$1:$E$155,2,0)</f>
        <v>#N/A</v>
      </c>
      <c r="L167" s="42">
        <f t="shared" ca="1" si="8"/>
        <v>48</v>
      </c>
      <c r="M167" s="54" t="s">
        <v>542</v>
      </c>
      <c r="N167" s="54" t="s">
        <v>66</v>
      </c>
      <c r="O167" s="1"/>
      <c r="P167" s="1"/>
      <c r="Q167" s="1"/>
      <c r="R167" s="44" t="s">
        <v>628</v>
      </c>
      <c r="S167" s="44" t="s">
        <v>629</v>
      </c>
      <c r="T167" s="1" t="str">
        <f ca="1">U167</f>
        <v>11 мес.</v>
      </c>
      <c r="U167" s="54" t="str">
        <f ca="1">DATEDIF(W167,$AC$1,"ym")&amp;" мес."</f>
        <v>11 мес.</v>
      </c>
      <c r="V167" s="10"/>
      <c r="W167" s="54" t="s">
        <v>530</v>
      </c>
      <c r="X167" s="1"/>
      <c r="Y167" s="60" t="str">
        <f>VLOOKUP(MOD(MAX(MOD(X167-11,100),9),10),{0," год";1," года";4," лет"},2)</f>
        <v xml:space="preserve"> лет</v>
      </c>
      <c r="Z167" s="1"/>
      <c r="AA167" s="1"/>
      <c r="AC167" s="162" t="s">
        <v>634</v>
      </c>
      <c r="AE167" s="162"/>
      <c r="AF167" s="92"/>
      <c r="AG167" s="92"/>
      <c r="AH167" s="49"/>
      <c r="AI167" s="92"/>
      <c r="AO167" s="2"/>
    </row>
    <row r="168" spans="1:41" ht="14.25" customHeight="1" x14ac:dyDescent="0.2">
      <c r="A168" s="41">
        <v>93</v>
      </c>
      <c r="B168" s="21">
        <v>44189</v>
      </c>
      <c r="C168" s="21">
        <v>44230</v>
      </c>
      <c r="D168" s="123">
        <v>105</v>
      </c>
      <c r="E168" s="140">
        <v>44333</v>
      </c>
      <c r="F168" s="137">
        <v>44334</v>
      </c>
      <c r="G168" s="158" t="s">
        <v>265</v>
      </c>
      <c r="H168" s="99" t="s">
        <v>1374</v>
      </c>
      <c r="I168" s="67" t="s">
        <v>266</v>
      </c>
      <c r="J168" s="67" t="s">
        <v>396</v>
      </c>
      <c r="K168" s="56" t="str">
        <f>VLOOKUP(G168,ОМС!$D$1:$E$155,2,0)</f>
        <v>Филиал ЗАО "МАКС-М" в г. Оренбурге 5647600842000221</v>
      </c>
      <c r="L168" s="42">
        <f t="shared" ca="1" si="8"/>
        <v>28</v>
      </c>
      <c r="M168" s="67" t="s">
        <v>103</v>
      </c>
      <c r="N168" s="67" t="s">
        <v>108</v>
      </c>
      <c r="O168" s="45" t="s">
        <v>632</v>
      </c>
      <c r="P168" s="45" t="s">
        <v>1358</v>
      </c>
      <c r="Q168" s="45"/>
      <c r="R168" s="44" t="s">
        <v>628</v>
      </c>
      <c r="S168" s="44" t="s">
        <v>629</v>
      </c>
      <c r="T168" s="1" t="str">
        <f>CONCATENATE(U168,V168)</f>
        <v>1 год</v>
      </c>
      <c r="U168" s="77">
        <v>1</v>
      </c>
      <c r="V168" s="10" t="str">
        <f>VLOOKUP(MOD(MAX(MOD(U168-11,100),9),10),{0," год";1," года";4," лет"},2)</f>
        <v xml:space="preserve"> год</v>
      </c>
      <c r="W168" s="67" t="s">
        <v>273</v>
      </c>
      <c r="X168" s="56"/>
      <c r="Y168" s="56"/>
      <c r="Z168" s="56"/>
      <c r="AA168" s="56"/>
      <c r="AD168" s="162" t="s">
        <v>1425</v>
      </c>
      <c r="AE168" s="162"/>
      <c r="AF168" s="92"/>
      <c r="AG168" s="92"/>
      <c r="AH168" s="49"/>
      <c r="AI168" s="92"/>
      <c r="AK168" s="48" t="s">
        <v>414</v>
      </c>
      <c r="AL168" s="48" t="s">
        <v>969</v>
      </c>
      <c r="AM168" s="49">
        <v>44348</v>
      </c>
      <c r="AN168" s="48" t="s">
        <v>426</v>
      </c>
    </row>
    <row r="169" spans="1:41" s="229" customFormat="1" ht="14.25" customHeight="1" x14ac:dyDescent="0.2">
      <c r="A169" s="217">
        <v>203</v>
      </c>
      <c r="C169" s="229" t="s">
        <v>1506</v>
      </c>
      <c r="D169" s="268">
        <v>164</v>
      </c>
      <c r="E169" s="281">
        <v>44439</v>
      </c>
      <c r="F169" s="281">
        <v>44440</v>
      </c>
      <c r="G169" s="273" t="s">
        <v>925</v>
      </c>
      <c r="H169" s="241" t="s">
        <v>1374</v>
      </c>
      <c r="I169" s="274" t="s">
        <v>923</v>
      </c>
      <c r="J169" s="274" t="s">
        <v>926</v>
      </c>
      <c r="K169" s="224" t="str">
        <f>VLOOKUP(G169,ОМС!$D$1:$E$155,2,0)</f>
        <v>7755 2208 2500 3508</v>
      </c>
      <c r="L169" s="243">
        <f t="shared" ca="1" si="8"/>
        <v>45</v>
      </c>
      <c r="M169" s="274" t="s">
        <v>639</v>
      </c>
      <c r="N169" s="274" t="s">
        <v>645</v>
      </c>
      <c r="O169" s="232" t="s">
        <v>965</v>
      </c>
      <c r="P169" s="232" t="s">
        <v>1366</v>
      </c>
      <c r="Q169" s="232"/>
      <c r="R169" s="225" t="s">
        <v>628</v>
      </c>
      <c r="S169" s="225" t="s">
        <v>629</v>
      </c>
      <c r="T169" s="226" t="str">
        <f>X169&amp;Y169&amp;" "&amp;AA169&amp;" мес"</f>
        <v>1 год 10 мес</v>
      </c>
      <c r="U169" s="276">
        <v>1</v>
      </c>
      <c r="V169" s="253" t="str">
        <f>VLOOKUP(MOD(MAX(MOD(U169-11,100),9),10),{0," год";1," года";4," лет"},2)</f>
        <v xml:space="preserve"> год</v>
      </c>
      <c r="W169" s="274" t="s">
        <v>924</v>
      </c>
      <c r="X169" s="242">
        <v>1</v>
      </c>
      <c r="Y169" s="237" t="str">
        <f>VLOOKUP(MOD(MAX(MOD(X169-11,100),9),10),{0," год";1," года";4," лет"},2)</f>
        <v xml:space="preserve"> год</v>
      </c>
      <c r="Z169" s="242">
        <v>6</v>
      </c>
      <c r="AA169" s="242">
        <v>10</v>
      </c>
      <c r="AD169" s="282" t="s">
        <v>1501</v>
      </c>
      <c r="AF169" s="238"/>
      <c r="AG169" s="238"/>
      <c r="AH169" s="233"/>
      <c r="AI169" s="238"/>
      <c r="AK169" s="232" t="s">
        <v>414</v>
      </c>
      <c r="AL169" s="232" t="s">
        <v>969</v>
      </c>
      <c r="AM169" s="233">
        <v>44446</v>
      </c>
      <c r="AN169" s="233" t="s">
        <v>426</v>
      </c>
    </row>
    <row r="170" spans="1:41" ht="14.25" customHeight="1" x14ac:dyDescent="0.2">
      <c r="A170" s="41">
        <v>96</v>
      </c>
      <c r="B170" s="21">
        <v>44189</v>
      </c>
      <c r="C170" s="21">
        <v>44258</v>
      </c>
      <c r="D170" s="123">
        <v>12</v>
      </c>
      <c r="E170" s="140">
        <v>44287</v>
      </c>
      <c r="F170" s="137">
        <v>44288</v>
      </c>
      <c r="G170" s="158" t="s">
        <v>222</v>
      </c>
      <c r="H170" s="99" t="s">
        <v>1374</v>
      </c>
      <c r="I170" s="67" t="s">
        <v>223</v>
      </c>
      <c r="J170" s="67" t="s">
        <v>400</v>
      </c>
      <c r="K170" s="56" t="str">
        <f>VLOOKUP(G170,ОМС!$D$1:$E$155,2,0)</f>
        <v>Карельский филиал ООО "СМК РЕСО-Мед" 1055200838000154</v>
      </c>
      <c r="L170" s="42">
        <f t="shared" ca="1" si="8"/>
        <v>25</v>
      </c>
      <c r="M170" s="67" t="s">
        <v>103</v>
      </c>
      <c r="N170" s="67" t="s">
        <v>108</v>
      </c>
      <c r="O170" s="45" t="s">
        <v>632</v>
      </c>
      <c r="P170" s="45" t="s">
        <v>1358</v>
      </c>
      <c r="Q170" s="45"/>
      <c r="R170" s="44" t="s">
        <v>628</v>
      </c>
      <c r="S170" s="44" t="s">
        <v>629</v>
      </c>
      <c r="T170" s="1" t="str">
        <f>CONCATENATE(U170,V170)</f>
        <v>2 года</v>
      </c>
      <c r="U170" s="76">
        <v>2</v>
      </c>
      <c r="V170" s="10" t="str">
        <f>VLOOKUP(MOD(MAX(MOD(U170-11,100),9),10),{0," год";1," года";4," лет"},2)</f>
        <v xml:space="preserve"> года</v>
      </c>
      <c r="W170" s="67" t="s">
        <v>617</v>
      </c>
      <c r="X170" s="56"/>
      <c r="Y170" s="56"/>
      <c r="Z170" s="56"/>
      <c r="AA170" s="56"/>
      <c r="AD170" s="162" t="s">
        <v>1404</v>
      </c>
      <c r="AE170" s="162"/>
      <c r="AF170" s="92"/>
      <c r="AG170" s="92"/>
      <c r="AH170" s="49"/>
      <c r="AI170" s="92"/>
      <c r="AK170" s="48" t="s">
        <v>414</v>
      </c>
      <c r="AL170" s="48" t="s">
        <v>969</v>
      </c>
      <c r="AM170" s="49">
        <v>44306</v>
      </c>
      <c r="AN170" s="48">
        <v>2</v>
      </c>
    </row>
    <row r="171" spans="1:41" ht="14.25" customHeight="1" x14ac:dyDescent="0.2">
      <c r="A171" s="41">
        <v>97</v>
      </c>
      <c r="B171" s="21">
        <v>44189</v>
      </c>
      <c r="C171" s="21">
        <v>44272</v>
      </c>
      <c r="D171" s="123">
        <v>38</v>
      </c>
      <c r="E171" s="140">
        <v>44280</v>
      </c>
      <c r="F171" s="137">
        <v>44281</v>
      </c>
      <c r="G171" s="158" t="s">
        <v>224</v>
      </c>
      <c r="H171" s="99" t="s">
        <v>1374</v>
      </c>
      <c r="I171" s="67" t="s">
        <v>225</v>
      </c>
      <c r="J171" s="67" t="s">
        <v>401</v>
      </c>
      <c r="K171" s="56" t="str">
        <f>VLOOKUP(G171,ОМС!$D$1:$E$155,2,0)</f>
        <v>ООО "Альфа Страхование -РМС" Краснодарский филиал "Сибирь" 8053120820000011</v>
      </c>
      <c r="L171" s="42">
        <f t="shared" ca="1" si="8"/>
        <v>44</v>
      </c>
      <c r="M171" s="67" t="s">
        <v>103</v>
      </c>
      <c r="N171" s="67" t="s">
        <v>105</v>
      </c>
      <c r="O171" s="45" t="s">
        <v>632</v>
      </c>
      <c r="P171" s="45"/>
      <c r="Q171" s="45"/>
      <c r="R171" s="44" t="s">
        <v>628</v>
      </c>
      <c r="S171" s="44" t="s">
        <v>629</v>
      </c>
      <c r="T171" s="1" t="str">
        <f>X171&amp;Y171&amp;" "&amp;AA171&amp;" мес"</f>
        <v>20 лет 0 мес</v>
      </c>
      <c r="U171" s="77">
        <v>4</v>
      </c>
      <c r="V171" s="10" t="str">
        <f>VLOOKUP(MOD(MAX(MOD(U171-11,100),9),10),{0," год";1," года";4," лет"},2)</f>
        <v xml:space="preserve"> года</v>
      </c>
      <c r="W171" s="67" t="s">
        <v>577</v>
      </c>
      <c r="X171" s="56">
        <v>20</v>
      </c>
      <c r="Y171" s="60" t="str">
        <f>VLOOKUP(MOD(MAX(MOD(X171-11,100),9),10),{0," год";1," года";4," лет"},2)</f>
        <v xml:space="preserve"> лет</v>
      </c>
      <c r="Z171" s="56">
        <v>7</v>
      </c>
      <c r="AA171" s="81">
        <v>0</v>
      </c>
      <c r="AD171" s="162" t="s">
        <v>1418</v>
      </c>
      <c r="AE171" s="162"/>
      <c r="AF171" s="92"/>
      <c r="AG171" s="92"/>
      <c r="AH171" s="49"/>
      <c r="AI171" s="92"/>
      <c r="AK171" s="92" t="s">
        <v>414</v>
      </c>
      <c r="AL171" s="48" t="s">
        <v>969</v>
      </c>
      <c r="AM171" s="49">
        <v>44284</v>
      </c>
      <c r="AN171" s="48">
        <v>2</v>
      </c>
      <c r="AO171" s="2"/>
    </row>
    <row r="172" spans="1:41" ht="14.25" customHeight="1" x14ac:dyDescent="0.2">
      <c r="A172" s="41">
        <v>204</v>
      </c>
      <c r="C172" s="127" t="s">
        <v>1380</v>
      </c>
      <c r="D172" s="123">
        <v>159</v>
      </c>
      <c r="E172" s="49">
        <v>44344</v>
      </c>
      <c r="F172" s="49" t="s">
        <v>1390</v>
      </c>
      <c r="G172" s="87" t="s">
        <v>928</v>
      </c>
      <c r="H172" s="99" t="s">
        <v>1374</v>
      </c>
      <c r="I172" s="50" t="s">
        <v>927</v>
      </c>
      <c r="J172" s="50" t="s">
        <v>929</v>
      </c>
      <c r="K172" s="56" t="str">
        <f>VLOOKUP(G172,ОМС!$D$1:$E$155,2,0)</f>
        <v xml:space="preserve"> 5049520832001548</v>
      </c>
      <c r="L172" s="42">
        <f t="shared" ca="1" si="8"/>
        <v>47</v>
      </c>
      <c r="M172" s="50" t="s">
        <v>639</v>
      </c>
      <c r="N172" s="50" t="s">
        <v>700</v>
      </c>
      <c r="O172" s="48" t="s">
        <v>962</v>
      </c>
      <c r="P172" s="48" t="s">
        <v>1366</v>
      </c>
      <c r="R172" s="44" t="s">
        <v>628</v>
      </c>
      <c r="S172" s="44" t="s">
        <v>629</v>
      </c>
      <c r="T172" s="1" t="str">
        <f>X172&amp;Y172&amp;" "&amp;AA172&amp;" мес"</f>
        <v>19 лет 9 мес</v>
      </c>
      <c r="U172" s="121" t="str">
        <f ca="1">DATEDIF(W172,$AC$1,"ym")&amp;" мес."</f>
        <v>2 мес.</v>
      </c>
      <c r="V172" s="22"/>
      <c r="W172" s="125">
        <v>44350</v>
      </c>
      <c r="X172" s="52">
        <v>19</v>
      </c>
      <c r="Y172" s="60" t="str">
        <f>VLOOKUP(MOD(MAX(MOD(X172-11,100),9),10),{0," год";1," года";4," лет"},2)</f>
        <v xml:space="preserve"> лет</v>
      </c>
      <c r="Z172" s="52"/>
      <c r="AA172" s="52">
        <v>9</v>
      </c>
      <c r="AC172" s="2"/>
      <c r="AD172" s="166" t="s">
        <v>1502</v>
      </c>
      <c r="AE172" s="2"/>
      <c r="AF172" s="92"/>
      <c r="AG172" s="92"/>
      <c r="AH172" s="49"/>
      <c r="AI172" s="92"/>
      <c r="AK172" s="92" t="s">
        <v>414</v>
      </c>
      <c r="AL172" s="48" t="s">
        <v>969</v>
      </c>
      <c r="AM172" s="49">
        <v>44349</v>
      </c>
      <c r="AN172" s="48" t="s">
        <v>434</v>
      </c>
      <c r="AO172" s="203" t="s">
        <v>1480</v>
      </c>
    </row>
    <row r="173" spans="1:41" ht="14.25" customHeight="1" x14ac:dyDescent="0.2">
      <c r="A173" s="41">
        <v>205</v>
      </c>
      <c r="D173" s="123">
        <v>144</v>
      </c>
      <c r="E173" s="137">
        <v>44370</v>
      </c>
      <c r="F173" s="167">
        <v>44372</v>
      </c>
      <c r="G173" s="87" t="s">
        <v>932</v>
      </c>
      <c r="H173" s="99" t="s">
        <v>1374</v>
      </c>
      <c r="I173" s="50" t="s">
        <v>930</v>
      </c>
      <c r="J173" s="50" t="s">
        <v>933</v>
      </c>
      <c r="K173" s="56" t="str">
        <f>VLOOKUP(G173,ОМС!$D$1:$E$155,2,0)</f>
        <v>СПб филиал АО "Страховая компания "СОГАЗ-Мед" 7851620848001798</v>
      </c>
      <c r="L173" s="42">
        <f t="shared" ca="1" si="8"/>
        <v>49</v>
      </c>
      <c r="M173" s="50" t="s">
        <v>639</v>
      </c>
      <c r="N173" s="50" t="s">
        <v>766</v>
      </c>
      <c r="O173" s="48" t="s">
        <v>962</v>
      </c>
      <c r="P173" s="48" t="s">
        <v>1366</v>
      </c>
      <c r="R173" s="44" t="s">
        <v>628</v>
      </c>
      <c r="S173" s="44" t="s">
        <v>629</v>
      </c>
      <c r="T173" s="1" t="str">
        <f>X173&amp;Y173</f>
        <v>30 лет</v>
      </c>
      <c r="U173" s="116">
        <v>12</v>
      </c>
      <c r="V173" s="22" t="str">
        <f>VLOOKUP(MOD(MAX(MOD(U173-11,100),9),10),{0," год";1," года";4," лет"},2)</f>
        <v xml:space="preserve"> лет</v>
      </c>
      <c r="W173" s="50" t="s">
        <v>931</v>
      </c>
      <c r="X173" s="52">
        <v>30</v>
      </c>
      <c r="Y173" s="60" t="str">
        <f>VLOOKUP(MOD(MAX(MOD(X173-11,100),9),10),{0," год";1," года";4," лет"},2)</f>
        <v xml:space="preserve"> лет</v>
      </c>
      <c r="Z173" s="52"/>
      <c r="AA173" s="52"/>
      <c r="AD173" s="162" t="s">
        <v>1436</v>
      </c>
      <c r="AE173" s="162"/>
      <c r="AF173" s="92"/>
      <c r="AG173" s="92"/>
      <c r="AH173" s="49"/>
      <c r="AI173" s="92"/>
      <c r="AK173" s="48" t="s">
        <v>414</v>
      </c>
      <c r="AL173" s="48" t="s">
        <v>969</v>
      </c>
      <c r="AM173" s="49">
        <v>44376</v>
      </c>
      <c r="AN173" s="48" t="s">
        <v>426</v>
      </c>
      <c r="AO173" s="2"/>
    </row>
    <row r="174" spans="1:41" s="229" customFormat="1" ht="14.25" customHeight="1" x14ac:dyDescent="0.2">
      <c r="A174" s="217">
        <v>206</v>
      </c>
      <c r="C174" s="229" t="s">
        <v>1435</v>
      </c>
      <c r="D174" s="268">
        <v>145</v>
      </c>
      <c r="E174" s="232"/>
      <c r="F174" s="233"/>
      <c r="G174" s="273" t="s">
        <v>936</v>
      </c>
      <c r="H174" s="241" t="s">
        <v>1374</v>
      </c>
      <c r="I174" s="274" t="s">
        <v>934</v>
      </c>
      <c r="J174" s="274" t="s">
        <v>937</v>
      </c>
      <c r="K174" s="224" t="str">
        <f>VLOOKUP(G174,ОМС!$D$1:$E$155,2,0)</f>
        <v>СПб филиал АО "Страховая компания "СОГАЗ Мед" 7850720842003054</v>
      </c>
      <c r="L174" s="243">
        <f t="shared" ca="1" si="8"/>
        <v>49</v>
      </c>
      <c r="M174" s="274" t="s">
        <v>639</v>
      </c>
      <c r="N174" s="274" t="s">
        <v>645</v>
      </c>
      <c r="O174" s="232" t="s">
        <v>965</v>
      </c>
      <c r="P174" s="232" t="s">
        <v>1366</v>
      </c>
      <c r="Q174" s="232"/>
      <c r="R174" s="225" t="s">
        <v>628</v>
      </c>
      <c r="S174" s="225" t="s">
        <v>629</v>
      </c>
      <c r="T174" s="226" t="str">
        <f>X174&amp;Y174&amp;" "&amp;AA174&amp;" мес"</f>
        <v>27 лет 11 мес</v>
      </c>
      <c r="U174" s="283">
        <v>1</v>
      </c>
      <c r="V174" s="253" t="str">
        <f>VLOOKUP(MOD(MAX(MOD(U174-11,100),9),10),{0," год";1," года";4," лет"},2)</f>
        <v xml:space="preserve"> год</v>
      </c>
      <c r="W174" s="274" t="s">
        <v>935</v>
      </c>
      <c r="X174" s="242">
        <v>27</v>
      </c>
      <c r="Y174" s="237" t="str">
        <f>VLOOKUP(MOD(MAX(MOD(X174-11,100),9),10),{0," год";1," года";4," лет"},2)</f>
        <v xml:space="preserve"> лет</v>
      </c>
      <c r="Z174" s="242"/>
      <c r="AA174" s="242">
        <v>11</v>
      </c>
      <c r="AF174" s="238"/>
      <c r="AG174" s="238"/>
      <c r="AH174" s="233"/>
      <c r="AI174" s="238"/>
      <c r="AK174" s="232"/>
      <c r="AL174" s="232"/>
      <c r="AM174" s="232"/>
    </row>
    <row r="175" spans="1:41" ht="14.25" customHeight="1" x14ac:dyDescent="0.2">
      <c r="A175" s="41">
        <v>99</v>
      </c>
      <c r="B175" s="21">
        <v>44189</v>
      </c>
      <c r="C175" s="21">
        <v>44258</v>
      </c>
      <c r="D175" s="123">
        <v>43</v>
      </c>
      <c r="E175" s="140">
        <v>44291</v>
      </c>
      <c r="F175" s="137">
        <v>44292</v>
      </c>
      <c r="G175" s="158" t="s">
        <v>267</v>
      </c>
      <c r="H175" s="99" t="s">
        <v>1374</v>
      </c>
      <c r="I175" s="67" t="s">
        <v>268</v>
      </c>
      <c r="J175" s="67" t="s">
        <v>404</v>
      </c>
      <c r="K175" s="56" t="str">
        <f>VLOOKUP(G175,ОМС!$D$1:$E$155,2,0)</f>
        <v xml:space="preserve"> 4757200822000603</v>
      </c>
      <c r="L175" s="42">
        <f t="shared" ca="1" si="8"/>
        <v>25</v>
      </c>
      <c r="M175" s="94" t="s">
        <v>1293</v>
      </c>
      <c r="N175" s="67" t="s">
        <v>108</v>
      </c>
      <c r="O175" s="45" t="s">
        <v>632</v>
      </c>
      <c r="P175" s="45" t="s">
        <v>1358</v>
      </c>
      <c r="Q175" s="45"/>
      <c r="R175" s="44" t="s">
        <v>628</v>
      </c>
      <c r="S175" s="44" t="s">
        <v>629</v>
      </c>
      <c r="T175" s="1" t="str">
        <f>CONCATENATE(U175,V175)</f>
        <v>1 год</v>
      </c>
      <c r="U175" s="197">
        <v>1</v>
      </c>
      <c r="V175" s="10" t="str">
        <f>VLOOKUP(MOD(MAX(MOD(U175-11,100),9),10),{0," год";1," года";4," лет"},2)</f>
        <v xml:space="preserve"> год</v>
      </c>
      <c r="W175" s="67" t="s">
        <v>269</v>
      </c>
      <c r="X175" s="56"/>
      <c r="Y175" s="56"/>
      <c r="Z175" s="56"/>
      <c r="AA175" s="56"/>
      <c r="AD175" s="163" t="s">
        <v>1463</v>
      </c>
      <c r="AE175" s="162"/>
      <c r="AF175" s="92"/>
      <c r="AG175" s="92"/>
      <c r="AH175" s="49"/>
      <c r="AI175" s="92"/>
      <c r="AK175" s="92" t="s">
        <v>414</v>
      </c>
      <c r="AL175" s="48" t="s">
        <v>969</v>
      </c>
      <c r="AM175" s="49">
        <v>44306</v>
      </c>
      <c r="AN175" s="48">
        <v>1</v>
      </c>
    </row>
    <row r="176" spans="1:41" ht="14.25" customHeight="1" x14ac:dyDescent="0.2">
      <c r="A176" s="41">
        <v>100</v>
      </c>
      <c r="B176" s="21">
        <v>44189</v>
      </c>
      <c r="C176" s="21">
        <v>44244</v>
      </c>
      <c r="D176" s="123">
        <v>46</v>
      </c>
      <c r="E176" s="140">
        <v>44291</v>
      </c>
      <c r="F176" s="137">
        <v>44292</v>
      </c>
      <c r="G176" s="158" t="s">
        <v>226</v>
      </c>
      <c r="H176" s="99" t="s">
        <v>1374</v>
      </c>
      <c r="I176" s="67" t="s">
        <v>227</v>
      </c>
      <c r="J176" s="67" t="s">
        <v>405</v>
      </c>
      <c r="K176" s="56" t="str">
        <f>VLOOKUP(G176,ОМС!$D$1:$E$155,2,0)</f>
        <v xml:space="preserve"> 7753 1308 4000 1647</v>
      </c>
      <c r="L176" s="42">
        <f t="shared" ca="1" si="8"/>
        <v>54</v>
      </c>
      <c r="M176" s="67" t="s">
        <v>103</v>
      </c>
      <c r="N176" s="67" t="s">
        <v>88</v>
      </c>
      <c r="O176" s="45" t="s">
        <v>632</v>
      </c>
      <c r="P176" s="45" t="s">
        <v>1358</v>
      </c>
      <c r="Q176" s="45"/>
      <c r="R176" s="44" t="s">
        <v>628</v>
      </c>
      <c r="S176" s="44" t="s">
        <v>629</v>
      </c>
      <c r="T176" s="1" t="str">
        <f>CONCATENATE(U176,V176)</f>
        <v>13 лет</v>
      </c>
      <c r="U176" s="198">
        <v>13</v>
      </c>
      <c r="V176" s="10" t="str">
        <f>VLOOKUP(MOD(MAX(MOD(U176-11,100),9),10),{0," год";1," года";4," лет"},2)</f>
        <v xml:space="preserve"> лет</v>
      </c>
      <c r="W176" s="67" t="s">
        <v>619</v>
      </c>
      <c r="X176" s="56"/>
      <c r="Y176" s="56"/>
      <c r="Z176" s="56"/>
      <c r="AA176" s="56"/>
      <c r="AD176" s="163" t="s">
        <v>1463</v>
      </c>
      <c r="AE176" s="162"/>
      <c r="AF176" s="92"/>
      <c r="AG176" s="92"/>
      <c r="AH176" s="49"/>
      <c r="AI176" s="92"/>
      <c r="AK176" s="48" t="s">
        <v>414</v>
      </c>
      <c r="AL176" s="48" t="s">
        <v>969</v>
      </c>
      <c r="AM176" s="49">
        <v>44305</v>
      </c>
      <c r="AN176" s="48" t="s">
        <v>426</v>
      </c>
    </row>
    <row r="177" spans="1:41" ht="14.25" customHeight="1" x14ac:dyDescent="0.2">
      <c r="A177" s="41">
        <v>101</v>
      </c>
      <c r="B177" s="21">
        <v>44189</v>
      </c>
      <c r="C177" s="21">
        <v>44258</v>
      </c>
      <c r="D177" s="123">
        <v>106</v>
      </c>
      <c r="E177" s="140">
        <v>44291</v>
      </c>
      <c r="F177" s="137">
        <v>44335</v>
      </c>
      <c r="G177" s="158" t="s">
        <v>228</v>
      </c>
      <c r="H177" s="99" t="s">
        <v>1374</v>
      </c>
      <c r="I177" s="67" t="s">
        <v>229</v>
      </c>
      <c r="J177" s="67" t="s">
        <v>406</v>
      </c>
      <c r="K177" s="56" t="str">
        <f>VLOOKUP(G177,ОМС!$D$1:$E$155,2,0)</f>
        <v>Филиал "Марий Эл-РОСНО-МС" ОАО "РОСНО-МС" 1250330841000108</v>
      </c>
      <c r="L177" s="42">
        <f t="shared" ca="1" si="8"/>
        <v>55</v>
      </c>
      <c r="M177" s="67" t="s">
        <v>103</v>
      </c>
      <c r="N177" s="67" t="s">
        <v>31</v>
      </c>
      <c r="O177" s="45" t="s">
        <v>632</v>
      </c>
      <c r="P177" s="45" t="s">
        <v>1358</v>
      </c>
      <c r="Q177" s="45"/>
      <c r="R177" s="44" t="s">
        <v>628</v>
      </c>
      <c r="S177" s="44" t="s">
        <v>629</v>
      </c>
      <c r="T177" s="1" t="str">
        <f>CONCATENATE(U177,V177)</f>
        <v>6 лет</v>
      </c>
      <c r="U177" s="198">
        <v>6</v>
      </c>
      <c r="V177" s="10" t="str">
        <f>VLOOKUP(MOD(MAX(MOD(U177-11,100),9),10),{0," год";1," года";4," лет"},2)</f>
        <v xml:space="preserve"> лет</v>
      </c>
      <c r="W177" s="67" t="s">
        <v>620</v>
      </c>
      <c r="X177" s="56"/>
      <c r="Y177" s="56"/>
      <c r="Z177" s="56"/>
      <c r="AA177" s="56"/>
      <c r="AC177" s="21" t="s">
        <v>1364</v>
      </c>
      <c r="AD177" s="162" t="s">
        <v>1411</v>
      </c>
      <c r="AE177" s="162"/>
      <c r="AF177" s="92"/>
      <c r="AG177" s="92"/>
      <c r="AH177" s="49"/>
      <c r="AI177" s="92"/>
      <c r="AK177" s="48" t="s">
        <v>414</v>
      </c>
      <c r="AL177" s="48" t="s">
        <v>969</v>
      </c>
      <c r="AM177" s="49">
        <v>44348</v>
      </c>
      <c r="AN177" s="48" t="s">
        <v>426</v>
      </c>
    </row>
    <row r="178" spans="1:41" ht="14.25" customHeight="1" x14ac:dyDescent="0.2">
      <c r="A178" s="41">
        <v>207</v>
      </c>
      <c r="D178" s="123">
        <v>89</v>
      </c>
      <c r="E178" s="137">
        <v>44309</v>
      </c>
      <c r="F178" s="167">
        <v>44363</v>
      </c>
      <c r="G178" s="88" t="s">
        <v>957</v>
      </c>
      <c r="H178" s="99" t="s">
        <v>1374</v>
      </c>
      <c r="I178" s="53" t="s">
        <v>955</v>
      </c>
      <c r="J178" s="53" t="s">
        <v>958</v>
      </c>
      <c r="K178" s="56" t="str">
        <f>VLOOKUP(G178,ОМС!$D$1:$E$155,2,0)</f>
        <v>ЗАО "Страховая группа "Спасские ворота-М" 7757830837000447</v>
      </c>
      <c r="L178" s="42">
        <f t="shared" ca="1" si="8"/>
        <v>61</v>
      </c>
      <c r="M178" s="53" t="s">
        <v>954</v>
      </c>
      <c r="N178" s="53" t="s">
        <v>953</v>
      </c>
      <c r="O178" s="48" t="s">
        <v>959</v>
      </c>
      <c r="P178" s="48" t="s">
        <v>1366</v>
      </c>
      <c r="R178" s="44" t="s">
        <v>628</v>
      </c>
      <c r="S178" s="44" t="s">
        <v>629</v>
      </c>
      <c r="T178" s="1" t="str">
        <f>X178&amp;Y178&amp;" "&amp;AA178&amp;" мес"</f>
        <v>10 лет 1 мес</v>
      </c>
      <c r="U178" s="199">
        <v>4</v>
      </c>
      <c r="V178" s="22" t="str">
        <f>VLOOKUP(MOD(MAX(MOD(U178-11,100),9),10),{0," год";1," года";4," лет"},2)</f>
        <v xml:space="preserve"> года</v>
      </c>
      <c r="W178" s="53" t="s">
        <v>956</v>
      </c>
      <c r="X178" s="58">
        <v>10</v>
      </c>
      <c r="Y178" s="60" t="str">
        <f>VLOOKUP(MOD(MAX(MOD(X178-11,100),9),10),{0," год";1," года";4," лет"},2)</f>
        <v xml:space="preserve"> лет</v>
      </c>
      <c r="Z178" s="58"/>
      <c r="AA178" s="185">
        <v>1</v>
      </c>
      <c r="AD178" s="162" t="s">
        <v>1436</v>
      </c>
      <c r="AE178" s="162"/>
      <c r="AF178" s="92"/>
      <c r="AG178" s="92"/>
      <c r="AH178" s="49"/>
      <c r="AI178" s="92"/>
      <c r="AK178" s="48" t="s">
        <v>414</v>
      </c>
      <c r="AL178" s="48" t="s">
        <v>969</v>
      </c>
      <c r="AM178" s="49">
        <v>44375</v>
      </c>
      <c r="AN178" s="48" t="s">
        <v>426</v>
      </c>
      <c r="AO178" s="2"/>
    </row>
    <row r="179" spans="1:41" ht="14.25" customHeight="1" x14ac:dyDescent="0.3">
      <c r="A179" s="41">
        <v>208</v>
      </c>
      <c r="C179" s="128" t="s">
        <v>1338</v>
      </c>
      <c r="D179" s="63"/>
      <c r="E179" s="63" t="s">
        <v>1328</v>
      </c>
      <c r="F179" s="63">
        <v>44273</v>
      </c>
      <c r="G179" s="89" t="s">
        <v>179</v>
      </c>
      <c r="H179" s="99" t="s">
        <v>1374</v>
      </c>
      <c r="I179" s="112">
        <v>24647</v>
      </c>
      <c r="J179" s="14" t="s">
        <v>364</v>
      </c>
      <c r="K179" s="56" t="str">
        <f>VLOOKUP(G179,ОМС!$D$1:$E$155,2,0)</f>
        <v>РОСНО Медицинское страхование Оренбургский филиал 7753 2208 3100 1720</v>
      </c>
      <c r="L179" s="42">
        <f t="shared" ca="1" si="8"/>
        <v>55</v>
      </c>
      <c r="M179" s="67" t="s">
        <v>103</v>
      </c>
      <c r="N179" s="67" t="s">
        <v>31</v>
      </c>
      <c r="O179" s="45" t="s">
        <v>632</v>
      </c>
      <c r="P179" s="45"/>
      <c r="Q179" s="45"/>
      <c r="R179" s="44" t="s">
        <v>628</v>
      </c>
      <c r="S179" s="44" t="s">
        <v>629</v>
      </c>
      <c r="T179" s="1" t="str">
        <f ca="1">CONCATENATE(U179,V179)</f>
        <v>5 мес.</v>
      </c>
      <c r="U179" s="200" t="str">
        <f t="shared" ref="U179:U190" ca="1" si="10">DATEDIF(W179,$AC$1,"ym")&amp;" мес."</f>
        <v>5 мес.</v>
      </c>
      <c r="V179" s="10"/>
      <c r="W179" s="112">
        <v>44278</v>
      </c>
      <c r="X179" s="1"/>
      <c r="Y179" s="1"/>
      <c r="Z179" s="1"/>
      <c r="AA179" s="1"/>
      <c r="AC179" s="2"/>
      <c r="AD179" s="166" t="s">
        <v>1427</v>
      </c>
      <c r="AE179" s="2"/>
      <c r="AF179" s="92"/>
      <c r="AG179" s="92"/>
      <c r="AH179" s="49"/>
      <c r="AI179" s="92"/>
      <c r="AK179" s="48" t="s">
        <v>414</v>
      </c>
      <c r="AL179" s="48" t="s">
        <v>969</v>
      </c>
      <c r="AM179" s="49">
        <v>44273</v>
      </c>
      <c r="AN179" s="49" t="s">
        <v>426</v>
      </c>
      <c r="AO179" s="2"/>
    </row>
    <row r="180" spans="1:41" ht="14.25" customHeight="1" x14ac:dyDescent="0.2">
      <c r="A180" s="41">
        <v>209</v>
      </c>
      <c r="D180" s="55">
        <v>149</v>
      </c>
      <c r="E180" s="137">
        <v>44337</v>
      </c>
      <c r="F180" s="140">
        <v>44341</v>
      </c>
      <c r="G180" s="138" t="s">
        <v>664</v>
      </c>
      <c r="H180" s="99" t="s">
        <v>1374</v>
      </c>
      <c r="I180" s="66" t="s">
        <v>662</v>
      </c>
      <c r="J180" s="66" t="s">
        <v>665</v>
      </c>
      <c r="K180" s="56" t="str">
        <f>VLOOKUP(G180,ОМС!$D$1:$E$155,2,0)</f>
        <v>Филиал ООО "Капитал МС" в С.-Петербурге и Ленинградской области 8149920832000875</v>
      </c>
      <c r="L180" s="42">
        <f t="shared" ca="1" si="8"/>
        <v>51</v>
      </c>
      <c r="M180" s="66" t="s">
        <v>639</v>
      </c>
      <c r="N180" s="66" t="s">
        <v>640</v>
      </c>
      <c r="O180" s="48" t="s">
        <v>962</v>
      </c>
      <c r="P180" s="48" t="s">
        <v>1366</v>
      </c>
      <c r="R180" s="44" t="s">
        <v>628</v>
      </c>
      <c r="S180" s="44" t="s">
        <v>629</v>
      </c>
      <c r="T180" s="1" t="str">
        <f t="shared" ref="T180:T189" si="11">X180&amp;Y180&amp;" "&amp;AA180&amp;" мес"</f>
        <v>13 лет 7 мес</v>
      </c>
      <c r="U180" s="200" t="str">
        <f t="shared" ca="1" si="10"/>
        <v>10 мес.</v>
      </c>
      <c r="V180" s="10"/>
      <c r="W180" s="66" t="s">
        <v>663</v>
      </c>
      <c r="X180" s="61">
        <v>13</v>
      </c>
      <c r="Y180" s="60" t="str">
        <f>VLOOKUP(MOD(MAX(MOD(X180-11,100),9),10),{0," год";1," года";4," лет"},2)</f>
        <v xml:space="preserve"> лет</v>
      </c>
      <c r="Z180" s="61">
        <v>-5</v>
      </c>
      <c r="AA180" s="81">
        <v>7</v>
      </c>
      <c r="AD180" s="162" t="s">
        <v>1409</v>
      </c>
      <c r="AE180" s="162"/>
      <c r="AF180" s="92"/>
      <c r="AG180" s="92"/>
      <c r="AH180" s="49"/>
      <c r="AI180" s="92"/>
      <c r="AK180" s="92" t="s">
        <v>414</v>
      </c>
      <c r="AL180" s="48" t="s">
        <v>969</v>
      </c>
      <c r="AM180" s="49">
        <v>44344</v>
      </c>
      <c r="AN180" s="48">
        <v>2</v>
      </c>
    </row>
    <row r="181" spans="1:41" ht="14.25" customHeight="1" x14ac:dyDescent="0.2">
      <c r="A181" s="41">
        <v>210</v>
      </c>
      <c r="D181" s="55">
        <v>150</v>
      </c>
      <c r="E181" s="134">
        <v>44448</v>
      </c>
      <c r="F181" s="134">
        <v>44452</v>
      </c>
      <c r="G181" s="85" t="s">
        <v>685</v>
      </c>
      <c r="H181" s="99" t="s">
        <v>1374</v>
      </c>
      <c r="I181" s="66" t="s">
        <v>683</v>
      </c>
      <c r="J181" s="66" t="s">
        <v>686</v>
      </c>
      <c r="K181" s="56" t="str">
        <f>VLOOKUP(G181,ОМС!$D$1:$E$155,2,0)</f>
        <v>Филиал "Марий Эл-РОСНО-МС" ОАО "РОСНО-МС" 1158230844000233</v>
      </c>
      <c r="L181" s="42">
        <f t="shared" ca="1" si="8"/>
        <v>55</v>
      </c>
      <c r="M181" s="66" t="s">
        <v>639</v>
      </c>
      <c r="N181" s="210" t="s">
        <v>645</v>
      </c>
      <c r="O181" s="48" t="s">
        <v>965</v>
      </c>
      <c r="P181" s="48" t="s">
        <v>1507</v>
      </c>
      <c r="R181" s="44" t="s">
        <v>628</v>
      </c>
      <c r="S181" s="44" t="s">
        <v>629</v>
      </c>
      <c r="T181" s="1" t="str">
        <f t="shared" si="11"/>
        <v>24 года 1 мес</v>
      </c>
      <c r="U181" s="200" t="str">
        <f t="shared" ca="1" si="10"/>
        <v>9 мес.</v>
      </c>
      <c r="V181" s="10"/>
      <c r="W181" s="66" t="s">
        <v>684</v>
      </c>
      <c r="X181" s="62">
        <v>24</v>
      </c>
      <c r="Y181" s="60" t="str">
        <f>VLOOKUP(MOD(MAX(MOD(X181-11,100),9),10),{0," год";1," года";4," лет"},2)</f>
        <v xml:space="preserve"> года</v>
      </c>
      <c r="Z181" s="62">
        <v>5</v>
      </c>
      <c r="AA181" s="81">
        <v>1</v>
      </c>
      <c r="AD181" s="162" t="s">
        <v>1523</v>
      </c>
      <c r="AE181" s="162" t="s">
        <v>1526</v>
      </c>
      <c r="AF181" s="92" t="s">
        <v>413</v>
      </c>
      <c r="AG181" s="92" t="s">
        <v>1532</v>
      </c>
      <c r="AH181" s="49">
        <v>44456</v>
      </c>
      <c r="AI181" s="92" t="s">
        <v>434</v>
      </c>
      <c r="AJ181" s="92" t="s">
        <v>1534</v>
      </c>
      <c r="AK181" s="92" t="s">
        <v>414</v>
      </c>
      <c r="AL181" s="92" t="s">
        <v>969</v>
      </c>
      <c r="AM181" s="49">
        <v>44484</v>
      </c>
      <c r="AN181" s="92" t="s">
        <v>434</v>
      </c>
    </row>
    <row r="182" spans="1:41" ht="14.25" customHeight="1" x14ac:dyDescent="0.2">
      <c r="A182" s="41">
        <v>211</v>
      </c>
      <c r="D182" s="55">
        <v>151</v>
      </c>
      <c r="E182" s="134">
        <v>44413</v>
      </c>
      <c r="F182" s="134">
        <v>44414</v>
      </c>
      <c r="G182" s="85" t="s">
        <v>694</v>
      </c>
      <c r="H182" s="99" t="s">
        <v>1374</v>
      </c>
      <c r="I182" s="66" t="s">
        <v>692</v>
      </c>
      <c r="J182" s="66" t="s">
        <v>695</v>
      </c>
      <c r="K182" s="56" t="str">
        <f>VLOOKUP(G182,ОМС!$D$1:$E$155,2,0)</f>
        <v xml:space="preserve"> 7755520820002540</v>
      </c>
      <c r="L182" s="42">
        <f t="shared" ca="1" si="8"/>
        <v>48</v>
      </c>
      <c r="M182" s="66" t="s">
        <v>639</v>
      </c>
      <c r="N182" s="66" t="s">
        <v>691</v>
      </c>
      <c r="O182" s="48" t="s">
        <v>961</v>
      </c>
      <c r="P182" s="48" t="s">
        <v>1366</v>
      </c>
      <c r="R182" s="44" t="s">
        <v>628</v>
      </c>
      <c r="S182" s="44" t="s">
        <v>629</v>
      </c>
      <c r="T182" s="1" t="str">
        <f t="shared" si="11"/>
        <v>28 лет прибавить месяцев с предыдущего раза мес</v>
      </c>
      <c r="U182" s="200" t="str">
        <f t="shared" ca="1" si="10"/>
        <v>2 мес.</v>
      </c>
      <c r="V182" s="10"/>
      <c r="W182" s="66" t="s">
        <v>693</v>
      </c>
      <c r="X182" s="62">
        <v>28</v>
      </c>
      <c r="Y182" s="60" t="str">
        <f>VLOOKUP(MOD(MAX(MOD(X182-11,100),9),10),{0," год";1," года";4," лет"},2)</f>
        <v xml:space="preserve"> лет</v>
      </c>
      <c r="Z182" s="62"/>
      <c r="AA182" s="81" t="s">
        <v>1470</v>
      </c>
      <c r="AD182" s="162" t="s">
        <v>1490</v>
      </c>
      <c r="AE182" s="162"/>
      <c r="AF182" s="2"/>
      <c r="AK182" s="92" t="s">
        <v>414</v>
      </c>
      <c r="AL182" s="91" t="s">
        <v>969</v>
      </c>
      <c r="AM182" s="49">
        <v>44418</v>
      </c>
      <c r="AN182" s="48" t="s">
        <v>426</v>
      </c>
    </row>
    <row r="183" spans="1:41" ht="14.25" customHeight="1" x14ac:dyDescent="0.2">
      <c r="A183" s="41">
        <v>212</v>
      </c>
      <c r="B183" s="48" t="s">
        <v>1458</v>
      </c>
      <c r="C183" s="123" t="s">
        <v>1383</v>
      </c>
      <c r="D183" s="55">
        <v>152</v>
      </c>
      <c r="E183" s="134">
        <v>44355</v>
      </c>
      <c r="F183" s="134">
        <v>44356</v>
      </c>
      <c r="G183" s="97" t="s">
        <v>698</v>
      </c>
      <c r="H183" s="99" t="s">
        <v>1374</v>
      </c>
      <c r="I183" s="98" t="s">
        <v>696</v>
      </c>
      <c r="J183" s="98" t="s">
        <v>699</v>
      </c>
      <c r="K183" s="56" t="str">
        <f>VLOOKUP(G183,ОМС!$D$1:$E$155,2,0)</f>
        <v>Филиал ЗАО "Капитал Медицинское страхование " в г. Волгоград 3449030832000525</v>
      </c>
      <c r="L183" s="42">
        <f t="shared" ca="1" si="8"/>
        <v>52</v>
      </c>
      <c r="M183" s="98" t="s">
        <v>639</v>
      </c>
      <c r="N183" s="98" t="s">
        <v>640</v>
      </c>
      <c r="O183" s="48" t="s">
        <v>962</v>
      </c>
      <c r="P183" s="48" t="s">
        <v>1366</v>
      </c>
      <c r="R183" s="44" t="s">
        <v>628</v>
      </c>
      <c r="S183" s="44" t="s">
        <v>629</v>
      </c>
      <c r="T183" s="1" t="str">
        <f t="shared" si="11"/>
        <v>29 лет 11 мес</v>
      </c>
      <c r="U183" s="200" t="str">
        <f t="shared" ca="1" si="10"/>
        <v>10 мес.</v>
      </c>
      <c r="V183" s="10"/>
      <c r="W183" s="66" t="s">
        <v>697</v>
      </c>
      <c r="X183" s="62">
        <v>29</v>
      </c>
      <c r="Y183" s="60" t="str">
        <f>VLOOKUP(MOD(MAX(MOD(X183-11,100),9),10),{0," год";1," года";4," лет"},2)</f>
        <v xml:space="preserve"> лет</v>
      </c>
      <c r="Z183" s="62">
        <v>-2</v>
      </c>
      <c r="AA183" s="81">
        <v>11</v>
      </c>
      <c r="AC183" s="2"/>
      <c r="AD183" s="162" t="s">
        <v>1436</v>
      </c>
      <c r="AE183" s="2"/>
      <c r="AF183" s="2"/>
      <c r="AK183" s="92" t="s">
        <v>414</v>
      </c>
      <c r="AL183" s="92" t="s">
        <v>969</v>
      </c>
      <c r="AM183" s="134">
        <v>44356</v>
      </c>
      <c r="AN183" s="132"/>
      <c r="AO183" s="48" t="s">
        <v>1550</v>
      </c>
    </row>
    <row r="184" spans="1:41" ht="14.25" customHeight="1" x14ac:dyDescent="0.2">
      <c r="A184" s="41">
        <v>213</v>
      </c>
      <c r="B184" s="48"/>
      <c r="D184" s="55">
        <v>153</v>
      </c>
      <c r="E184" s="134">
        <v>44425</v>
      </c>
      <c r="F184" s="134">
        <v>44426</v>
      </c>
      <c r="G184" s="191" t="s">
        <v>720</v>
      </c>
      <c r="H184" s="99" t="s">
        <v>1374</v>
      </c>
      <c r="I184" s="103" t="s">
        <v>718</v>
      </c>
      <c r="J184" s="103" t="s">
        <v>721</v>
      </c>
      <c r="K184" s="56" t="str">
        <f>VLOOKUP(G184,ОМС!$D$1:$E$155,2,0)</f>
        <v>АО "Страховая компания "СОГАЗ-Мед "Саратовский филиал 6449920847009292</v>
      </c>
      <c r="L184" s="42">
        <f t="shared" ca="1" si="8"/>
        <v>51</v>
      </c>
      <c r="M184" s="103" t="s">
        <v>639</v>
      </c>
      <c r="N184" s="103" t="s">
        <v>640</v>
      </c>
      <c r="O184" s="48" t="s">
        <v>962</v>
      </c>
      <c r="P184" s="48" t="s">
        <v>1366</v>
      </c>
      <c r="R184" s="44" t="s">
        <v>628</v>
      </c>
      <c r="S184" s="44" t="s">
        <v>629</v>
      </c>
      <c r="T184" s="1" t="str">
        <f t="shared" si="11"/>
        <v>14 лет прибавить месяцев с предыдущего раза мес</v>
      </c>
      <c r="U184" s="200" t="str">
        <f t="shared" ca="1" si="10"/>
        <v>9 мес.</v>
      </c>
      <c r="V184" s="10"/>
      <c r="W184" s="66" t="s">
        <v>719</v>
      </c>
      <c r="X184" s="62">
        <v>14</v>
      </c>
      <c r="Y184" s="60" t="str">
        <f>VLOOKUP(MOD(MAX(MOD(X184-11,100),9),10),{0," год";1," года";4," лет"},2)</f>
        <v xml:space="preserve"> лет</v>
      </c>
      <c r="Z184" s="62">
        <v>6</v>
      </c>
      <c r="AA184" s="81" t="s">
        <v>1470</v>
      </c>
      <c r="AD184" s="162" t="s">
        <v>1490</v>
      </c>
      <c r="AE184" s="162"/>
      <c r="AF184" s="2"/>
      <c r="AK184" s="48" t="s">
        <v>414</v>
      </c>
      <c r="AL184" s="48" t="s">
        <v>969</v>
      </c>
      <c r="AM184" s="49">
        <v>44432</v>
      </c>
      <c r="AN184" s="48" t="s">
        <v>434</v>
      </c>
    </row>
    <row r="185" spans="1:41" ht="14.25" customHeight="1" x14ac:dyDescent="0.2">
      <c r="A185" s="41">
        <v>214</v>
      </c>
      <c r="D185" s="55">
        <v>154</v>
      </c>
      <c r="E185" s="134">
        <v>44431</v>
      </c>
      <c r="F185" s="134">
        <v>44432</v>
      </c>
      <c r="G185" s="85" t="s">
        <v>736</v>
      </c>
      <c r="H185" s="99" t="s">
        <v>1374</v>
      </c>
      <c r="I185" s="66" t="s">
        <v>734</v>
      </c>
      <c r="J185" s="66" t="s">
        <v>737</v>
      </c>
      <c r="K185" s="56" t="str">
        <f>VLOOKUP(G185,ОМС!$D$1:$E$155,2,0)</f>
        <v>ОООВТБ МС Нижегородский филиал 5252120824002539</v>
      </c>
      <c r="L185" s="42">
        <f t="shared" ca="1" si="8"/>
        <v>44</v>
      </c>
      <c r="M185" s="66" t="s">
        <v>639</v>
      </c>
      <c r="N185" s="66" t="s">
        <v>645</v>
      </c>
      <c r="O185" s="48" t="s">
        <v>965</v>
      </c>
      <c r="P185" s="48" t="s">
        <v>1366</v>
      </c>
      <c r="R185" s="44" t="s">
        <v>628</v>
      </c>
      <c r="S185" s="44" t="s">
        <v>629</v>
      </c>
      <c r="T185" s="1" t="str">
        <f t="shared" si="11"/>
        <v>24 года прибавить месяцев с предыдущего раза мес</v>
      </c>
      <c r="U185" s="200" t="str">
        <f t="shared" ca="1" si="10"/>
        <v>8 мес.</v>
      </c>
      <c r="V185" s="10"/>
      <c r="W185" s="66" t="s">
        <v>735</v>
      </c>
      <c r="X185" s="62">
        <v>24</v>
      </c>
      <c r="Y185" s="60" t="str">
        <f>VLOOKUP(MOD(MAX(MOD(X185-11,100),9),10),{0," год";1," года";4," лет"},2)</f>
        <v xml:space="preserve"> года</v>
      </c>
      <c r="Z185" s="62">
        <v>7</v>
      </c>
      <c r="AA185" s="81" t="s">
        <v>1470</v>
      </c>
      <c r="AD185" s="162" t="s">
        <v>1490</v>
      </c>
      <c r="AE185" s="162"/>
      <c r="AF185" s="2"/>
      <c r="AK185" s="48" t="s">
        <v>414</v>
      </c>
      <c r="AL185" s="48" t="s">
        <v>969</v>
      </c>
      <c r="AM185" s="49">
        <v>44434</v>
      </c>
      <c r="AN185" s="48" t="s">
        <v>434</v>
      </c>
    </row>
    <row r="186" spans="1:41" ht="14.25" customHeight="1" x14ac:dyDescent="0.2">
      <c r="A186" s="41">
        <v>215</v>
      </c>
      <c r="D186" s="55">
        <v>155</v>
      </c>
      <c r="E186" s="134">
        <v>44469</v>
      </c>
      <c r="F186" s="134">
        <v>44470</v>
      </c>
      <c r="G186" s="216" t="s">
        <v>761</v>
      </c>
      <c r="H186" s="99" t="s">
        <v>1374</v>
      </c>
      <c r="I186" s="66" t="s">
        <v>760</v>
      </c>
      <c r="J186" s="66" t="s">
        <v>762</v>
      </c>
      <c r="K186" s="56" t="str">
        <f>VLOOKUP(G186,ОМС!$D$1:$E$155,2,0)</f>
        <v>Филиал ООО " Росгосстрах-Санкт-Петербург-Медицина" 7850820825003236</v>
      </c>
      <c r="L186" s="42">
        <f t="shared" ca="1" si="8"/>
        <v>50</v>
      </c>
      <c r="M186" s="66" t="s">
        <v>639</v>
      </c>
      <c r="N186" s="210" t="s">
        <v>759</v>
      </c>
      <c r="O186" s="48" t="s">
        <v>961</v>
      </c>
      <c r="P186" s="48" t="s">
        <v>1508</v>
      </c>
      <c r="Q186" s="48" t="s">
        <v>1495</v>
      </c>
      <c r="R186" s="44" t="s">
        <v>628</v>
      </c>
      <c r="S186" s="44" t="s">
        <v>629</v>
      </c>
      <c r="T186" s="1" t="str">
        <f t="shared" si="11"/>
        <v>33 года 1 мес</v>
      </c>
      <c r="U186" s="200" t="str">
        <f t="shared" ca="1" si="10"/>
        <v>2 мес.</v>
      </c>
      <c r="V186" s="10"/>
      <c r="W186" s="66" t="s">
        <v>693</v>
      </c>
      <c r="X186" s="62">
        <v>33</v>
      </c>
      <c r="Y186" s="60" t="str">
        <f>VLOOKUP(MOD(MAX(MOD(X186-11,100),9),10),{0," год";1," года";4," лет"},2)</f>
        <v xml:space="preserve"> года</v>
      </c>
      <c r="Z186" s="62">
        <v>2</v>
      </c>
      <c r="AA186" s="81">
        <v>1</v>
      </c>
      <c r="AD186" s="162" t="s">
        <v>1524</v>
      </c>
      <c r="AE186" s="162"/>
      <c r="AF186" s="2"/>
      <c r="AK186" s="48" t="s">
        <v>414</v>
      </c>
      <c r="AL186" s="48" t="s">
        <v>969</v>
      </c>
      <c r="AM186" s="49">
        <v>44470</v>
      </c>
      <c r="AN186" s="48" t="s">
        <v>434</v>
      </c>
    </row>
    <row r="187" spans="1:41" ht="14.25" customHeight="1" x14ac:dyDescent="0.2">
      <c r="A187" s="41">
        <v>216</v>
      </c>
      <c r="D187" s="55">
        <v>156</v>
      </c>
      <c r="E187" s="134">
        <v>44427</v>
      </c>
      <c r="F187" s="134">
        <v>44428</v>
      </c>
      <c r="G187" s="85" t="s">
        <v>781</v>
      </c>
      <c r="H187" s="99" t="s">
        <v>1374</v>
      </c>
      <c r="I187" s="66" t="s">
        <v>779</v>
      </c>
      <c r="J187" s="66" t="s">
        <v>782</v>
      </c>
      <c r="K187" s="56" t="str">
        <f>VLOOKUP(G187,ОМС!$D$1:$E$155,2,0)</f>
        <v>Филиал АО "МАКС-М" в г. Оренбурге 5651330845000480</v>
      </c>
      <c r="L187" s="42">
        <f t="shared" ca="1" si="8"/>
        <v>56</v>
      </c>
      <c r="M187" s="66" t="s">
        <v>639</v>
      </c>
      <c r="N187" s="66" t="s">
        <v>640</v>
      </c>
      <c r="O187" s="48" t="s">
        <v>962</v>
      </c>
      <c r="P187" s="48" t="s">
        <v>1366</v>
      </c>
      <c r="R187" s="44" t="s">
        <v>628</v>
      </c>
      <c r="S187" s="44" t="s">
        <v>629</v>
      </c>
      <c r="T187" s="1" t="str">
        <f t="shared" si="11"/>
        <v>19 лет прибавить месяцев с предыдущего раза мес</v>
      </c>
      <c r="U187" s="200" t="str">
        <f t="shared" ca="1" si="10"/>
        <v>9 мес.</v>
      </c>
      <c r="V187" s="10"/>
      <c r="W187" s="66" t="s">
        <v>780</v>
      </c>
      <c r="X187" s="62">
        <v>19</v>
      </c>
      <c r="Y187" s="60" t="str">
        <f>VLOOKUP(MOD(MAX(MOD(X187-11,100),9),10),{0," год";1," года";4," лет"},2)</f>
        <v xml:space="preserve"> лет</v>
      </c>
      <c r="Z187" s="62">
        <v>1</v>
      </c>
      <c r="AA187" s="81" t="s">
        <v>1470</v>
      </c>
      <c r="AD187" s="162" t="s">
        <v>1490</v>
      </c>
      <c r="AE187" s="162"/>
      <c r="AF187" s="2"/>
      <c r="AK187" s="48" t="s">
        <v>414</v>
      </c>
      <c r="AL187" s="48" t="s">
        <v>969</v>
      </c>
      <c r="AM187" s="49">
        <v>44432</v>
      </c>
      <c r="AN187" s="48" t="s">
        <v>426</v>
      </c>
    </row>
    <row r="188" spans="1:41" ht="14.25" customHeight="1" x14ac:dyDescent="0.2">
      <c r="A188" s="41">
        <v>217</v>
      </c>
      <c r="D188" s="55">
        <v>157</v>
      </c>
      <c r="E188" s="134">
        <v>44433</v>
      </c>
      <c r="F188" s="167">
        <v>44434</v>
      </c>
      <c r="G188" s="85" t="s">
        <v>802</v>
      </c>
      <c r="H188" s="99" t="s">
        <v>1374</v>
      </c>
      <c r="I188" s="66" t="s">
        <v>800</v>
      </c>
      <c r="J188" s="66" t="s">
        <v>803</v>
      </c>
      <c r="K188" s="56" t="str">
        <f>VLOOKUP(G188,ОМС!$D$1:$E$155,2,0)</f>
        <v>Филиал ЗАО "МАКС-М" в г. Оренбурге 5654210820000431</v>
      </c>
      <c r="L188" s="42">
        <f t="shared" ca="1" si="8"/>
        <v>35</v>
      </c>
      <c r="M188" s="66" t="s">
        <v>639</v>
      </c>
      <c r="N188" s="66" t="s">
        <v>799</v>
      </c>
      <c r="O188" s="48" t="s">
        <v>961</v>
      </c>
      <c r="P188" s="48" t="s">
        <v>1366</v>
      </c>
      <c r="R188" s="44" t="s">
        <v>628</v>
      </c>
      <c r="S188" s="44" t="s">
        <v>629</v>
      </c>
      <c r="T188" s="1" t="str">
        <f t="shared" si="11"/>
        <v>2 года прибавить месяцев с предыдущего раза мес</v>
      </c>
      <c r="U188" s="200" t="str">
        <f t="shared" ca="1" si="10"/>
        <v>1 мес.</v>
      </c>
      <c r="V188" s="10"/>
      <c r="W188" s="66" t="s">
        <v>801</v>
      </c>
      <c r="X188" s="62">
        <v>2</v>
      </c>
      <c r="Y188" s="60" t="str">
        <f>VLOOKUP(MOD(MAX(MOD(X188-11,100),9),10),{0," год";1," года";4," лет"},2)</f>
        <v xml:space="preserve"> года</v>
      </c>
      <c r="Z188" s="62">
        <v>-1</v>
      </c>
      <c r="AA188" s="81" t="s">
        <v>1470</v>
      </c>
      <c r="AD188" s="162" t="s">
        <v>1490</v>
      </c>
      <c r="AE188" s="162"/>
      <c r="AF188" s="2"/>
      <c r="AK188" s="48" t="s">
        <v>414</v>
      </c>
      <c r="AL188" s="48" t="s">
        <v>969</v>
      </c>
      <c r="AM188" s="49">
        <v>44439</v>
      </c>
      <c r="AN188" s="48">
        <v>1</v>
      </c>
    </row>
    <row r="189" spans="1:41" ht="14.25" customHeight="1" x14ac:dyDescent="0.2">
      <c r="A189" s="41">
        <v>218</v>
      </c>
      <c r="D189" s="55">
        <v>158</v>
      </c>
      <c r="E189" s="134">
        <v>44431</v>
      </c>
      <c r="F189" s="167">
        <v>44432</v>
      </c>
      <c r="G189" s="97" t="s">
        <v>810</v>
      </c>
      <c r="H189" s="99" t="s">
        <v>1374</v>
      </c>
      <c r="I189" s="98" t="s">
        <v>808</v>
      </c>
      <c r="J189" s="98" t="s">
        <v>811</v>
      </c>
      <c r="K189" s="56" t="str">
        <f>VLOOKUP(G189,ОМС!$D$1:$E$155,2,0)</f>
        <v>Филиал ЗАО "МАКС-М" г. Пенза 5856130843000422</v>
      </c>
      <c r="L189" s="42">
        <f t="shared" ca="1" si="8"/>
        <v>54</v>
      </c>
      <c r="M189" s="98" t="s">
        <v>639</v>
      </c>
      <c r="N189" s="98" t="s">
        <v>654</v>
      </c>
      <c r="O189" s="48" t="s">
        <v>961</v>
      </c>
      <c r="P189" s="48" t="s">
        <v>1366</v>
      </c>
      <c r="R189" s="44" t="s">
        <v>628</v>
      </c>
      <c r="S189" s="44" t="s">
        <v>629</v>
      </c>
      <c r="T189" s="1" t="str">
        <f t="shared" si="11"/>
        <v>17 лет прибавить месяцев с предыдущего раза мес</v>
      </c>
      <c r="U189" s="200" t="str">
        <f t="shared" ca="1" si="10"/>
        <v>0 мес.</v>
      </c>
      <c r="V189" s="10"/>
      <c r="W189" s="66" t="s">
        <v>809</v>
      </c>
      <c r="X189" s="62">
        <v>17</v>
      </c>
      <c r="Y189" s="60" t="str">
        <f>VLOOKUP(MOD(MAX(MOD(X189-11,100),9),10),{0," год";1," года";4," лет"},2)</f>
        <v xml:space="preserve"> лет</v>
      </c>
      <c r="Z189" s="62">
        <v>3</v>
      </c>
      <c r="AA189" s="81" t="s">
        <v>1470</v>
      </c>
      <c r="AD189" s="162" t="s">
        <v>1490</v>
      </c>
      <c r="AE189" s="162"/>
      <c r="AF189" s="2"/>
      <c r="AK189" s="48" t="s">
        <v>414</v>
      </c>
      <c r="AL189" s="48" t="s">
        <v>969</v>
      </c>
      <c r="AM189" s="49">
        <v>44432</v>
      </c>
      <c r="AN189" s="48">
        <v>2</v>
      </c>
    </row>
    <row r="190" spans="1:41" s="129" customFormat="1" ht="14.25" customHeight="1" x14ac:dyDescent="0.2">
      <c r="A190" s="41">
        <v>219</v>
      </c>
      <c r="B190" s="205" t="s">
        <v>1383</v>
      </c>
      <c r="C190" s="129" t="s">
        <v>1380</v>
      </c>
      <c r="D190" s="123">
        <v>161</v>
      </c>
      <c r="E190" s="212">
        <v>44438</v>
      </c>
      <c r="F190" s="207">
        <v>44441</v>
      </c>
      <c r="G190" s="213" t="s">
        <v>1384</v>
      </c>
      <c r="H190" s="129" t="s">
        <v>1374</v>
      </c>
      <c r="I190" s="202">
        <v>32318</v>
      </c>
      <c r="J190" s="129" t="s">
        <v>1385</v>
      </c>
      <c r="K190" s="56" t="str">
        <f>VLOOKUP(G190,ОМС!$D$1:$E$155,2,0)</f>
        <v>Филиал ООО "РГС-Медицина" в Волгоградской области 6153110825000440</v>
      </c>
      <c r="L190" s="196">
        <f t="shared" ca="1" si="8"/>
        <v>34</v>
      </c>
      <c r="M190" s="129" t="s">
        <v>103</v>
      </c>
      <c r="N190" s="131" t="s">
        <v>1386</v>
      </c>
      <c r="P190" s="129" t="s">
        <v>1358</v>
      </c>
      <c r="R190" s="129" t="s">
        <v>628</v>
      </c>
      <c r="S190" s="129" t="s">
        <v>629</v>
      </c>
      <c r="T190" s="1" t="str">
        <f>X190&amp;Y190</f>
        <v>10 лет</v>
      </c>
      <c r="U190" s="200" t="str">
        <f t="shared" ca="1" si="10"/>
        <v>2 мес.</v>
      </c>
      <c r="V190" s="129">
        <v>0</v>
      </c>
      <c r="W190" s="130">
        <v>44350</v>
      </c>
      <c r="X190" s="61">
        <v>10</v>
      </c>
      <c r="Y190" s="60" t="str">
        <f>VLOOKUP(MOD(MAX(MOD(X190-11,100),9),10),{0," год";1," года";4," лет"},2)</f>
        <v xml:space="preserve"> лет</v>
      </c>
      <c r="Z190" s="61"/>
      <c r="AA190" s="131">
        <v>0</v>
      </c>
      <c r="AC190" s="131"/>
      <c r="AD190" s="211" t="s">
        <v>1503</v>
      </c>
      <c r="AE190" s="131"/>
      <c r="AK190" s="92" t="s">
        <v>414</v>
      </c>
      <c r="AL190" s="131" t="s">
        <v>969</v>
      </c>
      <c r="AM190" s="49">
        <v>44441</v>
      </c>
      <c r="AO190" s="48"/>
    </row>
    <row r="191" spans="1:41" ht="14.25" customHeight="1" x14ac:dyDescent="0.2">
      <c r="A191" s="41">
        <v>220</v>
      </c>
      <c r="C191" s="131" t="s">
        <v>1484</v>
      </c>
      <c r="D191" s="129">
        <v>162</v>
      </c>
      <c r="E191" s="212">
        <v>44414</v>
      </c>
      <c r="F191" s="212">
        <v>44417</v>
      </c>
      <c r="G191" s="206" t="s">
        <v>1474</v>
      </c>
      <c r="H191" s="129" t="s">
        <v>1374</v>
      </c>
      <c r="I191" s="202">
        <v>35564</v>
      </c>
      <c r="J191" s="129" t="s">
        <v>1475</v>
      </c>
      <c r="K191" s="129" t="str">
        <f>VLOOKUP(G191,ОМС!$D$1:$E$155,2,0)</f>
        <v xml:space="preserve"> 5354200835000099</v>
      </c>
      <c r="L191" s="129">
        <f t="shared" ca="1" si="8"/>
        <v>25</v>
      </c>
      <c r="M191" s="129" t="s">
        <v>103</v>
      </c>
      <c r="N191" s="129" t="s">
        <v>105</v>
      </c>
      <c r="O191" s="129"/>
      <c r="P191" s="129" t="s">
        <v>1358</v>
      </c>
      <c r="Q191" s="129"/>
      <c r="R191" s="129" t="s">
        <v>628</v>
      </c>
      <c r="S191" s="129" t="s">
        <v>629</v>
      </c>
      <c r="T191" s="129" t="str">
        <f>X191&amp;Y191</f>
        <v>0 лет</v>
      </c>
      <c r="U191" s="129"/>
      <c r="V191" s="129"/>
      <c r="W191" s="130">
        <v>44419</v>
      </c>
      <c r="X191" s="129">
        <v>0</v>
      </c>
      <c r="Y191" s="60" t="str">
        <f>VLOOKUP(MOD(MAX(MOD(X191-11,100),9),10),{0," год";1," года";4," лет"},2)</f>
        <v xml:space="preserve"> лет</v>
      </c>
      <c r="AD191" s="211" t="s">
        <v>1504</v>
      </c>
      <c r="AK191" s="48" t="s">
        <v>414</v>
      </c>
      <c r="AL191" s="48" t="s">
        <v>969</v>
      </c>
      <c r="AM191" s="49">
        <v>44418</v>
      </c>
      <c r="AN191" s="48">
        <v>2</v>
      </c>
    </row>
    <row r="192" spans="1:41" s="229" customFormat="1" ht="14.25" customHeight="1" x14ac:dyDescent="0.2">
      <c r="A192" s="217">
        <v>221</v>
      </c>
      <c r="B192" s="284"/>
      <c r="C192" s="284" t="s">
        <v>1500</v>
      </c>
      <c r="D192" s="284">
        <v>163</v>
      </c>
      <c r="E192" s="285">
        <v>44414</v>
      </c>
      <c r="F192" s="285">
        <v>44417</v>
      </c>
      <c r="G192" s="286" t="s">
        <v>1476</v>
      </c>
      <c r="H192" s="287" t="s">
        <v>1374</v>
      </c>
      <c r="I192" s="288">
        <v>29738</v>
      </c>
      <c r="J192" s="287" t="s">
        <v>1477</v>
      </c>
      <c r="K192" s="284" t="str">
        <f>VLOOKUP(G192,ОМС!$D$1:$E$155,2,0)</f>
        <v xml:space="preserve"> 7853810848000266</v>
      </c>
      <c r="L192" s="284">
        <f t="shared" ca="1" si="8"/>
        <v>41</v>
      </c>
      <c r="M192" s="287" t="s">
        <v>103</v>
      </c>
      <c r="N192" s="287" t="s">
        <v>105</v>
      </c>
      <c r="O192" s="284"/>
      <c r="P192" s="284" t="s">
        <v>1358</v>
      </c>
      <c r="Q192" s="284"/>
      <c r="R192" s="284" t="s">
        <v>628</v>
      </c>
      <c r="S192" s="284" t="s">
        <v>629</v>
      </c>
      <c r="T192" s="284" t="str">
        <f>X192&amp;Y192</f>
        <v>1 год</v>
      </c>
      <c r="U192" s="284"/>
      <c r="V192" s="284"/>
      <c r="W192" s="289">
        <v>44419</v>
      </c>
      <c r="X192" s="284">
        <v>1</v>
      </c>
      <c r="Y192" s="237" t="str">
        <f>VLOOKUP(MOD(MAX(MOD(X192-11,100),9),10),{0," год";1," года";4," лет"},2)</f>
        <v xml:space="preserve"> год</v>
      </c>
      <c r="AB192" s="229" t="s">
        <v>1528</v>
      </c>
      <c r="AC192" s="230"/>
      <c r="AD192" s="282" t="s">
        <v>1504</v>
      </c>
      <c r="AE192" s="232"/>
      <c r="AF192" s="232"/>
      <c r="AK192" s="238" t="s">
        <v>414</v>
      </c>
      <c r="AL192" s="232" t="s">
        <v>969</v>
      </c>
      <c r="AM192" s="233">
        <v>44418</v>
      </c>
      <c r="AN192" s="232" t="s">
        <v>434</v>
      </c>
      <c r="AO192" s="232"/>
    </row>
    <row r="193" spans="1:41" ht="14.25" customHeight="1" x14ac:dyDescent="0.2">
      <c r="A193" s="41">
        <v>56</v>
      </c>
      <c r="B193" s="21"/>
      <c r="C193" s="48" t="s">
        <v>1489</v>
      </c>
      <c r="D193" s="123"/>
      <c r="E193" s="134" t="s">
        <v>1485</v>
      </c>
      <c r="F193" s="167">
        <v>44419</v>
      </c>
      <c r="G193" s="169" t="s">
        <v>165</v>
      </c>
      <c r="H193" s="99" t="s">
        <v>1374</v>
      </c>
      <c r="I193" s="67" t="s">
        <v>166</v>
      </c>
      <c r="J193" s="67" t="s">
        <v>354</v>
      </c>
      <c r="K193" s="56" t="str">
        <f>VLOOKUP(G193,ОМС!$D$1:$E$155,2,0)</f>
        <v>Филиал ЗАО "МАКС-М" в г. Пскове 6957020840000200</v>
      </c>
      <c r="L193" s="42">
        <f t="shared" ca="1" si="8"/>
        <v>43</v>
      </c>
      <c r="M193" s="67" t="s">
        <v>103</v>
      </c>
      <c r="N193" s="67" t="s">
        <v>88</v>
      </c>
      <c r="O193" s="45" t="s">
        <v>632</v>
      </c>
      <c r="P193" s="45" t="s">
        <v>1358</v>
      </c>
      <c r="Q193" s="45"/>
      <c r="R193" s="44" t="s">
        <v>628</v>
      </c>
      <c r="S193" s="44" t="s">
        <v>629</v>
      </c>
      <c r="T193" s="1" t="str">
        <f>CONCATENATE(U193,V193)</f>
        <v>8 лет</v>
      </c>
      <c r="U193" s="76">
        <v>8</v>
      </c>
      <c r="V193" s="10" t="str">
        <f>VLOOKUP(MOD(MAX(MOD(U193-11,100),9),10),{0," год";1," года";4," лет"},2)</f>
        <v xml:space="preserve"> лет</v>
      </c>
      <c r="W193" s="67" t="s">
        <v>593</v>
      </c>
      <c r="X193" s="56"/>
      <c r="Y193" s="56"/>
      <c r="Z193" s="56"/>
      <c r="AA193" s="56"/>
      <c r="AD193" s="162" t="s">
        <v>1490</v>
      </c>
      <c r="AG193" s="48"/>
      <c r="AH193" s="48"/>
      <c r="AI193" s="48"/>
      <c r="AJ193" s="48" t="s">
        <v>1604</v>
      </c>
      <c r="AK193" s="48" t="s">
        <v>414</v>
      </c>
      <c r="AL193" s="48" t="s">
        <v>969</v>
      </c>
      <c r="AM193" s="49">
        <v>44432</v>
      </c>
      <c r="AN193" s="48" t="s">
        <v>434</v>
      </c>
      <c r="AO193" s="48" t="s">
        <v>1514</v>
      </c>
    </row>
    <row r="194" spans="1:41" s="48" customFormat="1" ht="14.25" customHeight="1" x14ac:dyDescent="0.2">
      <c r="A194" s="41">
        <v>222</v>
      </c>
      <c r="C194" s="48" t="s">
        <v>1391</v>
      </c>
      <c r="D194" s="123">
        <v>165</v>
      </c>
      <c r="E194" s="167">
        <v>44441</v>
      </c>
      <c r="F194" s="167">
        <v>44442</v>
      </c>
      <c r="G194" s="214" t="s">
        <v>1491</v>
      </c>
      <c r="H194" s="99" t="s">
        <v>1374</v>
      </c>
      <c r="I194" s="49">
        <v>28432</v>
      </c>
      <c r="J194" s="48" t="s">
        <v>1492</v>
      </c>
      <c r="K194" s="48" t="s">
        <v>1493</v>
      </c>
      <c r="L194" s="42">
        <f t="shared" ref="L194:L204" ca="1" si="12">DATEDIF(I194,$AC$1,"y")</f>
        <v>44</v>
      </c>
      <c r="M194" s="66" t="s">
        <v>639</v>
      </c>
      <c r="N194" s="210" t="s">
        <v>640</v>
      </c>
      <c r="P194" s="48" t="s">
        <v>1366</v>
      </c>
      <c r="R194" s="44" t="s">
        <v>628</v>
      </c>
      <c r="S194" s="44" t="s">
        <v>629</v>
      </c>
      <c r="T194" s="1" t="str">
        <f>X194&amp;Y194&amp;" "&amp;AA194&amp;"мес"</f>
        <v>23 года 1мес</v>
      </c>
      <c r="U194" s="2"/>
      <c r="V194" s="2"/>
      <c r="W194" s="49">
        <v>44449</v>
      </c>
      <c r="X194" s="162">
        <v>23</v>
      </c>
      <c r="Y194" s="60" t="str">
        <f>VLOOKUP(MOD(MAX(MOD(X194-11,100),9),10),{0," год";1," года";4," лет"},2)</f>
        <v xml:space="preserve"> года</v>
      </c>
      <c r="Z194" s="162"/>
      <c r="AA194" s="162">
        <v>1</v>
      </c>
      <c r="AB194" s="2"/>
      <c r="AC194" s="162"/>
      <c r="AD194" s="211" t="s">
        <v>1505</v>
      </c>
      <c r="AK194" s="92" t="s">
        <v>414</v>
      </c>
      <c r="AL194" s="49" t="s">
        <v>969</v>
      </c>
      <c r="AM194" s="49">
        <v>44446</v>
      </c>
      <c r="AN194" s="48" t="s">
        <v>426</v>
      </c>
    </row>
    <row r="195" spans="1:41" ht="14.25" customHeight="1" x14ac:dyDescent="0.2">
      <c r="A195" s="41">
        <v>223</v>
      </c>
      <c r="B195" s="167" t="s">
        <v>1545</v>
      </c>
      <c r="C195" s="48" t="s">
        <v>1391</v>
      </c>
      <c r="D195" s="123">
        <v>166</v>
      </c>
      <c r="E195" s="137">
        <v>44490</v>
      </c>
      <c r="F195" s="137">
        <v>44491</v>
      </c>
      <c r="G195" s="136" t="s">
        <v>1496</v>
      </c>
      <c r="H195" s="99" t="s">
        <v>1374</v>
      </c>
      <c r="I195" s="125">
        <v>25282</v>
      </c>
      <c r="J195" s="126" t="s">
        <v>1497</v>
      </c>
      <c r="K195" s="56" t="str">
        <f>VLOOKUP(G195,ОМС!$D$1:$E$156,2,0)</f>
        <v>`5956 0308 2900 0108</v>
      </c>
      <c r="L195" s="42">
        <f t="shared" ca="1" si="12"/>
        <v>53</v>
      </c>
      <c r="M195" s="50" t="s">
        <v>639</v>
      </c>
      <c r="N195" s="126" t="s">
        <v>700</v>
      </c>
      <c r="O195" s="48" t="s">
        <v>962</v>
      </c>
      <c r="P195" s="48" t="s">
        <v>1507</v>
      </c>
      <c r="Q195" s="48" t="s">
        <v>1498</v>
      </c>
      <c r="R195" s="44" t="s">
        <v>628</v>
      </c>
      <c r="S195" s="44" t="s">
        <v>629</v>
      </c>
      <c r="T195" s="1" t="str">
        <f>X195&amp;Y195</f>
        <v>6 лет</v>
      </c>
      <c r="U195" s="116">
        <v>6</v>
      </c>
      <c r="V195" s="22" t="str">
        <f>VLOOKUP(MOD(MAX(MOD(U195-11,100),9),10),{0," год";1," года";4," лет"},2)</f>
        <v xml:space="preserve"> лет</v>
      </c>
      <c r="W195" s="125">
        <v>44496</v>
      </c>
      <c r="X195" s="52">
        <v>6</v>
      </c>
      <c r="Y195" s="60" t="str">
        <f>VLOOKUP(MOD(MAX(MOD(X195-11,100),9),10),{0," год";1," года";4," лет"},2)</f>
        <v xml:space="preserve"> лет</v>
      </c>
      <c r="Z195" s="52"/>
      <c r="AA195" s="208"/>
      <c r="AD195" s="162" t="s">
        <v>1547</v>
      </c>
      <c r="AE195" s="162"/>
      <c r="AF195" s="2"/>
      <c r="AK195" s="48" t="s">
        <v>414</v>
      </c>
      <c r="AL195" s="48" t="s">
        <v>969</v>
      </c>
      <c r="AM195" s="49">
        <v>44494</v>
      </c>
      <c r="AN195" s="48" t="s">
        <v>426</v>
      </c>
    </row>
    <row r="196" spans="1:41" ht="14.25" customHeight="1" x14ac:dyDescent="0.2">
      <c r="A196" s="41">
        <v>224</v>
      </c>
      <c r="C196" s="48" t="s">
        <v>1521</v>
      </c>
      <c r="D196" s="123">
        <v>167</v>
      </c>
      <c r="E196" s="137">
        <v>44452</v>
      </c>
      <c r="F196" s="167">
        <v>44453</v>
      </c>
      <c r="G196" s="166" t="s">
        <v>1510</v>
      </c>
      <c r="H196" s="99" t="s">
        <v>1374</v>
      </c>
      <c r="I196" s="125">
        <v>33281</v>
      </c>
      <c r="J196" s="126" t="s">
        <v>1511</v>
      </c>
      <c r="K196" s="215" t="s">
        <v>1512</v>
      </c>
      <c r="L196" s="42">
        <f t="shared" ca="1" si="12"/>
        <v>31</v>
      </c>
      <c r="M196" s="50" t="s">
        <v>639</v>
      </c>
      <c r="N196" s="126" t="s">
        <v>700</v>
      </c>
      <c r="P196" s="48" t="s">
        <v>1507</v>
      </c>
      <c r="Q196" s="48" t="s">
        <v>1498</v>
      </c>
      <c r="R196" s="44" t="s">
        <v>628</v>
      </c>
      <c r="S196" s="44" t="s">
        <v>629</v>
      </c>
      <c r="T196" s="1" t="str">
        <f>X196&amp;Y196&amp;" "&amp;AA196&amp;"мес"</f>
        <v>2 года 10мес</v>
      </c>
      <c r="U196" s="116">
        <v>2</v>
      </c>
      <c r="V196" s="22" t="str">
        <f>VLOOKUP(MOD(MAX(MOD(U196-11,100),9),10),{0," год";1," года";4," лет"},2)</f>
        <v xml:space="preserve"> года</v>
      </c>
      <c r="W196" s="125">
        <v>44460</v>
      </c>
      <c r="X196" s="52">
        <v>2</v>
      </c>
      <c r="Y196" s="60" t="str">
        <f>VLOOKUP(MOD(MAX(MOD(X196-11,100),9),10),{0," год";1," года";4," лет"},2)</f>
        <v xml:space="preserve"> года</v>
      </c>
      <c r="Z196" s="52"/>
      <c r="AA196" s="208">
        <v>10</v>
      </c>
      <c r="AD196" s="211" t="s">
        <v>1513</v>
      </c>
      <c r="AE196" s="162"/>
      <c r="AF196" s="2"/>
      <c r="AK196" s="92" t="s">
        <v>414</v>
      </c>
      <c r="AL196" s="49" t="s">
        <v>969</v>
      </c>
      <c r="AM196" s="49">
        <v>44456</v>
      </c>
      <c r="AN196" s="48">
        <v>2</v>
      </c>
    </row>
    <row r="197" spans="1:41" ht="14.25" customHeight="1" x14ac:dyDescent="0.2">
      <c r="A197" s="41">
        <v>225</v>
      </c>
      <c r="B197" s="205" t="s">
        <v>1383</v>
      </c>
      <c r="C197" s="48" t="s">
        <v>1391</v>
      </c>
      <c r="D197" s="124">
        <v>168</v>
      </c>
      <c r="E197" s="137">
        <v>44470</v>
      </c>
      <c r="F197" s="167">
        <v>44473</v>
      </c>
      <c r="G197" s="136" t="s">
        <v>1515</v>
      </c>
      <c r="H197" s="99" t="s">
        <v>1374</v>
      </c>
      <c r="I197" s="125">
        <v>35226</v>
      </c>
      <c r="J197" s="126" t="s">
        <v>1516</v>
      </c>
      <c r="K197" s="56" t="str">
        <f>VLOOKUP(G197,ОМС!$D$1:$E$157,2,0)</f>
        <v>Филиал ООО "РГС-Медицина" в Волгоградской области 3453300839000304</v>
      </c>
      <c r="L197" s="42">
        <f t="shared" ca="1" si="12"/>
        <v>26</v>
      </c>
      <c r="M197" s="66" t="s">
        <v>639</v>
      </c>
      <c r="N197" s="66" t="s">
        <v>640</v>
      </c>
      <c r="P197" s="48" t="s">
        <v>1507</v>
      </c>
      <c r="Q197" s="48" t="s">
        <v>1498</v>
      </c>
      <c r="R197" s="44" t="s">
        <v>628</v>
      </c>
      <c r="S197" s="44" t="s">
        <v>629</v>
      </c>
      <c r="T197" s="1" t="str">
        <f>X197&amp;Y197&amp;" "&amp;AA197&amp;"мес"</f>
        <v xml:space="preserve"> 11мес</v>
      </c>
      <c r="AA197" s="208">
        <v>11</v>
      </c>
      <c r="AD197" s="162" t="s">
        <v>1522</v>
      </c>
      <c r="AK197" s="48" t="s">
        <v>414</v>
      </c>
      <c r="AL197" s="48" t="s">
        <v>969</v>
      </c>
      <c r="AM197" s="49">
        <v>44473</v>
      </c>
    </row>
    <row r="198" spans="1:41" ht="14.25" customHeight="1" x14ac:dyDescent="0.2">
      <c r="A198" s="41">
        <v>226</v>
      </c>
      <c r="C198" s="48" t="s">
        <v>1391</v>
      </c>
      <c r="D198" s="124">
        <v>169</v>
      </c>
      <c r="E198" s="137">
        <v>44470</v>
      </c>
      <c r="F198" s="140">
        <v>44475</v>
      </c>
      <c r="G198" s="136" t="s">
        <v>1518</v>
      </c>
      <c r="H198" s="99" t="s">
        <v>1374</v>
      </c>
      <c r="I198" s="125">
        <v>21779</v>
      </c>
      <c r="J198" s="126" t="s">
        <v>1519</v>
      </c>
      <c r="K198" s="56" t="s">
        <v>1520</v>
      </c>
      <c r="L198" s="42">
        <f t="shared" ca="1" si="12"/>
        <v>63</v>
      </c>
      <c r="M198" s="66" t="s">
        <v>639</v>
      </c>
      <c r="N198" s="126" t="s">
        <v>700</v>
      </c>
      <c r="P198" s="48" t="s">
        <v>1507</v>
      </c>
      <c r="Q198" s="48" t="s">
        <v>1498</v>
      </c>
      <c r="R198" s="44" t="s">
        <v>628</v>
      </c>
      <c r="S198" s="44" t="s">
        <v>629</v>
      </c>
      <c r="T198" s="1" t="str">
        <f>X198&amp;Y198&amp;" "&amp;AA198&amp;"мес"</f>
        <v>43 года 4мес</v>
      </c>
      <c r="X198" s="52">
        <v>43</v>
      </c>
      <c r="Y198" s="60" t="str">
        <f>VLOOKUP(MOD(MAX(MOD(X198-11,100),9),10),{0," год";1," года";4," лет"},2)</f>
        <v xml:space="preserve"> года</v>
      </c>
      <c r="AA198" s="208">
        <v>4</v>
      </c>
      <c r="AD198" s="162" t="s">
        <v>1522</v>
      </c>
      <c r="AK198" s="48" t="s">
        <v>414</v>
      </c>
      <c r="AL198" s="48" t="s">
        <v>969</v>
      </c>
      <c r="AM198" s="49">
        <v>44482</v>
      </c>
      <c r="AN198" s="48" t="s">
        <v>434</v>
      </c>
    </row>
    <row r="199" spans="1:41" ht="14.25" customHeight="1" x14ac:dyDescent="0.2">
      <c r="A199" s="41">
        <v>227</v>
      </c>
      <c r="C199" s="48" t="s">
        <v>1391</v>
      </c>
      <c r="D199" s="124">
        <v>170</v>
      </c>
      <c r="E199" s="137">
        <v>44487</v>
      </c>
      <c r="F199" s="137">
        <v>44488</v>
      </c>
      <c r="G199" s="158" t="s">
        <v>1535</v>
      </c>
      <c r="H199" s="158" t="s">
        <v>1374</v>
      </c>
      <c r="I199" s="291">
        <v>24886</v>
      </c>
      <c r="J199" s="67" t="s">
        <v>1536</v>
      </c>
      <c r="K199" s="158" t="s">
        <v>1537</v>
      </c>
      <c r="L199" s="42">
        <f t="shared" ca="1" si="12"/>
        <v>54</v>
      </c>
      <c r="M199" s="158" t="s">
        <v>103</v>
      </c>
      <c r="N199" s="292" t="s">
        <v>108</v>
      </c>
      <c r="P199" s="45" t="s">
        <v>1358</v>
      </c>
      <c r="R199" s="44" t="s">
        <v>628</v>
      </c>
      <c r="S199" s="44" t="s">
        <v>629</v>
      </c>
      <c r="T199" s="1" t="str">
        <f>X199&amp;Y199&amp;" "&amp;AA199&amp;" мес"</f>
        <v>1 год 9 мес</v>
      </c>
      <c r="U199" s="197">
        <v>1</v>
      </c>
      <c r="V199" s="10" t="str">
        <f>VLOOKUP(MOD(MAX(MOD(U199-11,100),9),10),{0," год";1," года";4," лет"},2)</f>
        <v xml:space="preserve"> год</v>
      </c>
      <c r="X199" s="56">
        <v>1</v>
      </c>
      <c r="Y199" s="60" t="str">
        <f>VLOOKUP(MOD(MAX(MOD(X199-11,100),9),10),{0," год";1," года";4," лет"},2)</f>
        <v xml:space="preserve"> год</v>
      </c>
      <c r="Z199" s="56"/>
      <c r="AA199" s="81">
        <v>9</v>
      </c>
      <c r="AD199" s="162" t="s">
        <v>1546</v>
      </c>
      <c r="AK199" s="48" t="s">
        <v>414</v>
      </c>
      <c r="AL199" s="48" t="s">
        <v>969</v>
      </c>
      <c r="AM199" s="49">
        <v>44489</v>
      </c>
      <c r="AN199" s="48" t="s">
        <v>426</v>
      </c>
    </row>
    <row r="200" spans="1:41" ht="14.25" customHeight="1" x14ac:dyDescent="0.2">
      <c r="A200" s="41">
        <v>228</v>
      </c>
      <c r="C200" s="48" t="s">
        <v>1391</v>
      </c>
      <c r="D200" s="124">
        <v>171</v>
      </c>
      <c r="E200" s="167">
        <v>44488</v>
      </c>
      <c r="F200" s="137">
        <v>44489</v>
      </c>
      <c r="G200" s="292" t="s">
        <v>1538</v>
      </c>
      <c r="H200" s="158" t="s">
        <v>1374</v>
      </c>
      <c r="I200" s="291">
        <v>22266</v>
      </c>
      <c r="J200" s="94" t="s">
        <v>1539</v>
      </c>
      <c r="K200" s="292" t="s">
        <v>1540</v>
      </c>
      <c r="L200" s="42">
        <f t="shared" ca="1" si="12"/>
        <v>61</v>
      </c>
      <c r="M200" s="158" t="s">
        <v>103</v>
      </c>
      <c r="N200" s="292" t="s">
        <v>108</v>
      </c>
      <c r="P200" s="45" t="s">
        <v>1358</v>
      </c>
      <c r="R200" s="44" t="s">
        <v>628</v>
      </c>
      <c r="S200" s="44" t="s">
        <v>629</v>
      </c>
      <c r="T200" s="1" t="str">
        <f>X200&amp;Y200&amp;" "&amp;AA200&amp;" мес"</f>
        <v>21 год 3 мес</v>
      </c>
      <c r="U200" s="197">
        <v>21</v>
      </c>
      <c r="V200" s="10" t="str">
        <f>VLOOKUP(MOD(MAX(MOD(U200-11,100),9),10),{0," год";1," года";4," лет"},2)</f>
        <v xml:space="preserve"> год</v>
      </c>
      <c r="X200" s="56">
        <v>21</v>
      </c>
      <c r="Y200" s="60" t="str">
        <f>VLOOKUP(MOD(MAX(MOD(X200-11,100),9),10),{0," год";1," года";4," лет"},2)</f>
        <v xml:space="preserve"> год</v>
      </c>
      <c r="Z200" s="56"/>
      <c r="AA200" s="81">
        <v>3</v>
      </c>
      <c r="AD200" s="162" t="s">
        <v>1548</v>
      </c>
      <c r="AK200" s="48" t="s">
        <v>414</v>
      </c>
      <c r="AL200" s="48" t="s">
        <v>969</v>
      </c>
      <c r="AM200" s="49">
        <v>44490</v>
      </c>
      <c r="AN200" s="48" t="s">
        <v>426</v>
      </c>
    </row>
    <row r="201" spans="1:41" ht="14.25" customHeight="1" x14ac:dyDescent="0.2">
      <c r="A201" s="41">
        <v>229</v>
      </c>
      <c r="C201" s="48" t="s">
        <v>1391</v>
      </c>
      <c r="D201" s="124">
        <v>172</v>
      </c>
      <c r="E201" s="137">
        <v>44488</v>
      </c>
      <c r="F201" s="137">
        <v>44494</v>
      </c>
      <c r="G201" s="292" t="s">
        <v>1544</v>
      </c>
      <c r="H201" s="158" t="s">
        <v>1374</v>
      </c>
      <c r="I201" s="291">
        <v>35517</v>
      </c>
      <c r="J201" s="94" t="s">
        <v>1541</v>
      </c>
      <c r="K201" s="292" t="s">
        <v>1542</v>
      </c>
      <c r="L201" s="42">
        <f t="shared" ca="1" si="12"/>
        <v>25</v>
      </c>
      <c r="M201" s="158" t="s">
        <v>103</v>
      </c>
      <c r="N201" s="292" t="s">
        <v>1543</v>
      </c>
      <c r="P201" s="45" t="s">
        <v>1358</v>
      </c>
      <c r="R201" s="44" t="s">
        <v>628</v>
      </c>
      <c r="S201" s="44" t="s">
        <v>629</v>
      </c>
      <c r="T201" s="129" t="str">
        <f>X201&amp;Y201</f>
        <v>0 лет</v>
      </c>
      <c r="U201" s="197"/>
      <c r="V201" s="10" t="str">
        <f>VLOOKUP(MOD(MAX(MOD(U201-11,100),9),10),{0," год";1," года";4," лет"},2)</f>
        <v xml:space="preserve"> лет</v>
      </c>
      <c r="X201" s="56">
        <v>0</v>
      </c>
      <c r="Y201" s="60" t="str">
        <f>VLOOKUP(MOD(MAX(MOD(X201-11,100),9),10),{0," год";1," года";4," лет"},2)</f>
        <v xml:space="preserve"> лет</v>
      </c>
      <c r="Z201" s="56"/>
      <c r="AA201" s="81"/>
      <c r="AD201" s="162" t="s">
        <v>1548</v>
      </c>
      <c r="AK201" s="48" t="s">
        <v>414</v>
      </c>
      <c r="AL201" s="48" t="s">
        <v>969</v>
      </c>
      <c r="AM201" s="49">
        <v>44495</v>
      </c>
      <c r="AN201" s="48">
        <v>1</v>
      </c>
    </row>
    <row r="202" spans="1:41" ht="14.25" customHeight="1" x14ac:dyDescent="0.2">
      <c r="A202" s="41">
        <v>230</v>
      </c>
      <c r="C202" s="48" t="s">
        <v>1391</v>
      </c>
      <c r="D202" s="124">
        <v>173</v>
      </c>
      <c r="E202" s="167">
        <v>44530</v>
      </c>
      <c r="F202" s="137">
        <v>44536</v>
      </c>
      <c r="G202" s="214" t="s">
        <v>1553</v>
      </c>
      <c r="H202" s="158" t="s">
        <v>1374</v>
      </c>
      <c r="I202" s="291">
        <v>22655</v>
      </c>
      <c r="J202" s="94" t="s">
        <v>1551</v>
      </c>
      <c r="K202" s="292" t="s">
        <v>1552</v>
      </c>
      <c r="L202" s="42">
        <f t="shared" ca="1" si="12"/>
        <v>60</v>
      </c>
      <c r="M202" s="66" t="s">
        <v>639</v>
      </c>
      <c r="N202" s="66" t="s">
        <v>645</v>
      </c>
      <c r="O202" s="48" t="s">
        <v>965</v>
      </c>
      <c r="P202" s="48" t="s">
        <v>1366</v>
      </c>
      <c r="R202" s="44" t="s">
        <v>628</v>
      </c>
      <c r="S202" s="44" t="s">
        <v>629</v>
      </c>
      <c r="T202" s="1" t="str">
        <f>X202&amp;Y202&amp;" "&amp;AA202&amp;" мес"</f>
        <v>17 лет 1 мес</v>
      </c>
      <c r="V202" s="10"/>
      <c r="X202" s="56">
        <v>17</v>
      </c>
      <c r="Y202" s="60" t="str">
        <f>VLOOKUP(MOD(MAX(MOD(X202-11,100),9),10),{0," год";1," года";4," лет"},2)</f>
        <v xml:space="preserve"> лет</v>
      </c>
      <c r="AA202" s="81">
        <v>1</v>
      </c>
      <c r="AD202" s="162" t="s">
        <v>1560</v>
      </c>
      <c r="AK202" s="48" t="s">
        <v>414</v>
      </c>
      <c r="AL202" s="48" t="s">
        <v>969</v>
      </c>
      <c r="AM202" s="49">
        <v>44543</v>
      </c>
      <c r="AN202" s="48" t="s">
        <v>426</v>
      </c>
    </row>
    <row r="203" spans="1:41" ht="14.25" customHeight="1" x14ac:dyDescent="0.2">
      <c r="A203" s="41">
        <v>231</v>
      </c>
      <c r="C203" s="48" t="s">
        <v>1391</v>
      </c>
      <c r="D203" s="124">
        <v>174</v>
      </c>
      <c r="E203" s="167">
        <v>44558</v>
      </c>
      <c r="F203" s="137">
        <v>44559</v>
      </c>
      <c r="G203" s="214" t="s">
        <v>1561</v>
      </c>
      <c r="H203" s="158" t="s">
        <v>1374</v>
      </c>
      <c r="I203" s="291">
        <v>24608</v>
      </c>
      <c r="J203" s="94" t="s">
        <v>1562</v>
      </c>
      <c r="K203" s="292" t="s">
        <v>1563</v>
      </c>
      <c r="L203" s="42">
        <f t="shared" ca="1" si="12"/>
        <v>55</v>
      </c>
      <c r="M203" s="66" t="s">
        <v>639</v>
      </c>
      <c r="N203" s="66" t="s">
        <v>645</v>
      </c>
      <c r="O203" s="48" t="s">
        <v>965</v>
      </c>
      <c r="P203" s="48" t="s">
        <v>1507</v>
      </c>
      <c r="R203" s="44" t="s">
        <v>628</v>
      </c>
      <c r="S203" s="44" t="s">
        <v>629</v>
      </c>
      <c r="T203" s="1" t="str">
        <f>X203&amp;Y203&amp;" "&amp;AA203&amp;" мес"</f>
        <v>16лет 10 мес</v>
      </c>
      <c r="X203" s="2">
        <v>16</v>
      </c>
      <c r="Y203" s="2" t="s">
        <v>1564</v>
      </c>
      <c r="AA203" s="2">
        <v>10</v>
      </c>
      <c r="AD203" s="211" t="s">
        <v>1570</v>
      </c>
      <c r="AK203" s="48" t="s">
        <v>414</v>
      </c>
      <c r="AL203" s="48" t="s">
        <v>969</v>
      </c>
      <c r="AM203" s="49">
        <v>44571</v>
      </c>
      <c r="AN203" s="48" t="s">
        <v>426</v>
      </c>
    </row>
    <row r="204" spans="1:41" ht="14.25" customHeight="1" x14ac:dyDescent="0.2">
      <c r="A204" s="41">
        <v>232</v>
      </c>
      <c r="C204" s="48" t="s">
        <v>1391</v>
      </c>
      <c r="D204" s="124">
        <v>175</v>
      </c>
      <c r="E204" s="167">
        <v>44558</v>
      </c>
      <c r="F204" s="137">
        <v>44559</v>
      </c>
      <c r="G204" s="214" t="s">
        <v>1565</v>
      </c>
      <c r="H204" s="158" t="s">
        <v>1374</v>
      </c>
      <c r="I204" s="291">
        <v>25015</v>
      </c>
      <c r="J204" s="94" t="s">
        <v>1566</v>
      </c>
      <c r="K204" s="292" t="s">
        <v>1567</v>
      </c>
      <c r="L204" s="42">
        <f t="shared" ca="1" si="12"/>
        <v>54</v>
      </c>
      <c r="M204" s="66" t="s">
        <v>639</v>
      </c>
      <c r="N204" s="66" t="s">
        <v>640</v>
      </c>
      <c r="P204" s="48" t="s">
        <v>1507</v>
      </c>
      <c r="Q204" s="48" t="s">
        <v>1498</v>
      </c>
      <c r="R204" s="44" t="s">
        <v>628</v>
      </c>
      <c r="S204" s="44" t="s">
        <v>629</v>
      </c>
      <c r="T204" s="1" t="str">
        <f>X204&amp;Y204&amp;" "&amp;AA204&amp;" мес"</f>
        <v>31лет 9 мес</v>
      </c>
      <c r="X204" s="2">
        <v>31</v>
      </c>
      <c r="Y204" s="2" t="s">
        <v>1564</v>
      </c>
      <c r="AA204" s="2">
        <v>9</v>
      </c>
      <c r="AD204" s="211" t="s">
        <v>1570</v>
      </c>
      <c r="AK204" s="48" t="s">
        <v>414</v>
      </c>
      <c r="AL204" s="48" t="s">
        <v>969</v>
      </c>
      <c r="AM204" s="49">
        <v>44571</v>
      </c>
      <c r="AN204" s="48" t="s">
        <v>434</v>
      </c>
    </row>
  </sheetData>
  <autoFilter ref="A1:AP204"/>
  <sortState ref="A1:AO198">
    <sortCondition ref="E2:E209"/>
  </sortState>
  <conditionalFormatting sqref="O1:S1">
    <cfRule type="duplicateValues" dxfId="149" priority="79"/>
  </conditionalFormatting>
  <conditionalFormatting sqref="O1:S1">
    <cfRule type="duplicateValues" dxfId="148" priority="80"/>
    <cfRule type="duplicateValues" dxfId="147" priority="81"/>
    <cfRule type="duplicateValues" dxfId="146" priority="82"/>
  </conditionalFormatting>
  <conditionalFormatting sqref="G190 G1:G12 G14:G147 G149:G179 G199 G206:G1048576">
    <cfRule type="duplicateValues" dxfId="145" priority="78"/>
  </conditionalFormatting>
  <conditionalFormatting sqref="G1">
    <cfRule type="duplicateValues" dxfId="144" priority="184"/>
  </conditionalFormatting>
  <conditionalFormatting sqref="G1">
    <cfRule type="duplicateValues" dxfId="143" priority="185"/>
    <cfRule type="duplicateValues" dxfId="142" priority="186"/>
    <cfRule type="duplicateValues" dxfId="141" priority="187"/>
  </conditionalFormatting>
  <conditionalFormatting sqref="G98:G100">
    <cfRule type="duplicateValues" dxfId="140" priority="188"/>
  </conditionalFormatting>
  <conditionalFormatting sqref="G98:G100">
    <cfRule type="duplicateValues" dxfId="139" priority="190"/>
    <cfRule type="duplicateValues" dxfId="138" priority="191"/>
    <cfRule type="duplicateValues" dxfId="137" priority="192"/>
  </conditionalFormatting>
  <conditionalFormatting sqref="G100">
    <cfRule type="duplicateValues" dxfId="136" priority="196"/>
  </conditionalFormatting>
  <conditionalFormatting sqref="G13">
    <cfRule type="duplicateValues" dxfId="135" priority="75"/>
  </conditionalFormatting>
  <conditionalFormatting sqref="G180:G183">
    <cfRule type="duplicateValues" dxfId="134" priority="74"/>
  </conditionalFormatting>
  <conditionalFormatting sqref="G184:G185">
    <cfRule type="duplicateValues" dxfId="133" priority="73"/>
  </conditionalFormatting>
  <conditionalFormatting sqref="G186:G189">
    <cfRule type="duplicateValues" dxfId="132" priority="72"/>
  </conditionalFormatting>
  <conditionalFormatting sqref="G1:G147 G149:G190 G199 G206:G1048576">
    <cfRule type="duplicateValues" dxfId="131" priority="71"/>
  </conditionalFormatting>
  <conditionalFormatting sqref="G193">
    <cfRule type="duplicateValues" dxfId="130" priority="60"/>
  </conditionalFormatting>
  <conditionalFormatting sqref="G194">
    <cfRule type="duplicateValues" dxfId="129" priority="58"/>
  </conditionalFormatting>
  <conditionalFormatting sqref="G195">
    <cfRule type="duplicateValues" dxfId="128" priority="56"/>
  </conditionalFormatting>
  <conditionalFormatting sqref="G148">
    <cfRule type="duplicateValues" dxfId="127" priority="54"/>
  </conditionalFormatting>
  <conditionalFormatting sqref="G196">
    <cfRule type="duplicateValues" dxfId="126" priority="52"/>
  </conditionalFormatting>
  <conditionalFormatting sqref="G197:G198">
    <cfRule type="duplicateValues" dxfId="125" priority="50"/>
  </conditionalFormatting>
  <conditionalFormatting sqref="C148">
    <cfRule type="duplicateValues" dxfId="124" priority="48"/>
  </conditionalFormatting>
  <conditionalFormatting sqref="H199">
    <cfRule type="duplicateValues" dxfId="123" priority="46"/>
  </conditionalFormatting>
  <conditionalFormatting sqref="K199">
    <cfRule type="duplicateValues" dxfId="122" priority="44"/>
  </conditionalFormatting>
  <conditionalFormatting sqref="M199">
    <cfRule type="duplicateValues" dxfId="121" priority="42"/>
  </conditionalFormatting>
  <conditionalFormatting sqref="G200">
    <cfRule type="duplicateValues" dxfId="120" priority="38"/>
  </conditionalFormatting>
  <conditionalFormatting sqref="H200">
    <cfRule type="duplicateValues" dxfId="119" priority="36"/>
  </conditionalFormatting>
  <conditionalFormatting sqref="K200">
    <cfRule type="duplicateValues" dxfId="118" priority="34"/>
  </conditionalFormatting>
  <conditionalFormatting sqref="M200">
    <cfRule type="duplicateValues" dxfId="117" priority="32"/>
  </conditionalFormatting>
  <conditionalFormatting sqref="G201">
    <cfRule type="duplicateValues" dxfId="116" priority="28"/>
  </conditionalFormatting>
  <conditionalFormatting sqref="H201">
    <cfRule type="duplicateValues" dxfId="115" priority="26"/>
  </conditionalFormatting>
  <conditionalFormatting sqref="K201">
    <cfRule type="duplicateValues" dxfId="114" priority="24"/>
  </conditionalFormatting>
  <conditionalFormatting sqref="M201">
    <cfRule type="duplicateValues" dxfId="113" priority="22"/>
  </conditionalFormatting>
  <conditionalFormatting sqref="G202">
    <cfRule type="duplicateValues" dxfId="112" priority="20"/>
  </conditionalFormatting>
  <conditionalFormatting sqref="H202">
    <cfRule type="duplicateValues" dxfId="111" priority="18"/>
  </conditionalFormatting>
  <conditionalFormatting sqref="K202">
    <cfRule type="duplicateValues" dxfId="110" priority="16"/>
  </conditionalFormatting>
  <conditionalFormatting sqref="G203">
    <cfRule type="duplicateValues" dxfId="109" priority="14"/>
  </conditionalFormatting>
  <conditionalFormatting sqref="H203">
    <cfRule type="duplicateValues" dxfId="108" priority="12"/>
  </conditionalFormatting>
  <conditionalFormatting sqref="K203">
    <cfRule type="duplicateValues" dxfId="107" priority="10"/>
  </conditionalFormatting>
  <conditionalFormatting sqref="G204">
    <cfRule type="duplicateValues" dxfId="106" priority="8"/>
  </conditionalFormatting>
  <conditionalFormatting sqref="H204">
    <cfRule type="duplicateValues" dxfId="105" priority="6"/>
  </conditionalFormatting>
  <conditionalFormatting sqref="K204">
    <cfRule type="duplicateValues" dxfId="104" priority="4"/>
  </conditionalFormatting>
  <printOptions gridLines="1"/>
  <pageMargins left="0.39370078740157483" right="0.31496062992125984" top="0.78740157480314965" bottom="0" header="0.31496062992125984" footer="0.31496062992125984"/>
  <pageSetup paperSize="9" scale="89"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O173"/>
  <sheetViews>
    <sheetView tabSelected="1" topLeftCell="F1" workbookViewId="0">
      <pane ySplit="1" topLeftCell="A146" activePane="bottomLeft" state="frozen"/>
      <selection pane="bottomLeft" activeCell="M159" sqref="M159"/>
    </sheetView>
  </sheetViews>
  <sheetFormatPr defaultRowHeight="14.25" customHeight="1" x14ac:dyDescent="0.2"/>
  <cols>
    <col min="1" max="1" width="9.140625" style="336" customWidth="1"/>
    <col min="2" max="2" width="2.7109375" style="336" customWidth="1"/>
    <col min="3" max="3" width="10.140625" style="336" customWidth="1"/>
    <col min="4" max="4" width="11.5703125" style="336" customWidth="1"/>
    <col min="5" max="5" width="8.5703125" style="336" customWidth="1"/>
    <col min="6" max="6" width="8.85546875" style="336" customWidth="1"/>
    <col min="7" max="7" width="8.7109375" style="340" customWidth="1"/>
    <col min="8" max="8" width="11.85546875" style="409" customWidth="1"/>
    <col min="9" max="9" width="26.85546875" style="336" customWidth="1"/>
    <col min="10" max="11" width="9.140625" style="336" customWidth="1"/>
    <col min="12" max="12" width="12.140625" style="336" customWidth="1"/>
    <col min="13" max="13" width="69" style="336" customWidth="1"/>
    <col min="14" max="14" width="4.5703125" style="336" customWidth="1"/>
    <col min="15" max="15" width="26.85546875" style="336" customWidth="1"/>
    <col min="16" max="16" width="43.28515625" style="387" customWidth="1"/>
    <col min="17" max="17" width="22" style="336" customWidth="1"/>
    <col min="18" max="18" width="3.85546875" style="336" customWidth="1"/>
    <col min="19" max="19" width="9.28515625" style="336" customWidth="1"/>
    <col min="20" max="20" width="28" style="336" customWidth="1"/>
    <col min="21" max="21" width="13" style="336" customWidth="1"/>
    <col min="22" max="22" width="9.140625" style="336" customWidth="1"/>
    <col min="23" max="26" width="9.140625" style="340" customWidth="1"/>
    <col min="27" max="30" width="9.140625" style="336" customWidth="1"/>
    <col min="31" max="31" width="24" style="336" customWidth="1"/>
    <col min="32" max="35" width="9.140625" style="336" customWidth="1"/>
    <col min="36" max="36" width="23.140625" style="336" customWidth="1"/>
    <col min="37" max="37" width="6.28515625" style="336" customWidth="1"/>
    <col min="38" max="38" width="19.5703125" style="336" customWidth="1"/>
    <col min="39" max="39" width="7.140625" style="336" customWidth="1"/>
    <col min="40" max="16384" width="9.140625" style="336"/>
  </cols>
  <sheetData>
    <row r="1" spans="1:41" s="5" customFormat="1" ht="75.75" customHeight="1" x14ac:dyDescent="0.25">
      <c r="A1" s="5" t="s">
        <v>1572</v>
      </c>
      <c r="B1" s="5" t="s">
        <v>1673</v>
      </c>
      <c r="C1" s="5" t="s">
        <v>1605</v>
      </c>
      <c r="D1" s="402" t="s">
        <v>552</v>
      </c>
      <c r="E1" s="402" t="s">
        <v>1575</v>
      </c>
      <c r="F1" s="404" t="s">
        <v>622</v>
      </c>
      <c r="G1" s="405" t="s">
        <v>623</v>
      </c>
      <c r="H1" s="402" t="s">
        <v>1610</v>
      </c>
      <c r="I1" s="188" t="s">
        <v>1284</v>
      </c>
      <c r="J1" s="188" t="s">
        <v>1373</v>
      </c>
      <c r="K1" s="188" t="s">
        <v>2</v>
      </c>
      <c r="L1" s="188" t="s">
        <v>294</v>
      </c>
      <c r="M1" s="188" t="s">
        <v>1283</v>
      </c>
      <c r="N1" s="188" t="s">
        <v>230</v>
      </c>
      <c r="O1" s="188" t="s">
        <v>559</v>
      </c>
      <c r="P1" s="403" t="s">
        <v>560</v>
      </c>
      <c r="Q1" s="188" t="s">
        <v>1568</v>
      </c>
      <c r="R1" s="188" t="s">
        <v>1611</v>
      </c>
      <c r="S1" s="188" t="s">
        <v>625</v>
      </c>
      <c r="T1" s="188" t="s">
        <v>626</v>
      </c>
      <c r="U1" s="188" t="s">
        <v>287</v>
      </c>
      <c r="V1" s="177" t="s">
        <v>288</v>
      </c>
      <c r="W1" s="177" t="s">
        <v>1670</v>
      </c>
      <c r="X1" s="177"/>
      <c r="Y1" s="177" t="s">
        <v>967</v>
      </c>
      <c r="Z1" s="177" t="s">
        <v>1669</v>
      </c>
      <c r="AA1" s="372" t="s">
        <v>231</v>
      </c>
      <c r="AB1" s="373">
        <f ca="1">TODAY()</f>
        <v>44796</v>
      </c>
      <c r="AC1" s="371" t="s">
        <v>1393</v>
      </c>
      <c r="AD1" s="294" t="s">
        <v>1468</v>
      </c>
      <c r="AE1" s="295" t="s">
        <v>1671</v>
      </c>
      <c r="AF1" s="295" t="s">
        <v>422</v>
      </c>
      <c r="AG1" s="295" t="s">
        <v>467</v>
      </c>
      <c r="AH1" s="296" t="s">
        <v>423</v>
      </c>
      <c r="AI1" s="294" t="s">
        <v>1469</v>
      </c>
      <c r="AJ1" s="295" t="s">
        <v>1672</v>
      </c>
      <c r="AK1" s="295" t="s">
        <v>422</v>
      </c>
      <c r="AL1" s="295" t="s">
        <v>467</v>
      </c>
      <c r="AM1" s="296" t="s">
        <v>423</v>
      </c>
      <c r="AN1" s="297" t="s">
        <v>1466</v>
      </c>
    </row>
    <row r="2" spans="1:41" s="314" customFormat="1" ht="14.25" customHeight="1" x14ac:dyDescent="0.2">
      <c r="A2" s="314" t="s">
        <v>1586</v>
      </c>
      <c r="B2" s="314">
        <v>13</v>
      </c>
      <c r="C2" s="316"/>
      <c r="D2" s="350">
        <v>44677</v>
      </c>
      <c r="E2" s="314" t="s">
        <v>1577</v>
      </c>
      <c r="F2" s="427">
        <v>63</v>
      </c>
      <c r="G2" s="428">
        <v>44678</v>
      </c>
      <c r="H2" s="428">
        <v>44720</v>
      </c>
      <c r="I2" s="411" t="s">
        <v>652</v>
      </c>
      <c r="J2" s="99" t="s">
        <v>1374</v>
      </c>
      <c r="K2" s="210" t="s">
        <v>650</v>
      </c>
      <c r="L2" s="210" t="s">
        <v>653</v>
      </c>
      <c r="M2" s="45" t="str">
        <f>VLOOKUP(I2,ОМС!$D$1:$E$169,2,0)</f>
        <v>Правительство Москвы МГФОМС 770000 0078810872</v>
      </c>
      <c r="N2" s="42">
        <f t="shared" ref="N2:N33" ca="1" si="0">DATEDIF(K2,$AB$1,"y")</f>
        <v>49</v>
      </c>
      <c r="O2" s="210" t="s">
        <v>639</v>
      </c>
      <c r="P2" s="374" t="s">
        <v>645</v>
      </c>
      <c r="Q2" s="192" t="s">
        <v>1507</v>
      </c>
      <c r="S2" s="317" t="s">
        <v>628</v>
      </c>
      <c r="T2" s="317" t="s">
        <v>629</v>
      </c>
      <c r="U2" s="1" t="str">
        <f>W2&amp;X2&amp;" "&amp;Z2&amp;" мес"</f>
        <v>31 год 8 мес</v>
      </c>
      <c r="V2" s="210" t="s">
        <v>651</v>
      </c>
      <c r="W2" s="59">
        <v>31</v>
      </c>
      <c r="X2" s="60" t="str">
        <f>VLOOKUP(MOD(MAX(MOD(W2-11,100),9),10),{0," год";1," года";4," лет"},2)</f>
        <v xml:space="preserve"> год</v>
      </c>
      <c r="Y2" s="59"/>
      <c r="Z2" s="81">
        <v>8</v>
      </c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</row>
    <row r="3" spans="1:41" s="314" customFormat="1" ht="14.25" customHeight="1" x14ac:dyDescent="0.2">
      <c r="A3" s="314" t="s">
        <v>1574</v>
      </c>
      <c r="B3" s="314">
        <v>19</v>
      </c>
      <c r="D3" s="332">
        <v>44609</v>
      </c>
      <c r="E3" s="333" t="s">
        <v>1577</v>
      </c>
      <c r="F3" s="422">
        <v>13</v>
      </c>
      <c r="G3" s="423">
        <v>44630</v>
      </c>
      <c r="H3" s="423">
        <v>44631</v>
      </c>
      <c r="I3" s="445" t="s">
        <v>110</v>
      </c>
      <c r="J3" s="99" t="s">
        <v>1374</v>
      </c>
      <c r="K3" s="309" t="s">
        <v>111</v>
      </c>
      <c r="L3" s="309" t="s">
        <v>299</v>
      </c>
      <c r="M3" s="45" t="str">
        <f>VLOOKUP(I3,ОМС!$D$1:$E$169,2,0)</f>
        <v>ООО "Страховая компания "Ингосстрах-М" 3258800837000179</v>
      </c>
      <c r="N3" s="42">
        <f t="shared" ca="1" si="0"/>
        <v>31</v>
      </c>
      <c r="O3" s="309" t="s">
        <v>86</v>
      </c>
      <c r="P3" s="309" t="s">
        <v>97</v>
      </c>
      <c r="Q3" s="396" t="s">
        <v>1584</v>
      </c>
      <c r="R3" s="45"/>
      <c r="S3" s="315" t="s">
        <v>628</v>
      </c>
      <c r="T3" s="315" t="s">
        <v>629</v>
      </c>
      <c r="U3" s="68" t="str">
        <f>W3&amp;X3&amp;" "&amp;Z3&amp;" мес"</f>
        <v>10 лет 5 мес</v>
      </c>
      <c r="V3" s="93" t="s">
        <v>562</v>
      </c>
      <c r="W3" s="362">
        <v>10</v>
      </c>
      <c r="X3" s="60" t="str">
        <f>VLOOKUP(MOD(MAX(MOD(W3-11,100),9),10),{0," год";1," года";4," лет"},2)</f>
        <v xml:space="preserve"> лет</v>
      </c>
      <c r="Y3" s="362"/>
      <c r="Z3" s="362">
        <v>5</v>
      </c>
      <c r="AC3" s="314" t="s">
        <v>1617</v>
      </c>
      <c r="AJ3" s="48" t="s">
        <v>414</v>
      </c>
      <c r="AK3" s="314" t="s">
        <v>969</v>
      </c>
      <c r="AL3" s="357">
        <v>44634</v>
      </c>
      <c r="AM3" s="363">
        <v>2</v>
      </c>
    </row>
    <row r="4" spans="1:41" s="314" customFormat="1" ht="14.25" customHeight="1" x14ac:dyDescent="0.2">
      <c r="A4" s="314" t="s">
        <v>1574</v>
      </c>
      <c r="B4" s="314">
        <v>48</v>
      </c>
      <c r="D4" s="332">
        <v>44663</v>
      </c>
      <c r="E4" s="333" t="s">
        <v>1579</v>
      </c>
      <c r="F4" s="422">
        <v>34</v>
      </c>
      <c r="G4" s="423">
        <v>44642</v>
      </c>
      <c r="H4" s="423">
        <v>44650</v>
      </c>
      <c r="I4" s="435" t="s">
        <v>112</v>
      </c>
      <c r="J4" s="99" t="s">
        <v>1374</v>
      </c>
      <c r="K4" s="45" t="s">
        <v>113</v>
      </c>
      <c r="L4" s="45" t="s">
        <v>301</v>
      </c>
      <c r="M4" s="45" t="str">
        <f>VLOOKUP(I4,ОМС!$D$1:$E$169,2,0)</f>
        <v>РОСНО 3257 0208 4200 0202</v>
      </c>
      <c r="N4" s="42">
        <f t="shared" ca="1" si="0"/>
        <v>43</v>
      </c>
      <c r="O4" s="93" t="s">
        <v>1685</v>
      </c>
      <c r="P4" s="45" t="s">
        <v>88</v>
      </c>
      <c r="Q4" s="396" t="s">
        <v>1584</v>
      </c>
      <c r="R4" s="45"/>
      <c r="S4" s="315" t="s">
        <v>628</v>
      </c>
      <c r="T4" s="336" t="s">
        <v>1583</v>
      </c>
      <c r="U4" s="68" t="str">
        <f>W4&amp;X4&amp;" "&amp;Z4&amp;" мес"</f>
        <v>18 лет 7 мес</v>
      </c>
      <c r="V4" s="93" t="s">
        <v>563</v>
      </c>
      <c r="W4" s="362">
        <v>18</v>
      </c>
      <c r="X4" s="60" t="str">
        <f>VLOOKUP(MOD(MAX(MOD(W4-11,100),9),10),{0," год";1," года";4," лет"},2)</f>
        <v xml:space="preserve"> лет</v>
      </c>
      <c r="Y4" s="362"/>
      <c r="Z4" s="362">
        <v>7</v>
      </c>
      <c r="AC4" s="314" t="s">
        <v>1617</v>
      </c>
      <c r="AJ4" s="314" t="s">
        <v>414</v>
      </c>
      <c r="AK4" s="314" t="s">
        <v>969</v>
      </c>
      <c r="AL4" s="357">
        <v>44657</v>
      </c>
      <c r="AM4" s="314">
        <v>3</v>
      </c>
      <c r="AN4" s="314" t="s">
        <v>1590</v>
      </c>
    </row>
    <row r="5" spans="1:41" s="314" customFormat="1" ht="14.25" customHeight="1" x14ac:dyDescent="0.2">
      <c r="A5" s="336" t="s">
        <v>1574</v>
      </c>
      <c r="B5" s="336">
        <v>10</v>
      </c>
      <c r="C5" s="336"/>
      <c r="D5" s="337">
        <v>44582</v>
      </c>
      <c r="E5" s="338" t="s">
        <v>1579</v>
      </c>
      <c r="F5" s="440">
        <v>9</v>
      </c>
      <c r="G5" s="438">
        <v>44578</v>
      </c>
      <c r="H5" s="438">
        <v>44589</v>
      </c>
      <c r="I5" s="446" t="s">
        <v>114</v>
      </c>
      <c r="J5" s="99" t="s">
        <v>1374</v>
      </c>
      <c r="K5" s="343" t="s">
        <v>115</v>
      </c>
      <c r="L5" s="343" t="s">
        <v>303</v>
      </c>
      <c r="M5" s="45" t="str">
        <f>VLOOKUP(I5,ОМС!$D$1:$E$169,2,0)</f>
        <v>ООО Страховая компания "Ингосстрах-М" г. Брянск 7751730841001637</v>
      </c>
      <c r="N5" s="42">
        <f t="shared" ca="1" si="0"/>
        <v>60</v>
      </c>
      <c r="O5" s="93" t="s">
        <v>1685</v>
      </c>
      <c r="P5" s="343" t="s">
        <v>31</v>
      </c>
      <c r="Q5" s="396" t="s">
        <v>1584</v>
      </c>
      <c r="R5" s="45"/>
      <c r="S5" s="336" t="s">
        <v>628</v>
      </c>
      <c r="T5" s="336" t="s">
        <v>1583</v>
      </c>
      <c r="U5" s="1" t="str">
        <f>W5&amp;X5</f>
        <v>30 лет</v>
      </c>
      <c r="V5" s="93" t="s">
        <v>564</v>
      </c>
      <c r="W5" s="362">
        <v>30</v>
      </c>
      <c r="X5" s="60" t="str">
        <f>VLOOKUP(MOD(MAX(MOD(W5-11,100),9),10),{0," год";1," года";4," лет"},2)</f>
        <v xml:space="preserve"> лет</v>
      </c>
      <c r="Y5" s="362"/>
      <c r="Z5" s="362"/>
      <c r="AA5" s="336"/>
      <c r="AB5" s="336"/>
      <c r="AC5" s="314" t="s">
        <v>1612</v>
      </c>
      <c r="AD5" s="336"/>
      <c r="AE5" s="336"/>
      <c r="AF5" s="336"/>
      <c r="AG5" s="336"/>
      <c r="AH5" s="336"/>
      <c r="AI5" s="336"/>
      <c r="AJ5" s="92" t="s">
        <v>414</v>
      </c>
      <c r="AK5" s="336" t="s">
        <v>969</v>
      </c>
      <c r="AL5" s="341">
        <v>44594</v>
      </c>
      <c r="AM5" s="356">
        <v>3</v>
      </c>
      <c r="AN5" s="336"/>
      <c r="AO5" s="336"/>
    </row>
    <row r="6" spans="1:41" s="314" customFormat="1" ht="14.25" customHeight="1" x14ac:dyDescent="0.2">
      <c r="A6" s="314" t="s">
        <v>1586</v>
      </c>
      <c r="B6" s="314">
        <v>76</v>
      </c>
      <c r="D6" s="332">
        <v>44840</v>
      </c>
      <c r="E6" s="333" t="s">
        <v>1577</v>
      </c>
      <c r="F6" s="314">
        <v>134</v>
      </c>
      <c r="G6" s="330">
        <v>44782</v>
      </c>
      <c r="H6" s="408">
        <v>44797</v>
      </c>
      <c r="I6" s="388" t="s">
        <v>1518</v>
      </c>
      <c r="J6" s="99" t="s">
        <v>1374</v>
      </c>
      <c r="K6" s="347">
        <v>21779</v>
      </c>
      <c r="L6" s="208" t="s">
        <v>1519</v>
      </c>
      <c r="M6" s="45" t="str">
        <f>VLOOKUP(I6,ОМС!$D$1:$E$169,2,0)</f>
        <v>Тульский филиал ООО "АльфаСтрахование-ОМС" 7151040832000614</v>
      </c>
      <c r="N6" s="42">
        <f t="shared" ca="1" si="0"/>
        <v>63</v>
      </c>
      <c r="O6" s="208" t="s">
        <v>639</v>
      </c>
      <c r="P6" s="375" t="s">
        <v>700</v>
      </c>
      <c r="Q6" s="192" t="s">
        <v>1662</v>
      </c>
      <c r="S6" s="315" t="s">
        <v>628</v>
      </c>
      <c r="T6" s="315" t="s">
        <v>629</v>
      </c>
      <c r="U6" s="1" t="str">
        <f>W6&amp;X6&amp;" "&amp;Z6&amp;" мес"</f>
        <v>42 года 9 мес</v>
      </c>
      <c r="V6" s="319"/>
      <c r="W6" s="61">
        <v>42</v>
      </c>
      <c r="X6" s="60" t="str">
        <f>VLOOKUP(MOD(MAX(MOD(W6-11,100),9),10),{0," год";1," года";4," лет"},2)</f>
        <v xml:space="preserve"> года</v>
      </c>
      <c r="Y6" s="59"/>
      <c r="Z6" s="61">
        <v>9</v>
      </c>
      <c r="AA6" s="162"/>
    </row>
    <row r="7" spans="1:41" s="314" customFormat="1" ht="14.25" customHeight="1" x14ac:dyDescent="0.2">
      <c r="A7" s="314" t="s">
        <v>1574</v>
      </c>
      <c r="B7" s="314">
        <v>43</v>
      </c>
      <c r="D7" s="332">
        <v>44645</v>
      </c>
      <c r="E7" s="333" t="s">
        <v>1577</v>
      </c>
      <c r="F7" s="422">
        <v>37</v>
      </c>
      <c r="G7" s="423">
        <v>44652</v>
      </c>
      <c r="H7" s="423">
        <v>44655</v>
      </c>
      <c r="I7" s="425" t="s">
        <v>116</v>
      </c>
      <c r="J7" s="99" t="s">
        <v>1374</v>
      </c>
      <c r="K7" s="93" t="s">
        <v>117</v>
      </c>
      <c r="L7" s="93" t="s">
        <v>305</v>
      </c>
      <c r="M7" s="45" t="str">
        <f>VLOOKUP(I7,ОМС!$D$1:$E$169,2,0)</f>
        <v>Филиал ООО "РГС-Медицина"-"Росгосстрах-Ярославль-Медицина" 7650320831000476</v>
      </c>
      <c r="N7" s="42">
        <f t="shared" ca="1" si="0"/>
        <v>45</v>
      </c>
      <c r="O7" s="93" t="s">
        <v>103</v>
      </c>
      <c r="P7" s="93" t="s">
        <v>105</v>
      </c>
      <c r="Q7" s="396" t="s">
        <v>1584</v>
      </c>
      <c r="R7" s="45"/>
      <c r="S7" s="315" t="s">
        <v>628</v>
      </c>
      <c r="T7" s="315" t="s">
        <v>629</v>
      </c>
      <c r="U7" s="68" t="str">
        <f>W7&amp;X7&amp;" "&amp;Z7&amp;" мес"</f>
        <v>3 года 7 мес</v>
      </c>
      <c r="V7" s="93" t="s">
        <v>565</v>
      </c>
      <c r="W7" s="362">
        <v>3</v>
      </c>
      <c r="X7" s="60" t="str">
        <f>VLOOKUP(MOD(MAX(MOD(W7-11,100),9),10),{0," год";1," года";4," лет"},2)</f>
        <v xml:space="preserve"> года</v>
      </c>
      <c r="Y7" s="362"/>
      <c r="Z7" s="362">
        <v>7</v>
      </c>
      <c r="AC7" s="314" t="s">
        <v>1667</v>
      </c>
      <c r="AJ7" s="48" t="s">
        <v>414</v>
      </c>
      <c r="AK7" s="48" t="s">
        <v>969</v>
      </c>
      <c r="AL7" s="49">
        <v>44658</v>
      </c>
      <c r="AM7" s="48" t="s">
        <v>426</v>
      </c>
    </row>
    <row r="8" spans="1:41" s="314" customFormat="1" ht="14.25" customHeight="1" x14ac:dyDescent="0.2">
      <c r="A8" s="314" t="s">
        <v>1574</v>
      </c>
      <c r="B8" s="314">
        <v>53</v>
      </c>
      <c r="D8" s="332">
        <v>44670</v>
      </c>
      <c r="E8" s="333" t="s">
        <v>1577</v>
      </c>
      <c r="F8" s="422">
        <v>73</v>
      </c>
      <c r="G8" s="423">
        <v>44698</v>
      </c>
      <c r="H8" s="423">
        <v>44705</v>
      </c>
      <c r="I8" s="425" t="s">
        <v>236</v>
      </c>
      <c r="J8" s="99" t="s">
        <v>1374</v>
      </c>
      <c r="K8" s="93" t="s">
        <v>237</v>
      </c>
      <c r="L8" s="93" t="s">
        <v>308</v>
      </c>
      <c r="M8" s="45" t="str">
        <f>VLOOKUP(I8,ОМС!$D$1:$E$169,2,0)</f>
        <v>ООО ВТБ МС Марийский филиал 2457300845000031</v>
      </c>
      <c r="N8" s="42">
        <f t="shared" ca="1" si="0"/>
        <v>26</v>
      </c>
      <c r="O8" s="93" t="s">
        <v>103</v>
      </c>
      <c r="P8" s="93" t="s">
        <v>105</v>
      </c>
      <c r="Q8" s="396" t="s">
        <v>1584</v>
      </c>
      <c r="R8" s="45"/>
      <c r="S8" s="315" t="s">
        <v>628</v>
      </c>
      <c r="T8" s="315" t="s">
        <v>629</v>
      </c>
      <c r="U8" s="1" t="str">
        <f>W8&amp;X8&amp;" "&amp;Z8&amp;" мес"</f>
        <v>3 года 2 мес</v>
      </c>
      <c r="V8" s="93" t="s">
        <v>270</v>
      </c>
      <c r="W8" s="362">
        <v>3</v>
      </c>
      <c r="X8" s="60" t="str">
        <f>VLOOKUP(MOD(MAX(MOD(W8-11,100),9),10),{0," год";1," года";4," лет"},2)</f>
        <v xml:space="preserve"> года</v>
      </c>
      <c r="Y8" s="362"/>
      <c r="Z8" s="362">
        <v>2</v>
      </c>
      <c r="AC8" s="314" t="s">
        <v>1696</v>
      </c>
      <c r="AJ8" s="314" t="s">
        <v>414</v>
      </c>
      <c r="AK8" s="314" t="s">
        <v>969</v>
      </c>
      <c r="AL8" s="357">
        <v>44707</v>
      </c>
      <c r="AM8" s="314" t="s">
        <v>434</v>
      </c>
      <c r="AN8" s="314" t="s">
        <v>1590</v>
      </c>
    </row>
    <row r="9" spans="1:41" s="455" customFormat="1" ht="17.25" customHeight="1" x14ac:dyDescent="0.2">
      <c r="C9" s="455" t="s">
        <v>1656</v>
      </c>
      <c r="D9" s="464" t="s">
        <v>1391</v>
      </c>
      <c r="F9" s="547" t="s">
        <v>1595</v>
      </c>
      <c r="G9" s="548">
        <v>44558</v>
      </c>
      <c r="H9" s="548">
        <v>44559</v>
      </c>
      <c r="I9" s="549" t="s">
        <v>1561</v>
      </c>
      <c r="J9" s="550" t="s">
        <v>1374</v>
      </c>
      <c r="K9" s="551">
        <v>24608</v>
      </c>
      <c r="L9" s="549" t="s">
        <v>1562</v>
      </c>
      <c r="M9" s="460" t="str">
        <f>VLOOKUP(I9,ОМС!$D$1:$E$169,2,0)</f>
        <v>ООО "Страховая компания "АК БАРС-Мед" 5054230833000984</v>
      </c>
      <c r="N9" s="461">
        <f t="shared" ca="1" si="0"/>
        <v>55</v>
      </c>
      <c r="O9" s="462" t="s">
        <v>639</v>
      </c>
      <c r="P9" s="552" t="s">
        <v>645</v>
      </c>
      <c r="Q9" s="464" t="s">
        <v>1507</v>
      </c>
      <c r="S9" s="466" t="s">
        <v>628</v>
      </c>
      <c r="T9" s="466" t="s">
        <v>629</v>
      </c>
      <c r="U9" s="467" t="str">
        <f>W9&amp;X9&amp;" "&amp;Z9&amp;" мес"</f>
        <v>16 лет 10 мес</v>
      </c>
      <c r="V9" s="553"/>
      <c r="W9" s="554">
        <v>16</v>
      </c>
      <c r="X9" s="470" t="str">
        <f>VLOOKUP(MOD(MAX(MOD(W9-11,100),9),10),{0," год";1," года";4," лет"},2)</f>
        <v xml:space="preserve"> лет</v>
      </c>
      <c r="Y9" s="554"/>
      <c r="Z9" s="554">
        <v>10</v>
      </c>
      <c r="AA9" s="472"/>
      <c r="AC9" s="472" t="s">
        <v>1570</v>
      </c>
      <c r="AJ9" s="464" t="s">
        <v>414</v>
      </c>
      <c r="AK9" s="464" t="s">
        <v>969</v>
      </c>
      <c r="AL9" s="555">
        <v>44571</v>
      </c>
      <c r="AM9" s="464" t="s">
        <v>426</v>
      </c>
    </row>
    <row r="10" spans="1:41" s="314" customFormat="1" ht="14.25" customHeight="1" x14ac:dyDescent="0.2">
      <c r="A10" s="314" t="s">
        <v>1574</v>
      </c>
      <c r="B10" s="314">
        <v>13</v>
      </c>
      <c r="D10" s="332">
        <v>44595</v>
      </c>
      <c r="E10" s="332" t="s">
        <v>1579</v>
      </c>
      <c r="F10" s="422">
        <v>6</v>
      </c>
      <c r="G10" s="423">
        <v>44578</v>
      </c>
      <c r="H10" s="423">
        <v>44580</v>
      </c>
      <c r="I10" s="435" t="s">
        <v>118</v>
      </c>
      <c r="J10" s="99" t="s">
        <v>1374</v>
      </c>
      <c r="K10" s="45" t="s">
        <v>119</v>
      </c>
      <c r="L10" s="45" t="s">
        <v>310</v>
      </c>
      <c r="M10" s="45" t="str">
        <f>VLOOKUP(I10,ОМС!$D$1:$E$169,2,0)</f>
        <v>ООО "СМК РЕСО-Мед" Московская область 3254010844000048</v>
      </c>
      <c r="N10" s="42">
        <f t="shared" ca="1" si="0"/>
        <v>33</v>
      </c>
      <c r="O10" s="93" t="s">
        <v>1685</v>
      </c>
      <c r="P10" s="45" t="s">
        <v>8</v>
      </c>
      <c r="Q10" s="396" t="s">
        <v>1584</v>
      </c>
      <c r="R10" s="45"/>
      <c r="S10" s="315" t="s">
        <v>628</v>
      </c>
      <c r="T10" s="315" t="s">
        <v>1583</v>
      </c>
      <c r="U10" s="1" t="str">
        <f>W10&amp;X10&amp;" "&amp;Z10&amp;" мес"</f>
        <v>11 лет 4 мес</v>
      </c>
      <c r="V10" s="93" t="s">
        <v>567</v>
      </c>
      <c r="W10" s="362">
        <v>11</v>
      </c>
      <c r="X10" s="60" t="str">
        <f>VLOOKUP(MOD(MAX(MOD(W10-11,100),9),10),{0," год";1," года";4," лет"},2)</f>
        <v xml:space="preserve"> лет</v>
      </c>
      <c r="Y10" s="362"/>
      <c r="Z10" s="362">
        <v>4</v>
      </c>
      <c r="AC10" s="314" t="s">
        <v>1612</v>
      </c>
      <c r="AJ10" s="92" t="s">
        <v>414</v>
      </c>
      <c r="AK10" s="336" t="s">
        <v>969</v>
      </c>
      <c r="AL10" s="341">
        <v>44594</v>
      </c>
      <c r="AM10" s="363">
        <v>3</v>
      </c>
      <c r="AN10" s="336"/>
    </row>
    <row r="11" spans="1:41" s="314" customFormat="1" ht="14.25" customHeight="1" x14ac:dyDescent="0.2">
      <c r="A11" s="314" t="s">
        <v>1586</v>
      </c>
      <c r="B11" s="314">
        <v>71</v>
      </c>
      <c r="D11" s="332">
        <v>44817</v>
      </c>
      <c r="E11" s="333" t="s">
        <v>1577</v>
      </c>
      <c r="F11" s="413">
        <v>103</v>
      </c>
      <c r="G11" s="410">
        <v>44754</v>
      </c>
      <c r="H11" s="410">
        <v>44767</v>
      </c>
      <c r="I11" s="417" t="s">
        <v>685</v>
      </c>
      <c r="J11" s="99" t="s">
        <v>1374</v>
      </c>
      <c r="K11" s="308" t="s">
        <v>683</v>
      </c>
      <c r="L11" s="308" t="s">
        <v>686</v>
      </c>
      <c r="M11" s="45" t="str">
        <f>VLOOKUP(I11,ОМС!$D$1:$E$169,2,0)</f>
        <v>Филиал "Марий Эл-РОСНО-МС" ОАО "РОСНО-МС" 1158230844000233</v>
      </c>
      <c r="N11" s="42">
        <f t="shared" ca="1" si="0"/>
        <v>55</v>
      </c>
      <c r="O11" s="308" t="s">
        <v>639</v>
      </c>
      <c r="P11" s="376" t="s">
        <v>645</v>
      </c>
      <c r="Q11" s="192" t="s">
        <v>1507</v>
      </c>
      <c r="S11" s="315" t="s">
        <v>628</v>
      </c>
      <c r="T11" s="315" t="s">
        <v>629</v>
      </c>
      <c r="U11" s="1" t="str">
        <f t="shared" ref="U11:U12" si="1">W11&amp;X11&amp;" "&amp;Z11&amp;" мес"</f>
        <v>24 года 9 мес</v>
      </c>
      <c r="V11" s="210" t="s">
        <v>684</v>
      </c>
      <c r="W11" s="61">
        <v>24</v>
      </c>
      <c r="X11" s="60" t="str">
        <f>VLOOKUP(MOD(MAX(MOD(W11-11,100),9),10),{0," год";1," года";4," лет"},2)</f>
        <v xml:space="preserve"> года</v>
      </c>
      <c r="Y11" s="61"/>
      <c r="Z11" s="81">
        <v>9</v>
      </c>
      <c r="AA11" s="59"/>
    </row>
    <row r="12" spans="1:41" s="314" customFormat="1" ht="12.75" customHeight="1" x14ac:dyDescent="0.2">
      <c r="A12" s="314" t="s">
        <v>1574</v>
      </c>
      <c r="B12" s="314">
        <v>54</v>
      </c>
      <c r="D12" s="332">
        <v>44670</v>
      </c>
      <c r="E12" s="333" t="s">
        <v>1576</v>
      </c>
      <c r="F12" s="422">
        <v>98</v>
      </c>
      <c r="G12" s="423">
        <v>44747</v>
      </c>
      <c r="H12" s="423">
        <v>44762</v>
      </c>
      <c r="I12" s="425" t="s">
        <v>120</v>
      </c>
      <c r="J12" s="99" t="s">
        <v>1374</v>
      </c>
      <c r="K12" s="93" t="s">
        <v>121</v>
      </c>
      <c r="L12" s="93" t="s">
        <v>312</v>
      </c>
      <c r="M12" s="45" t="str">
        <f>VLOOKUP(I12,ОМС!$D$1:$E$169,2,0)</f>
        <v>Филиал ООО "РГС-Медицина" в Волгоградской области 7758430836000693</v>
      </c>
      <c r="N12" s="42">
        <f t="shared" ca="1" si="0"/>
        <v>57</v>
      </c>
      <c r="O12" s="93" t="s">
        <v>103</v>
      </c>
      <c r="P12" s="93" t="s">
        <v>88</v>
      </c>
      <c r="Q12" s="396" t="s">
        <v>1584</v>
      </c>
      <c r="R12" s="45"/>
      <c r="S12" s="315" t="s">
        <v>628</v>
      </c>
      <c r="T12" s="315" t="s">
        <v>629</v>
      </c>
      <c r="U12" s="1" t="str">
        <f t="shared" si="1"/>
        <v>17 лет 11 мес</v>
      </c>
      <c r="V12" s="93" t="s">
        <v>568</v>
      </c>
      <c r="W12" s="362">
        <v>17</v>
      </c>
      <c r="X12" s="60" t="str">
        <f>VLOOKUP(MOD(MAX(MOD(W12-11,100),9),10),{0," год";1," года";4," лет"},2)</f>
        <v xml:space="preserve"> лет</v>
      </c>
      <c r="Y12" s="362"/>
      <c r="Z12" s="362">
        <v>11</v>
      </c>
    </row>
    <row r="13" spans="1:41" s="314" customFormat="1" ht="14.25" customHeight="1" x14ac:dyDescent="0.2">
      <c r="A13" s="314" t="s">
        <v>1574</v>
      </c>
      <c r="B13" s="314">
        <v>26</v>
      </c>
      <c r="D13" s="332">
        <v>44621</v>
      </c>
      <c r="E13" s="332" t="s">
        <v>1577</v>
      </c>
      <c r="F13" s="422">
        <v>18</v>
      </c>
      <c r="G13" s="423">
        <v>44634</v>
      </c>
      <c r="H13" s="423">
        <v>44635</v>
      </c>
      <c r="I13" s="425" t="s">
        <v>122</v>
      </c>
      <c r="J13" s="99" t="s">
        <v>1374</v>
      </c>
      <c r="K13" s="93" t="s">
        <v>123</v>
      </c>
      <c r="L13" s="93" t="s">
        <v>313</v>
      </c>
      <c r="M13" s="45" t="str">
        <f>VLOOKUP(I13,ОМС!$D$1:$E$169,2,0)</f>
        <v>ф/л ООО "Капитал МС" в Костромской области 8248440847000018</v>
      </c>
      <c r="N13" s="42">
        <f t="shared" ca="1" si="0"/>
        <v>66</v>
      </c>
      <c r="O13" s="93" t="s">
        <v>103</v>
      </c>
      <c r="P13" s="93" t="s">
        <v>31</v>
      </c>
      <c r="Q13" s="396" t="s">
        <v>1584</v>
      </c>
      <c r="R13" s="45"/>
      <c r="S13" s="315" t="s">
        <v>628</v>
      </c>
      <c r="T13" s="315" t="s">
        <v>629</v>
      </c>
      <c r="U13" s="68" t="str">
        <f>W13&amp;X13&amp;" "&amp;Z13&amp;" мес"</f>
        <v>44 года 10 мес</v>
      </c>
      <c r="V13" s="93" t="s">
        <v>569</v>
      </c>
      <c r="W13" s="362">
        <v>44</v>
      </c>
      <c r="X13" s="60" t="str">
        <f>VLOOKUP(MOD(MAX(MOD(W13-11,100),9),10),{0," год";1," года";4," лет"},2)</f>
        <v xml:space="preserve"> года</v>
      </c>
      <c r="Y13" s="362"/>
      <c r="Z13" s="362">
        <v>10</v>
      </c>
      <c r="AC13" s="314" t="s">
        <v>1617</v>
      </c>
      <c r="AJ13" s="48" t="s">
        <v>414</v>
      </c>
      <c r="AK13" s="314" t="s">
        <v>969</v>
      </c>
      <c r="AL13" s="357">
        <v>44636</v>
      </c>
      <c r="AM13" s="363" t="s">
        <v>426</v>
      </c>
    </row>
    <row r="14" spans="1:41" s="473" customFormat="1" ht="16.5" customHeight="1" x14ac:dyDescent="0.2">
      <c r="A14" s="473" t="s">
        <v>1586</v>
      </c>
      <c r="B14" s="473">
        <v>27</v>
      </c>
      <c r="D14" s="474">
        <v>44706</v>
      </c>
      <c r="E14" s="473" t="s">
        <v>1577</v>
      </c>
      <c r="F14" s="473">
        <v>96</v>
      </c>
      <c r="G14" s="488">
        <v>44760</v>
      </c>
      <c r="H14" s="475" t="s">
        <v>1699</v>
      </c>
      <c r="I14" s="484" t="s">
        <v>689</v>
      </c>
      <c r="J14" s="477" t="s">
        <v>1374</v>
      </c>
      <c r="K14" s="484" t="s">
        <v>687</v>
      </c>
      <c r="L14" s="484" t="s">
        <v>690</v>
      </c>
      <c r="M14" s="478" t="str">
        <f>VLOOKUP(I14,ОМС!$D$1:$E$169,2,0)</f>
        <v>Филиал "Росгосстрах-Омск-Медицина" 4457700846000128</v>
      </c>
      <c r="N14" s="479">
        <f t="shared" ca="1" si="0"/>
        <v>30</v>
      </c>
      <c r="O14" s="484" t="s">
        <v>1658</v>
      </c>
      <c r="P14" s="489" t="s">
        <v>645</v>
      </c>
      <c r="Q14" s="481" t="s">
        <v>1507</v>
      </c>
      <c r="S14" s="482" t="s">
        <v>628</v>
      </c>
      <c r="T14" s="490" t="s">
        <v>1659</v>
      </c>
      <c r="U14" s="483" t="str">
        <f>W14&amp;X14&amp;" "&amp;Z14&amp;" мес"</f>
        <v>4 года 5 мес</v>
      </c>
      <c r="V14" s="484" t="s">
        <v>688</v>
      </c>
      <c r="W14" s="485">
        <v>4</v>
      </c>
      <c r="X14" s="486" t="str">
        <f>VLOOKUP(MOD(MAX(MOD(W14-11,100),9),10),{0," год";1," года";4," лет"},2)</f>
        <v xml:space="preserve"> года</v>
      </c>
      <c r="Y14" s="485"/>
      <c r="Z14" s="485">
        <v>5</v>
      </c>
      <c r="AA14" s="487"/>
    </row>
    <row r="15" spans="1:41" ht="14.25" customHeight="1" x14ac:dyDescent="0.2">
      <c r="A15" s="314" t="s">
        <v>1586</v>
      </c>
      <c r="B15" s="314">
        <v>3</v>
      </c>
      <c r="C15" s="314"/>
      <c r="D15" s="332">
        <v>44616</v>
      </c>
      <c r="E15" s="333" t="s">
        <v>1587</v>
      </c>
      <c r="F15" s="413">
        <v>55</v>
      </c>
      <c r="G15" s="410">
        <v>44658</v>
      </c>
      <c r="H15" s="410">
        <v>44666</v>
      </c>
      <c r="I15" s="411" t="s">
        <v>694</v>
      </c>
      <c r="J15" s="99" t="s">
        <v>1374</v>
      </c>
      <c r="K15" s="210" t="s">
        <v>692</v>
      </c>
      <c r="L15" s="210" t="s">
        <v>695</v>
      </c>
      <c r="M15" s="45" t="str">
        <f>VLOOKUP(I15,ОМС!$D$1:$E$169,2,0)</f>
        <v xml:space="preserve"> 7755520820002540</v>
      </c>
      <c r="N15" s="42">
        <f t="shared" ca="1" si="0"/>
        <v>48</v>
      </c>
      <c r="O15" s="210" t="s">
        <v>639</v>
      </c>
      <c r="P15" s="374" t="s">
        <v>691</v>
      </c>
      <c r="Q15" s="192" t="s">
        <v>1632</v>
      </c>
      <c r="R15" s="314"/>
      <c r="S15" s="315" t="s">
        <v>628</v>
      </c>
      <c r="T15" s="315" t="s">
        <v>629</v>
      </c>
      <c r="U15" s="1" t="s">
        <v>1631</v>
      </c>
      <c r="V15" s="210" t="s">
        <v>693</v>
      </c>
      <c r="W15" s="61">
        <v>29</v>
      </c>
      <c r="X15" s="60" t="str">
        <f>VLOOKUP(MOD(MAX(MOD(W15-11,100),9),10),{0," год";1," года";4," лет"},2)</f>
        <v xml:space="preserve"> лет</v>
      </c>
      <c r="Y15" s="61"/>
      <c r="Z15" s="81">
        <v>7</v>
      </c>
      <c r="AA15" s="59"/>
      <c r="AC15" s="314" t="s">
        <v>1667</v>
      </c>
      <c r="AD15" s="314"/>
      <c r="AE15" s="314"/>
      <c r="AF15" s="314"/>
      <c r="AG15" s="314"/>
      <c r="AH15" s="314"/>
      <c r="AI15" s="314"/>
      <c r="AJ15" s="314" t="s">
        <v>414</v>
      </c>
      <c r="AK15" s="314" t="s">
        <v>969</v>
      </c>
      <c r="AL15" s="357">
        <v>44666</v>
      </c>
      <c r="AM15" s="314" t="s">
        <v>434</v>
      </c>
      <c r="AN15" s="314"/>
      <c r="AO15" s="314"/>
    </row>
    <row r="16" spans="1:41" s="314" customFormat="1" ht="11.25" customHeight="1" x14ac:dyDescent="0.2">
      <c r="A16" s="447" t="s">
        <v>1571</v>
      </c>
      <c r="B16" s="448">
        <v>1</v>
      </c>
      <c r="C16" s="449"/>
      <c r="D16" s="450">
        <v>44579</v>
      </c>
      <c r="E16" s="449" t="s">
        <v>1576</v>
      </c>
      <c r="F16" s="451">
        <v>1</v>
      </c>
      <c r="G16" s="452">
        <v>44578</v>
      </c>
      <c r="H16" s="453">
        <v>44578</v>
      </c>
      <c r="I16" s="454" t="s">
        <v>549</v>
      </c>
      <c r="J16" s="99" t="s">
        <v>1374</v>
      </c>
      <c r="K16" s="68" t="s">
        <v>557</v>
      </c>
      <c r="L16" s="68" t="s">
        <v>558</v>
      </c>
      <c r="M16" s="45" t="str">
        <f>VLOOKUP(I16,ОМС!$D$1:$E$169,2,0)</f>
        <v>АО "СК"СОГАЗ-Мед-Волгоградский филиал" 7747530829000830</v>
      </c>
      <c r="N16" s="42">
        <f t="shared" ca="1" si="0"/>
        <v>57</v>
      </c>
      <c r="O16" s="71" t="s">
        <v>550</v>
      </c>
      <c r="P16" s="377" t="s">
        <v>551</v>
      </c>
      <c r="Q16" s="397" t="s">
        <v>1336</v>
      </c>
      <c r="R16" s="74"/>
      <c r="S16" s="336" t="s">
        <v>628</v>
      </c>
      <c r="T16" s="315" t="s">
        <v>631</v>
      </c>
      <c r="U16" s="68" t="str">
        <f t="shared" ref="U16:U22" si="2">W16&amp;X16&amp;" "&amp;Z16&amp;" мес"</f>
        <v>30 лет 8 мес</v>
      </c>
      <c r="V16" s="1" t="s">
        <v>556</v>
      </c>
      <c r="W16" s="81">
        <v>30</v>
      </c>
      <c r="X16" s="60" t="str">
        <f>VLOOKUP(MOD(MAX(MOD(W16-11,100),9),10),{0," год";1," года";4," лет"},2)</f>
        <v xml:space="preserve"> лет</v>
      </c>
      <c r="Y16" s="81"/>
      <c r="Z16" s="81">
        <v>8</v>
      </c>
      <c r="AA16" s="48"/>
      <c r="AC16" s="314" t="s">
        <v>1612</v>
      </c>
      <c r="AD16" s="48"/>
      <c r="AE16" s="48"/>
      <c r="AF16" s="48"/>
      <c r="AG16" s="48"/>
      <c r="AH16" s="48"/>
      <c r="AI16" s="48"/>
      <c r="AJ16" s="48" t="s">
        <v>414</v>
      </c>
      <c r="AK16" s="48" t="s">
        <v>969</v>
      </c>
      <c r="AL16" s="49">
        <v>44578</v>
      </c>
      <c r="AM16" s="48"/>
      <c r="AN16" s="336" t="s">
        <v>1650</v>
      </c>
    </row>
    <row r="17" spans="1:41" s="314" customFormat="1" ht="14.25" customHeight="1" x14ac:dyDescent="0.2">
      <c r="A17" s="314" t="s">
        <v>1586</v>
      </c>
      <c r="B17" s="314">
        <v>14</v>
      </c>
      <c r="D17" s="332">
        <v>44677</v>
      </c>
      <c r="E17" s="333" t="s">
        <v>1577</v>
      </c>
      <c r="F17" s="413">
        <v>106</v>
      </c>
      <c r="G17" s="410">
        <v>44754</v>
      </c>
      <c r="H17" s="410">
        <v>44770</v>
      </c>
      <c r="I17" s="411" t="s">
        <v>703</v>
      </c>
      <c r="J17" s="99" t="s">
        <v>1374</v>
      </c>
      <c r="K17" s="210" t="s">
        <v>701</v>
      </c>
      <c r="L17" s="210" t="s">
        <v>704</v>
      </c>
      <c r="M17" s="45" t="str">
        <f>VLOOKUP(I17,ОМС!$D$1:$E$169,2,0)</f>
        <v>ООО "СМК-РЕСО Мед" 6950830835000503</v>
      </c>
      <c r="N17" s="42">
        <f t="shared" ca="1" si="0"/>
        <v>60</v>
      </c>
      <c r="O17" s="210" t="s">
        <v>639</v>
      </c>
      <c r="P17" s="374" t="s">
        <v>700</v>
      </c>
      <c r="Q17" s="192" t="s">
        <v>1662</v>
      </c>
      <c r="S17" s="315" t="s">
        <v>628</v>
      </c>
      <c r="T17" s="315" t="s">
        <v>629</v>
      </c>
      <c r="U17" s="1" t="str">
        <f>W17&amp;X17&amp;" "&amp;Z17&amp;" мес"</f>
        <v>17 лет 5 мес</v>
      </c>
      <c r="V17" s="210" t="s">
        <v>702</v>
      </c>
      <c r="W17" s="61">
        <v>17</v>
      </c>
      <c r="X17" s="60" t="str">
        <f>VLOOKUP(MOD(MAX(MOD(W17-11,100),9),10),{0," год";1," года";4," лет"},2)</f>
        <v xml:space="preserve"> лет</v>
      </c>
      <c r="Y17" s="61"/>
      <c r="Z17" s="61">
        <v>5</v>
      </c>
      <c r="AA17" s="162"/>
    </row>
    <row r="18" spans="1:41" s="314" customFormat="1" ht="14.25" customHeight="1" x14ac:dyDescent="0.2">
      <c r="A18" s="314" t="s">
        <v>1586</v>
      </c>
      <c r="B18" s="314">
        <v>15</v>
      </c>
      <c r="D18" s="332">
        <v>44677</v>
      </c>
      <c r="E18" s="333" t="s">
        <v>1577</v>
      </c>
      <c r="F18" s="413">
        <v>62</v>
      </c>
      <c r="G18" s="410">
        <v>44677</v>
      </c>
      <c r="H18" s="410">
        <v>44687</v>
      </c>
      <c r="I18" s="411" t="s">
        <v>707</v>
      </c>
      <c r="J18" s="99" t="s">
        <v>1374</v>
      </c>
      <c r="K18" s="210" t="s">
        <v>705</v>
      </c>
      <c r="L18" s="210" t="s">
        <v>708</v>
      </c>
      <c r="M18" s="45" t="str">
        <f>VLOOKUP(I18,ОМС!$D$1:$E$169,2,0)</f>
        <v>Правительство Москвы МГФОМС 770000 9061581275</v>
      </c>
      <c r="N18" s="42">
        <f t="shared" ca="1" si="0"/>
        <v>46</v>
      </c>
      <c r="O18" s="345" t="s">
        <v>1647</v>
      </c>
      <c r="P18" s="374" t="s">
        <v>645</v>
      </c>
      <c r="Q18" s="192" t="s">
        <v>1507</v>
      </c>
      <c r="S18" s="315" t="s">
        <v>628</v>
      </c>
      <c r="T18" s="315" t="s">
        <v>1582</v>
      </c>
      <c r="U18" s="1" t="str">
        <f>W18&amp;X18&amp;" "&amp;Z18&amp;" мес"</f>
        <v>28 лет 3 мес</v>
      </c>
      <c r="V18" s="210" t="s">
        <v>706</v>
      </c>
      <c r="W18" s="61">
        <v>28</v>
      </c>
      <c r="X18" s="60" t="str">
        <f>VLOOKUP(MOD(MAX(MOD(W18-11,100),9),10),{0," год";1," года";4," лет"},2)</f>
        <v xml:space="preserve"> лет</v>
      </c>
      <c r="Y18" s="61"/>
      <c r="Z18" s="81">
        <v>3</v>
      </c>
      <c r="AA18" s="314" t="s">
        <v>1654</v>
      </c>
      <c r="AC18" s="314" t="s">
        <v>1696</v>
      </c>
      <c r="AJ18" s="48" t="s">
        <v>414</v>
      </c>
      <c r="AK18" s="314" t="s">
        <v>969</v>
      </c>
      <c r="AL18" s="391">
        <v>44693</v>
      </c>
      <c r="AM18" s="314" t="s">
        <v>434</v>
      </c>
      <c r="AN18" s="314" t="s">
        <v>1668</v>
      </c>
    </row>
    <row r="19" spans="1:41" s="314" customFormat="1" ht="14.25" customHeight="1" x14ac:dyDescent="0.2">
      <c r="A19" s="314" t="s">
        <v>1586</v>
      </c>
      <c r="B19" s="314">
        <v>6</v>
      </c>
      <c r="D19" s="332">
        <v>44658</v>
      </c>
      <c r="E19" s="333" t="s">
        <v>1578</v>
      </c>
      <c r="F19" s="413">
        <v>71</v>
      </c>
      <c r="G19" s="410">
        <v>44694</v>
      </c>
      <c r="H19" s="410">
        <v>44704</v>
      </c>
      <c r="I19" s="411" t="s">
        <v>711</v>
      </c>
      <c r="J19" s="99" t="s">
        <v>1374</v>
      </c>
      <c r="K19" s="210" t="s">
        <v>709</v>
      </c>
      <c r="L19" s="210" t="s">
        <v>712</v>
      </c>
      <c r="M19" s="45" t="str">
        <f>VLOOKUP(I19,ОМС!$D$1:$E$169,2,0)</f>
        <v>Филиал ЗАО "МАКС-М" г. Белгород 3158320836000188</v>
      </c>
      <c r="N19" s="42">
        <f t="shared" ca="1" si="0"/>
        <v>46</v>
      </c>
      <c r="O19" s="210" t="s">
        <v>639</v>
      </c>
      <c r="P19" s="374" t="s">
        <v>670</v>
      </c>
      <c r="Q19" s="192" t="s">
        <v>1615</v>
      </c>
      <c r="S19" s="315" t="s">
        <v>628</v>
      </c>
      <c r="T19" s="315" t="s">
        <v>629</v>
      </c>
      <c r="U19" s="68" t="str">
        <f t="shared" si="2"/>
        <v>17 лет 10 мес</v>
      </c>
      <c r="V19" s="208" t="s">
        <v>710</v>
      </c>
      <c r="W19" s="61">
        <v>17</v>
      </c>
      <c r="X19" s="60" t="str">
        <f>VLOOKUP(MOD(MAX(MOD(W19-11,100),9),10),{0," год";1," года";4," лет"},2)</f>
        <v xml:space="preserve"> лет</v>
      </c>
      <c r="Y19" s="61"/>
      <c r="Z19" s="61">
        <v>10</v>
      </c>
      <c r="AC19" s="314" t="s">
        <v>1696</v>
      </c>
    </row>
    <row r="20" spans="1:41" s="314" customFormat="1" ht="14.25" customHeight="1" x14ac:dyDescent="0.2">
      <c r="A20" s="314" t="s">
        <v>1574</v>
      </c>
      <c r="B20" s="314">
        <v>28</v>
      </c>
      <c r="D20" s="332">
        <v>44622</v>
      </c>
      <c r="E20" s="332" t="s">
        <v>1577</v>
      </c>
      <c r="F20" s="422">
        <v>23</v>
      </c>
      <c r="G20" s="423">
        <v>44642</v>
      </c>
      <c r="H20" s="423">
        <v>44655</v>
      </c>
      <c r="I20" s="425" t="s">
        <v>238</v>
      </c>
      <c r="J20" s="99" t="s">
        <v>1374</v>
      </c>
      <c r="K20" s="93" t="s">
        <v>239</v>
      </c>
      <c r="L20" s="93" t="s">
        <v>315</v>
      </c>
      <c r="M20" s="45" t="str">
        <f>VLOOKUP(I20,ОМС!$D$1:$E$169,2,0)</f>
        <v>Филиал ООО "РГС-Медицина" "Росгосстрах-Ярославль-Медицина" 7748530835001627</v>
      </c>
      <c r="N20" s="42">
        <f t="shared" ca="1" si="0"/>
        <v>57</v>
      </c>
      <c r="O20" s="93" t="s">
        <v>103</v>
      </c>
      <c r="P20" s="93" t="s">
        <v>105</v>
      </c>
      <c r="Q20" s="396" t="s">
        <v>1584</v>
      </c>
      <c r="R20" s="45"/>
      <c r="S20" s="315" t="s">
        <v>628</v>
      </c>
      <c r="T20" s="315" t="s">
        <v>629</v>
      </c>
      <c r="U20" s="68" t="str">
        <f>W20&amp;X20&amp;" "&amp;Z20&amp;" мес"</f>
        <v>30 лет 9 мес</v>
      </c>
      <c r="V20" s="93" t="s">
        <v>276</v>
      </c>
      <c r="W20" s="366">
        <v>30</v>
      </c>
      <c r="X20" s="60" t="str">
        <f>VLOOKUP(MOD(MAX(MOD(W20-11,100),9),10),{0," год";1," года";4," лет"},2)</f>
        <v xml:space="preserve"> лет</v>
      </c>
      <c r="Y20" s="362"/>
      <c r="Z20" s="81">
        <v>9</v>
      </c>
      <c r="AC20" s="314" t="s">
        <v>1667</v>
      </c>
      <c r="AJ20" s="48" t="s">
        <v>414</v>
      </c>
      <c r="AK20" s="48" t="s">
        <v>969</v>
      </c>
      <c r="AL20" s="49">
        <v>44658</v>
      </c>
      <c r="AM20" s="48" t="s">
        <v>426</v>
      </c>
    </row>
    <row r="21" spans="1:41" s="314" customFormat="1" ht="14.25" customHeight="1" x14ac:dyDescent="0.2">
      <c r="A21" s="314" t="s">
        <v>1574</v>
      </c>
      <c r="B21" s="314">
        <v>11</v>
      </c>
      <c r="D21" s="332">
        <v>44593</v>
      </c>
      <c r="E21" s="333" t="s">
        <v>1577</v>
      </c>
      <c r="F21" s="422">
        <v>2</v>
      </c>
      <c r="G21" s="423">
        <v>44578</v>
      </c>
      <c r="H21" s="423">
        <v>44580</v>
      </c>
      <c r="I21" s="425" t="s">
        <v>1360</v>
      </c>
      <c r="J21" s="99" t="s">
        <v>1374</v>
      </c>
      <c r="K21" s="93" t="s">
        <v>89</v>
      </c>
      <c r="L21" s="93" t="s">
        <v>317</v>
      </c>
      <c r="M21" s="45" t="str">
        <f>VLOOKUP(I21,ОМС!$D$1:$E$169,2,0)</f>
        <v>по 31.08.2021 2000SOG110996-САО "ВСК"; 7755600830001532</v>
      </c>
      <c r="N21" s="42">
        <f t="shared" ca="1" si="0"/>
        <v>29</v>
      </c>
      <c r="O21" s="93" t="s">
        <v>86</v>
      </c>
      <c r="P21" s="93" t="s">
        <v>94</v>
      </c>
      <c r="Q21" s="396" t="s">
        <v>1584</v>
      </c>
      <c r="R21" s="45"/>
      <c r="S21" s="315" t="s">
        <v>628</v>
      </c>
      <c r="T21" s="315" t="s">
        <v>629</v>
      </c>
      <c r="U21" s="68" t="str">
        <f t="shared" si="2"/>
        <v>5 лет 3 мес</v>
      </c>
      <c r="V21" s="45" t="s">
        <v>572</v>
      </c>
      <c r="W21" s="362">
        <v>5</v>
      </c>
      <c r="X21" s="60" t="str">
        <f>VLOOKUP(MOD(MAX(MOD(W21-11,100),9),10),{0," год";1," года";4," лет"},2)</f>
        <v xml:space="preserve"> лет</v>
      </c>
      <c r="Y21" s="362"/>
      <c r="Z21" s="362">
        <v>3</v>
      </c>
      <c r="AC21" s="314" t="s">
        <v>1612</v>
      </c>
      <c r="AJ21" s="48" t="s">
        <v>414</v>
      </c>
      <c r="AK21" s="48" t="s">
        <v>969</v>
      </c>
      <c r="AL21" s="357">
        <v>44582</v>
      </c>
      <c r="AM21" s="363">
        <v>1</v>
      </c>
    </row>
    <row r="22" spans="1:41" s="314" customFormat="1" ht="14.25" customHeight="1" x14ac:dyDescent="0.2">
      <c r="A22" s="336" t="s">
        <v>1574</v>
      </c>
      <c r="B22" s="336">
        <v>3</v>
      </c>
      <c r="C22" s="336"/>
      <c r="D22" s="337">
        <v>44578</v>
      </c>
      <c r="E22" s="337" t="s">
        <v>1579</v>
      </c>
      <c r="F22" s="440">
        <v>11</v>
      </c>
      <c r="G22" s="438">
        <v>44588</v>
      </c>
      <c r="H22" s="438">
        <v>44589</v>
      </c>
      <c r="I22" s="425" t="s">
        <v>4</v>
      </c>
      <c r="J22" s="99" t="s">
        <v>1374</v>
      </c>
      <c r="K22" s="93" t="s">
        <v>6</v>
      </c>
      <c r="L22" s="93" t="s">
        <v>319</v>
      </c>
      <c r="M22" s="45" t="str">
        <f>VLOOKUP(I22,ОМС!$D$1:$E$169,2,0)</f>
        <v>ООО "СМК-РЕСО-Мед" Московский филиал 3257330828000286</v>
      </c>
      <c r="N22" s="42">
        <f t="shared" ca="1" si="0"/>
        <v>56</v>
      </c>
      <c r="O22" s="93" t="s">
        <v>1685</v>
      </c>
      <c r="P22" s="93" t="s">
        <v>5</v>
      </c>
      <c r="Q22" s="396" t="s">
        <v>1584</v>
      </c>
      <c r="R22" s="45"/>
      <c r="S22" s="336" t="s">
        <v>628</v>
      </c>
      <c r="T22" s="336" t="s">
        <v>1583</v>
      </c>
      <c r="U22" s="68" t="str">
        <f t="shared" si="2"/>
        <v>35 лет 11 мес</v>
      </c>
      <c r="V22" s="93" t="s">
        <v>573</v>
      </c>
      <c r="W22" s="362">
        <v>35</v>
      </c>
      <c r="X22" s="60" t="str">
        <f>VLOOKUP(MOD(MAX(MOD(W22-11,100),9),10),{0," год";1," года";4," лет"},2)</f>
        <v xml:space="preserve"> лет</v>
      </c>
      <c r="Y22" s="362"/>
      <c r="Z22" s="362">
        <v>11</v>
      </c>
      <c r="AA22" s="336"/>
      <c r="AC22" s="314" t="s">
        <v>1612</v>
      </c>
      <c r="AD22" s="336"/>
      <c r="AE22" s="336"/>
      <c r="AF22" s="336"/>
      <c r="AG22" s="336"/>
      <c r="AH22" s="336"/>
      <c r="AI22" s="336"/>
      <c r="AJ22" s="92" t="s">
        <v>414</v>
      </c>
      <c r="AK22" s="336" t="s">
        <v>969</v>
      </c>
      <c r="AL22" s="341">
        <v>44594</v>
      </c>
      <c r="AM22" s="356">
        <v>3</v>
      </c>
      <c r="AN22" s="336"/>
      <c r="AO22" s="336"/>
    </row>
    <row r="23" spans="1:41" s="314" customFormat="1" ht="15.75" customHeight="1" x14ac:dyDescent="0.2">
      <c r="A23" s="314" t="s">
        <v>1574</v>
      </c>
      <c r="B23" s="314">
        <v>17</v>
      </c>
      <c r="D23" s="332">
        <v>44607</v>
      </c>
      <c r="E23" s="333" t="s">
        <v>1576</v>
      </c>
      <c r="F23" s="422">
        <v>99</v>
      </c>
      <c r="G23" s="423">
        <v>44747</v>
      </c>
      <c r="H23" s="423">
        <v>44762</v>
      </c>
      <c r="I23" s="425" t="s">
        <v>126</v>
      </c>
      <c r="J23" s="99" t="s">
        <v>1374</v>
      </c>
      <c r="K23" s="93" t="s">
        <v>127</v>
      </c>
      <c r="L23" s="93" t="s">
        <v>321</v>
      </c>
      <c r="M23" s="45" t="str">
        <f>VLOOKUP(I23,ОМС!$D$1:$E$169,2,0)</f>
        <v>Волгоградский филиал АО "Страховая компания "СОГАЗ-Мед"  7756530835001519</v>
      </c>
      <c r="N23" s="42">
        <f t="shared" ca="1" si="0"/>
        <v>58</v>
      </c>
      <c r="O23" s="93" t="s">
        <v>103</v>
      </c>
      <c r="P23" s="93" t="s">
        <v>105</v>
      </c>
      <c r="Q23" s="396" t="s">
        <v>1584</v>
      </c>
      <c r="R23" s="45"/>
      <c r="S23" s="315" t="s">
        <v>628</v>
      </c>
      <c r="T23" s="315" t="s">
        <v>629</v>
      </c>
      <c r="U23" s="1" t="str">
        <f>W23&amp;X23&amp;" "&amp;Z23&amp;" мес"</f>
        <v>38 лет 2 мес</v>
      </c>
      <c r="V23" s="93" t="s">
        <v>570</v>
      </c>
      <c r="W23" s="362">
        <v>38</v>
      </c>
      <c r="X23" s="60" t="str">
        <f>VLOOKUP(MOD(MAX(MOD(W23-11,100),9),10),{0," год";1," года";4," лет"},2)</f>
        <v xml:space="preserve"> лет</v>
      </c>
      <c r="Y23" s="362"/>
      <c r="Z23" s="362">
        <v>2</v>
      </c>
    </row>
    <row r="24" spans="1:41" s="314" customFormat="1" ht="14.25" customHeight="1" x14ac:dyDescent="0.2">
      <c r="A24" s="314" t="s">
        <v>1574</v>
      </c>
      <c r="B24" s="314">
        <v>20</v>
      </c>
      <c r="C24" s="314" t="s">
        <v>1580</v>
      </c>
      <c r="D24" s="332">
        <v>44609</v>
      </c>
      <c r="E24" s="333" t="s">
        <v>1578</v>
      </c>
      <c r="F24" s="422">
        <v>59</v>
      </c>
      <c r="G24" s="438">
        <v>44665</v>
      </c>
      <c r="H24" s="423">
        <v>44671</v>
      </c>
      <c r="I24" s="425" t="s">
        <v>128</v>
      </c>
      <c r="J24" s="99" t="s">
        <v>1374</v>
      </c>
      <c r="K24" s="93" t="s">
        <v>129</v>
      </c>
      <c r="L24" s="93" t="s">
        <v>322</v>
      </c>
      <c r="M24" s="45" t="str">
        <f>VLOOKUP(I24,ОМС!$D$1:$E$169,2,0)</f>
        <v>ЗАО "СК"Астро-Волга-Мед" 6355440843000130</v>
      </c>
      <c r="N24" s="42">
        <f t="shared" ca="1" si="0"/>
        <v>67</v>
      </c>
      <c r="O24" s="93" t="s">
        <v>1638</v>
      </c>
      <c r="P24" s="93" t="s">
        <v>31</v>
      </c>
      <c r="Q24" s="396" t="s">
        <v>1584</v>
      </c>
      <c r="R24" s="45"/>
      <c r="S24" s="315" t="s">
        <v>628</v>
      </c>
      <c r="T24" s="315" t="s">
        <v>1639</v>
      </c>
      <c r="U24" s="68" t="str">
        <f t="shared" ref="U24:U29" si="3">W24&amp;X24&amp;" "&amp;Z24&amp;" мес"</f>
        <v>42 года 2 мес</v>
      </c>
      <c r="V24" s="45" t="s">
        <v>574</v>
      </c>
      <c r="W24" s="362">
        <v>42</v>
      </c>
      <c r="X24" s="60" t="str">
        <f>VLOOKUP(MOD(MAX(MOD(W24-11,100),9),10),{0," год";1," года";4," лет"},2)</f>
        <v xml:space="preserve"> года</v>
      </c>
      <c r="Y24" s="362"/>
      <c r="Z24" s="362">
        <v>2</v>
      </c>
      <c r="AC24" s="314" t="s">
        <v>1667</v>
      </c>
      <c r="AJ24" s="92" t="s">
        <v>414</v>
      </c>
      <c r="AK24" s="48" t="s">
        <v>1651</v>
      </c>
      <c r="AL24" s="49">
        <v>44673</v>
      </c>
      <c r="AM24" s="48">
        <v>3</v>
      </c>
      <c r="AN24" s="314" t="s">
        <v>1653</v>
      </c>
    </row>
    <row r="25" spans="1:41" s="314" customFormat="1" ht="14.25" customHeight="1" x14ac:dyDescent="0.2">
      <c r="A25" s="336" t="s">
        <v>1574</v>
      </c>
      <c r="B25" s="336">
        <v>5</v>
      </c>
      <c r="C25" s="336"/>
      <c r="D25" s="337">
        <v>44579</v>
      </c>
      <c r="E25" s="337" t="s">
        <v>1579</v>
      </c>
      <c r="F25" s="440">
        <v>7</v>
      </c>
      <c r="G25" s="438">
        <v>44578</v>
      </c>
      <c r="H25" s="438">
        <v>44580</v>
      </c>
      <c r="I25" s="425" t="s">
        <v>7</v>
      </c>
      <c r="J25" s="99" t="s">
        <v>1374</v>
      </c>
      <c r="K25" s="93" t="s">
        <v>9</v>
      </c>
      <c r="L25" s="93" t="s">
        <v>323</v>
      </c>
      <c r="M25" s="45" t="str">
        <f>VLOOKUP(I25,ОМС!$D$1:$E$169,2,0)</f>
        <v xml:space="preserve"> 7748430819001505</v>
      </c>
      <c r="N25" s="42">
        <f t="shared" ca="1" si="0"/>
        <v>56</v>
      </c>
      <c r="O25" s="93" t="s">
        <v>1685</v>
      </c>
      <c r="P25" s="93" t="s">
        <v>8</v>
      </c>
      <c r="Q25" s="396" t="s">
        <v>1584</v>
      </c>
      <c r="R25" s="45"/>
      <c r="S25" s="336" t="s">
        <v>628</v>
      </c>
      <c r="T25" s="336" t="s">
        <v>1583</v>
      </c>
      <c r="U25" s="68" t="str">
        <f t="shared" si="3"/>
        <v>28 лет 11 мес</v>
      </c>
      <c r="V25" s="45" t="s">
        <v>575</v>
      </c>
      <c r="W25" s="362">
        <v>28</v>
      </c>
      <c r="X25" s="60" t="str">
        <f>VLOOKUP(MOD(MAX(MOD(W25-11,100),9),10),{0," год";1," года";4," лет"},2)</f>
        <v xml:space="preserve"> лет</v>
      </c>
      <c r="Y25" s="362"/>
      <c r="Z25" s="362">
        <v>11</v>
      </c>
      <c r="AA25" s="336"/>
      <c r="AC25" s="314" t="s">
        <v>1612</v>
      </c>
      <c r="AD25" s="336"/>
      <c r="AE25" s="336"/>
      <c r="AF25" s="336"/>
      <c r="AG25" s="336"/>
      <c r="AH25" s="336"/>
      <c r="AI25" s="336"/>
      <c r="AJ25" s="92" t="s">
        <v>414</v>
      </c>
      <c r="AK25" s="336" t="s">
        <v>969</v>
      </c>
      <c r="AL25" s="341">
        <v>44594</v>
      </c>
      <c r="AM25" s="356">
        <v>3</v>
      </c>
      <c r="AN25" s="336"/>
      <c r="AO25" s="336"/>
    </row>
    <row r="26" spans="1:41" ht="14.25" customHeight="1" x14ac:dyDescent="0.2">
      <c r="A26" s="314" t="s">
        <v>1574</v>
      </c>
      <c r="B26" s="314">
        <v>62</v>
      </c>
      <c r="C26" s="329"/>
      <c r="D26" s="332">
        <v>44820</v>
      </c>
      <c r="E26" s="333" t="s">
        <v>1577</v>
      </c>
      <c r="F26" s="422">
        <v>24</v>
      </c>
      <c r="G26" s="423">
        <v>44642</v>
      </c>
      <c r="H26" s="438">
        <v>44705</v>
      </c>
      <c r="I26" s="425" t="s">
        <v>1538</v>
      </c>
      <c r="J26" s="320" t="s">
        <v>1374</v>
      </c>
      <c r="K26" s="321">
        <v>22266</v>
      </c>
      <c r="L26" s="93" t="s">
        <v>1539</v>
      </c>
      <c r="M26" s="45" t="str">
        <f>VLOOKUP(I26,ОМС!$D$1:$E$169,2,0)</f>
        <v>5047930833001235`</v>
      </c>
      <c r="N26" s="42">
        <f t="shared" ca="1" si="0"/>
        <v>61</v>
      </c>
      <c r="O26" s="154" t="s">
        <v>103</v>
      </c>
      <c r="P26" s="154" t="s">
        <v>108</v>
      </c>
      <c r="Q26" s="396" t="s">
        <v>1584</v>
      </c>
      <c r="R26" s="48"/>
      <c r="S26" s="315" t="s">
        <v>628</v>
      </c>
      <c r="T26" s="315" t="s">
        <v>629</v>
      </c>
      <c r="U26" s="68" t="str">
        <f t="shared" si="3"/>
        <v>20 лет 7 мес</v>
      </c>
      <c r="V26" s="361">
        <v>44497</v>
      </c>
      <c r="W26" s="362">
        <v>20</v>
      </c>
      <c r="X26" s="60" t="str">
        <f>VLOOKUP(MOD(MAX(MOD(W26-11,100),9),10),{0," год";1," года";4," лет"},2)</f>
        <v xml:space="preserve"> лет</v>
      </c>
      <c r="Y26" s="362"/>
      <c r="Z26" s="81">
        <v>7</v>
      </c>
      <c r="AA26" s="314"/>
      <c r="AC26" s="314" t="s">
        <v>1696</v>
      </c>
      <c r="AD26" s="314"/>
      <c r="AE26" s="314"/>
      <c r="AF26" s="314"/>
      <c r="AG26" s="314"/>
      <c r="AH26" s="314"/>
      <c r="AI26" s="314"/>
      <c r="AJ26" s="314" t="s">
        <v>414</v>
      </c>
      <c r="AK26" s="314" t="s">
        <v>969</v>
      </c>
      <c r="AL26" s="357">
        <v>44707</v>
      </c>
      <c r="AM26" s="314" t="s">
        <v>426</v>
      </c>
      <c r="AN26" s="314" t="s">
        <v>1590</v>
      </c>
      <c r="AO26" s="314"/>
    </row>
    <row r="27" spans="1:41" s="314" customFormat="1" ht="14.25" customHeight="1" x14ac:dyDescent="0.2">
      <c r="A27" s="314" t="s">
        <v>1586</v>
      </c>
      <c r="B27" s="314">
        <v>9</v>
      </c>
      <c r="D27" s="332">
        <v>44672</v>
      </c>
      <c r="E27" s="333" t="s">
        <v>1588</v>
      </c>
      <c r="F27" s="413">
        <v>93</v>
      </c>
      <c r="G27" s="410">
        <v>44732</v>
      </c>
      <c r="H27" s="410">
        <v>44733</v>
      </c>
      <c r="I27" s="416" t="s">
        <v>749</v>
      </c>
      <c r="J27" s="99" t="s">
        <v>1374</v>
      </c>
      <c r="K27" s="312" t="s">
        <v>747</v>
      </c>
      <c r="L27" s="312" t="s">
        <v>750</v>
      </c>
      <c r="M27" s="45" t="str">
        <f>VLOOKUP(I27,ОМС!$D$1:$E$169,2,0)</f>
        <v>Тульский филиал ООО "АльфаСтрахование-ОМС" 7152130831000373</v>
      </c>
      <c r="N27" s="42">
        <f t="shared" ca="1" si="0"/>
        <v>54</v>
      </c>
      <c r="O27" s="312" t="s">
        <v>639</v>
      </c>
      <c r="P27" s="378" t="s">
        <v>670</v>
      </c>
      <c r="Q27" s="192" t="s">
        <v>1615</v>
      </c>
      <c r="S27" s="315" t="s">
        <v>628</v>
      </c>
      <c r="T27" s="315" t="s">
        <v>629</v>
      </c>
      <c r="U27" s="1" t="str">
        <f t="shared" si="3"/>
        <v>3 года 2 мес</v>
      </c>
      <c r="V27" s="312" t="s">
        <v>748</v>
      </c>
      <c r="W27" s="61">
        <v>3</v>
      </c>
      <c r="X27" s="60" t="str">
        <f>VLOOKUP(MOD(MAX(MOD(W27-11,100),9),10),{0," год";1," года";4," лет"},2)</f>
        <v xml:space="preserve"> года</v>
      </c>
      <c r="Y27" s="61"/>
      <c r="Z27" s="81">
        <v>2</v>
      </c>
      <c r="AA27" s="162"/>
      <c r="AC27" s="162"/>
    </row>
    <row r="28" spans="1:41" s="314" customFormat="1" ht="14.25" customHeight="1" x14ac:dyDescent="0.2">
      <c r="A28" s="314" t="s">
        <v>1586</v>
      </c>
      <c r="B28" s="314">
        <v>12</v>
      </c>
      <c r="D28" s="332">
        <v>44677</v>
      </c>
      <c r="E28" s="333" t="s">
        <v>1577</v>
      </c>
      <c r="F28" s="314">
        <v>133</v>
      </c>
      <c r="G28" s="330">
        <v>44781</v>
      </c>
      <c r="H28" s="408">
        <v>44778</v>
      </c>
      <c r="I28" s="389" t="s">
        <v>753</v>
      </c>
      <c r="J28" s="99" t="s">
        <v>1374</v>
      </c>
      <c r="K28" s="312" t="s">
        <v>751</v>
      </c>
      <c r="L28" s="312" t="s">
        <v>754</v>
      </c>
      <c r="M28" s="45" t="str">
        <f>VLOOKUP(I28,ОМС!$D$1:$E$169,2,0)</f>
        <v>ООО "СМК РЕСО-Мед" Московская область Пушкинский филиал 5049800828001292</v>
      </c>
      <c r="N28" s="42">
        <f t="shared" ca="1" si="0"/>
        <v>30</v>
      </c>
      <c r="O28" s="312" t="s">
        <v>639</v>
      </c>
      <c r="P28" s="378" t="s">
        <v>640</v>
      </c>
      <c r="Q28" s="192" t="s">
        <v>1507</v>
      </c>
      <c r="S28" s="315" t="s">
        <v>628</v>
      </c>
      <c r="T28" s="315" t="s">
        <v>629</v>
      </c>
      <c r="U28" s="1" t="str">
        <f t="shared" ca="1" si="3"/>
        <v>5 лет 10 мес</v>
      </c>
      <c r="V28" s="312" t="s">
        <v>752</v>
      </c>
      <c r="W28" s="61">
        <v>5</v>
      </c>
      <c r="X28" s="60" t="str">
        <f>VLOOKUP(MOD(MAX(MOD(W28-11,100),9),10),{0," год";1," года";4," лет"},2)</f>
        <v xml:space="preserve"> лет</v>
      </c>
      <c r="Y28" s="61"/>
      <c r="Z28" s="81">
        <f ca="1">DATEDIF(V28,$AB$1,"ym")+Y28</f>
        <v>10</v>
      </c>
    </row>
    <row r="29" spans="1:41" s="314" customFormat="1" ht="14.25" customHeight="1" x14ac:dyDescent="0.2">
      <c r="A29" s="314" t="s">
        <v>1574</v>
      </c>
      <c r="B29" s="314">
        <v>22</v>
      </c>
      <c r="D29" s="332">
        <v>44610</v>
      </c>
      <c r="E29" s="333" t="s">
        <v>1578</v>
      </c>
      <c r="F29" s="422">
        <v>60</v>
      </c>
      <c r="G29" s="438">
        <v>44665</v>
      </c>
      <c r="H29" s="423">
        <v>44671</v>
      </c>
      <c r="I29" s="439" t="s">
        <v>133</v>
      </c>
      <c r="J29" s="99" t="s">
        <v>1374</v>
      </c>
      <c r="K29" s="72" t="s">
        <v>134</v>
      </c>
      <c r="L29" s="72" t="s">
        <v>326</v>
      </c>
      <c r="M29" s="45" t="str">
        <f>VLOOKUP(I29,ОМС!$D$1:$E$169,2,0)</f>
        <v>ОАО "Страховая компания "АСКОМЕД" 6358140848009253</v>
      </c>
      <c r="N29" s="42">
        <f t="shared" ca="1" si="0"/>
        <v>64</v>
      </c>
      <c r="O29" s="93" t="s">
        <v>1638</v>
      </c>
      <c r="P29" s="72" t="s">
        <v>88</v>
      </c>
      <c r="Q29" s="396" t="s">
        <v>1584</v>
      </c>
      <c r="S29" s="315" t="s">
        <v>628</v>
      </c>
      <c r="T29" s="315" t="s">
        <v>1639</v>
      </c>
      <c r="U29" s="68" t="str">
        <f t="shared" si="3"/>
        <v>23 года 7 мес</v>
      </c>
      <c r="V29" s="72" t="s">
        <v>576</v>
      </c>
      <c r="W29" s="362">
        <v>23</v>
      </c>
      <c r="X29" s="60" t="str">
        <f>VLOOKUP(MOD(MAX(MOD(W29-11,100),9),10),{0," год";1," года";4," лет"},2)</f>
        <v xml:space="preserve"> года</v>
      </c>
      <c r="Y29" s="362"/>
      <c r="Z29" s="81">
        <v>7</v>
      </c>
      <c r="AC29" s="314" t="s">
        <v>1667</v>
      </c>
      <c r="AJ29" s="92" t="s">
        <v>414</v>
      </c>
      <c r="AK29" s="48" t="s">
        <v>1651</v>
      </c>
      <c r="AL29" s="49">
        <v>44676</v>
      </c>
      <c r="AM29" s="48">
        <v>3</v>
      </c>
    </row>
    <row r="30" spans="1:41" s="314" customFormat="1" ht="14.25" customHeight="1" x14ac:dyDescent="0.2">
      <c r="A30" s="314" t="s">
        <v>1586</v>
      </c>
      <c r="B30" s="314">
        <v>10</v>
      </c>
      <c r="D30" s="332">
        <v>44677</v>
      </c>
      <c r="E30" s="333" t="s">
        <v>1577</v>
      </c>
      <c r="F30" s="413">
        <v>105</v>
      </c>
      <c r="G30" s="410">
        <v>44754</v>
      </c>
      <c r="H30" s="410">
        <v>44768</v>
      </c>
      <c r="I30" s="416" t="s">
        <v>757</v>
      </c>
      <c r="J30" s="99" t="s">
        <v>1374</v>
      </c>
      <c r="K30" s="312" t="s">
        <v>755</v>
      </c>
      <c r="L30" s="312" t="s">
        <v>758</v>
      </c>
      <c r="M30" s="45" t="str">
        <f>VLOOKUP(I30,ОМС!$D$1:$E$169,2,0)</f>
        <v xml:space="preserve"> 5052120841002068</v>
      </c>
      <c r="N30" s="42">
        <f t="shared" ca="1" si="0"/>
        <v>44</v>
      </c>
      <c r="O30" s="312" t="s">
        <v>639</v>
      </c>
      <c r="P30" s="378" t="s">
        <v>640</v>
      </c>
      <c r="Q30" s="192" t="s">
        <v>1507</v>
      </c>
      <c r="S30" s="315" t="s">
        <v>628</v>
      </c>
      <c r="T30" s="315" t="s">
        <v>629</v>
      </c>
      <c r="U30" s="1" t="str">
        <f>W30&amp;X30&amp;" "&amp;Z30&amp;" мес"</f>
        <v>23 года 11 мес</v>
      </c>
      <c r="V30" s="312" t="s">
        <v>756</v>
      </c>
      <c r="W30" s="61">
        <v>23</v>
      </c>
      <c r="X30" s="60" t="str">
        <f>VLOOKUP(MOD(MAX(MOD(W30-11,100),9),10),{0," год";1," года";4," лет"},2)</f>
        <v xml:space="preserve"> года</v>
      </c>
      <c r="Y30" s="61"/>
      <c r="Z30" s="81">
        <v>11</v>
      </c>
      <c r="AA30" s="59"/>
    </row>
    <row r="31" spans="1:41" s="314" customFormat="1" ht="14.25" customHeight="1" x14ac:dyDescent="0.2">
      <c r="A31" s="314" t="s">
        <v>1574</v>
      </c>
      <c r="B31" s="314">
        <v>35</v>
      </c>
      <c r="D31" s="332">
        <v>44634</v>
      </c>
      <c r="E31" s="333" t="s">
        <v>1577</v>
      </c>
      <c r="F31" s="422">
        <v>38</v>
      </c>
      <c r="G31" s="423">
        <v>44652</v>
      </c>
      <c r="H31" s="423">
        <v>44655</v>
      </c>
      <c r="I31" s="435" t="s">
        <v>135</v>
      </c>
      <c r="J31" s="99" t="s">
        <v>1374</v>
      </c>
      <c r="K31" s="45" t="s">
        <v>136</v>
      </c>
      <c r="L31" s="45" t="s">
        <v>327</v>
      </c>
      <c r="M31" s="45" t="str">
        <f>VLOOKUP(I31,ОМС!$D$1:$E$169,2,0)</f>
        <v>ОАО "РОСНО-МС" г. Москва 7751730827002369</v>
      </c>
      <c r="N31" s="42">
        <f t="shared" ca="1" si="0"/>
        <v>60</v>
      </c>
      <c r="O31" s="45" t="s">
        <v>103</v>
      </c>
      <c r="P31" s="45" t="s">
        <v>108</v>
      </c>
      <c r="Q31" s="396" t="s">
        <v>1584</v>
      </c>
      <c r="R31" s="45"/>
      <c r="S31" s="315" t="s">
        <v>628</v>
      </c>
      <c r="T31" s="315" t="s">
        <v>629</v>
      </c>
      <c r="U31" s="68" t="str">
        <f t="shared" ref="U31:U37" si="4">W31&amp;X31&amp;" "&amp;Z31&amp;" мес"</f>
        <v>21 год 4 мес</v>
      </c>
      <c r="V31" s="45" t="s">
        <v>577</v>
      </c>
      <c r="W31" s="362">
        <v>21</v>
      </c>
      <c r="X31" s="60" t="str">
        <f>VLOOKUP(MOD(MAX(MOD(W31-11,100),9),10),{0," год";1," года";4," лет"},2)</f>
        <v xml:space="preserve"> год</v>
      </c>
      <c r="Y31" s="362"/>
      <c r="Z31" s="81">
        <v>4</v>
      </c>
      <c r="AC31" s="314" t="s">
        <v>1667</v>
      </c>
      <c r="AE31" s="314" t="s">
        <v>1634</v>
      </c>
      <c r="AF31" s="314" t="s">
        <v>969</v>
      </c>
      <c r="AG31" s="357">
        <v>44658</v>
      </c>
      <c r="AH31" s="314" t="s">
        <v>1633</v>
      </c>
      <c r="AJ31" s="48" t="s">
        <v>1648</v>
      </c>
      <c r="AK31" s="48"/>
      <c r="AL31" s="49"/>
      <c r="AM31" s="48"/>
    </row>
    <row r="32" spans="1:41" s="314" customFormat="1" ht="14.25" customHeight="1" x14ac:dyDescent="0.2">
      <c r="A32" s="314" t="s">
        <v>1574</v>
      </c>
      <c r="B32" s="314">
        <v>32</v>
      </c>
      <c r="D32" s="332">
        <v>44624</v>
      </c>
      <c r="E32" s="333" t="s">
        <v>1577</v>
      </c>
      <c r="F32" s="422">
        <v>25</v>
      </c>
      <c r="G32" s="423">
        <v>44642</v>
      </c>
      <c r="H32" s="423">
        <v>44693</v>
      </c>
      <c r="I32" s="434" t="s">
        <v>137</v>
      </c>
      <c r="J32" s="99" t="s">
        <v>1374</v>
      </c>
      <c r="K32" s="94" t="s">
        <v>138</v>
      </c>
      <c r="L32" s="94" t="s">
        <v>328</v>
      </c>
      <c r="M32" s="45" t="str">
        <f>VLOOKUP(I32,ОМС!$D$1:$E$169,2,0)</f>
        <v xml:space="preserve"> 6049430846000114</v>
      </c>
      <c r="N32" s="42">
        <f t="shared" ca="1" si="0"/>
        <v>56</v>
      </c>
      <c r="O32" s="94" t="s">
        <v>103</v>
      </c>
      <c r="P32" s="94" t="s">
        <v>31</v>
      </c>
      <c r="Q32" s="396" t="s">
        <v>1584</v>
      </c>
      <c r="R32" s="45"/>
      <c r="S32" s="315" t="s">
        <v>628</v>
      </c>
      <c r="T32" s="315" t="s">
        <v>629</v>
      </c>
      <c r="U32" s="68" t="str">
        <f>W32&amp;X32&amp;" "&amp;Z32&amp;" мес"</f>
        <v>22 года 7 мес</v>
      </c>
      <c r="V32" s="94" t="s">
        <v>575</v>
      </c>
      <c r="W32" s="362">
        <v>22</v>
      </c>
      <c r="X32" s="60" t="str">
        <f>VLOOKUP(MOD(MAX(MOD(W32-11,100),9),10),{0," год";1," года";4," лет"},2)</f>
        <v xml:space="preserve"> года</v>
      </c>
      <c r="Y32" s="362"/>
      <c r="Z32" s="81">
        <v>7</v>
      </c>
      <c r="AC32" s="314" t="s">
        <v>1696</v>
      </c>
      <c r="AJ32" s="314" t="s">
        <v>414</v>
      </c>
      <c r="AK32" s="314" t="s">
        <v>969</v>
      </c>
      <c r="AL32" s="357">
        <v>44697</v>
      </c>
      <c r="AM32" s="363" t="s">
        <v>426</v>
      </c>
    </row>
    <row r="33" spans="1:41" s="314" customFormat="1" ht="14.25" customHeight="1" x14ac:dyDescent="0.2">
      <c r="A33" s="314" t="s">
        <v>1574</v>
      </c>
      <c r="B33" s="314">
        <v>40</v>
      </c>
      <c r="D33" s="332">
        <v>44639</v>
      </c>
      <c r="E33" s="333" t="s">
        <v>1577</v>
      </c>
      <c r="F33" s="422">
        <v>45</v>
      </c>
      <c r="G33" s="423">
        <v>44659</v>
      </c>
      <c r="H33" s="423">
        <v>44662</v>
      </c>
      <c r="I33" s="434" t="s">
        <v>139</v>
      </c>
      <c r="J33" s="99" t="s">
        <v>1374</v>
      </c>
      <c r="K33" s="94" t="s">
        <v>140</v>
      </c>
      <c r="L33" s="94" t="s">
        <v>329</v>
      </c>
      <c r="M33" s="45" t="str">
        <f>VLOOKUP(I33,ОМС!$D$1:$E$169,2,0)</f>
        <v>Филиал ООО "РГС-Медицина" -"Росгосстрах-Липецк-Медицина" 7752330826000941</v>
      </c>
      <c r="N33" s="42">
        <f t="shared" ca="1" si="0"/>
        <v>56</v>
      </c>
      <c r="O33" s="94" t="s">
        <v>103</v>
      </c>
      <c r="P33" s="94" t="s">
        <v>105</v>
      </c>
      <c r="Q33" s="396" t="s">
        <v>1584</v>
      </c>
      <c r="R33" s="45"/>
      <c r="S33" s="315" t="s">
        <v>628</v>
      </c>
      <c r="T33" s="315" t="s">
        <v>629</v>
      </c>
      <c r="U33" s="1" t="str">
        <f t="shared" si="4"/>
        <v>29 лет 1 мес</v>
      </c>
      <c r="V33" s="94" t="s">
        <v>578</v>
      </c>
      <c r="W33" s="362">
        <v>29</v>
      </c>
      <c r="X33" s="60" t="str">
        <f>VLOOKUP(MOD(MAX(MOD(W33-11,100),9),10),{0," год";1," года";4," лет"},2)</f>
        <v xml:space="preserve"> лет</v>
      </c>
      <c r="Y33" s="362"/>
      <c r="Z33" s="81">
        <v>1</v>
      </c>
      <c r="AC33" s="314" t="s">
        <v>1667</v>
      </c>
      <c r="AD33" s="314" t="s">
        <v>1645</v>
      </c>
      <c r="AE33" s="314" t="s">
        <v>413</v>
      </c>
      <c r="AF33" s="314" t="s">
        <v>969</v>
      </c>
      <c r="AG33" s="357">
        <v>44663</v>
      </c>
      <c r="AH33" s="314" t="s">
        <v>426</v>
      </c>
      <c r="AJ33" s="314" t="s">
        <v>1648</v>
      </c>
      <c r="AL33" s="357">
        <v>44663</v>
      </c>
    </row>
    <row r="34" spans="1:41" s="314" customFormat="1" ht="14.25" customHeight="1" x14ac:dyDescent="0.2">
      <c r="A34" s="314" t="s">
        <v>1574</v>
      </c>
      <c r="B34" s="314">
        <v>15</v>
      </c>
      <c r="D34" s="332">
        <v>44604</v>
      </c>
      <c r="E34" s="333" t="s">
        <v>1577</v>
      </c>
      <c r="F34" s="422">
        <v>26</v>
      </c>
      <c r="G34" s="423">
        <v>44642</v>
      </c>
      <c r="H34" s="423">
        <v>44662</v>
      </c>
      <c r="I34" s="434" t="s">
        <v>141</v>
      </c>
      <c r="J34" s="99" t="s">
        <v>1374</v>
      </c>
      <c r="K34" s="94" t="s">
        <v>142</v>
      </c>
      <c r="L34" s="94" t="s">
        <v>330</v>
      </c>
      <c r="M34" s="45" t="str">
        <f>VLOOKUP(I34,ОМС!$D$1:$E$169,2,0)</f>
        <v xml:space="preserve"> ООО ВТБ МС 7756900832002093</v>
      </c>
      <c r="N34" s="42">
        <f t="shared" ref="N34:N65" ca="1" si="5">DATEDIF(K34,$AB$1,"y")</f>
        <v>32</v>
      </c>
      <c r="O34" s="94" t="s">
        <v>86</v>
      </c>
      <c r="P34" s="94" t="s">
        <v>94</v>
      </c>
      <c r="Q34" s="396" t="s">
        <v>1584</v>
      </c>
      <c r="R34" s="45"/>
      <c r="S34" s="315" t="s">
        <v>628</v>
      </c>
      <c r="T34" s="315" t="s">
        <v>629</v>
      </c>
      <c r="U34" s="68" t="str">
        <f>W34&amp;X34&amp;" "&amp;Z34&amp;" мес"</f>
        <v>11 лет 1 мес</v>
      </c>
      <c r="V34" s="94" t="s">
        <v>579</v>
      </c>
      <c r="W34" s="362">
        <v>11</v>
      </c>
      <c r="X34" s="60" t="str">
        <f>VLOOKUP(MOD(MAX(MOD(W34-11,100),9),10),{0," год";1," года";4," лет"},2)</f>
        <v xml:space="preserve"> лет</v>
      </c>
      <c r="Y34" s="362"/>
      <c r="Z34" s="81">
        <v>1</v>
      </c>
      <c r="AC34" s="314" t="s">
        <v>1667</v>
      </c>
      <c r="AJ34" s="48" t="s">
        <v>414</v>
      </c>
      <c r="AK34" s="48" t="s">
        <v>969</v>
      </c>
      <c r="AL34" s="49">
        <v>44663</v>
      </c>
      <c r="AM34" s="49" t="s">
        <v>426</v>
      </c>
    </row>
    <row r="35" spans="1:41" ht="15" customHeight="1" x14ac:dyDescent="0.2">
      <c r="A35" s="314" t="s">
        <v>1574</v>
      </c>
      <c r="B35" s="314">
        <v>49</v>
      </c>
      <c r="C35" s="314"/>
      <c r="D35" s="332">
        <v>44663</v>
      </c>
      <c r="E35" s="333" t="s">
        <v>1577</v>
      </c>
      <c r="F35" s="422">
        <v>39</v>
      </c>
      <c r="G35" s="423">
        <v>44652</v>
      </c>
      <c r="H35" s="423">
        <v>44662</v>
      </c>
      <c r="I35" s="441" t="s">
        <v>147</v>
      </c>
      <c r="J35" s="99" t="s">
        <v>1374</v>
      </c>
      <c r="K35" s="94" t="s">
        <v>148</v>
      </c>
      <c r="L35" s="94" t="s">
        <v>334</v>
      </c>
      <c r="M35" s="45" t="str">
        <f>VLOOKUP(I35,ОМС!$D$1:$E$169,2,0)</f>
        <v>Филиал ООО "РГС-Медицина"-"Росгосстрах-Ярославль-Медицина" 7656930846000339</v>
      </c>
      <c r="N35" s="42">
        <f t="shared" ca="1" si="5"/>
        <v>62</v>
      </c>
      <c r="O35" s="94" t="s">
        <v>103</v>
      </c>
      <c r="P35" s="94" t="s">
        <v>88</v>
      </c>
      <c r="Q35" s="396" t="s">
        <v>1584</v>
      </c>
      <c r="R35" s="45"/>
      <c r="S35" s="315" t="s">
        <v>628</v>
      </c>
      <c r="T35" s="315" t="s">
        <v>629</v>
      </c>
      <c r="U35" s="68" t="str">
        <f t="shared" si="4"/>
        <v>41 год 4 мес</v>
      </c>
      <c r="V35" s="94" t="s">
        <v>580</v>
      </c>
      <c r="W35" s="362">
        <v>41</v>
      </c>
      <c r="X35" s="60" t="str">
        <f>VLOOKUP(MOD(MAX(MOD(W35-11,100),9),10),{0," год";1," года";4," лет"},2)</f>
        <v xml:space="preserve"> год</v>
      </c>
      <c r="Y35" s="362"/>
      <c r="Z35" s="81">
        <v>4</v>
      </c>
      <c r="AA35" s="314"/>
      <c r="AC35" s="314" t="s">
        <v>1667</v>
      </c>
      <c r="AD35" s="314"/>
      <c r="AE35" s="314"/>
      <c r="AF35" s="314"/>
      <c r="AG35" s="314"/>
      <c r="AH35" s="314"/>
      <c r="AI35" s="314"/>
      <c r="AJ35" s="48" t="s">
        <v>414</v>
      </c>
      <c r="AK35" s="48" t="s">
        <v>969</v>
      </c>
      <c r="AL35" s="49">
        <v>44663</v>
      </c>
      <c r="AM35" s="49" t="s">
        <v>426</v>
      </c>
      <c r="AN35" s="314"/>
      <c r="AO35" s="314"/>
    </row>
    <row r="36" spans="1:41" s="559" customFormat="1" ht="12.75" customHeight="1" x14ac:dyDescent="0.2">
      <c r="D36" s="559" t="s">
        <v>1391</v>
      </c>
      <c r="E36" s="559" t="s">
        <v>1577</v>
      </c>
      <c r="F36" s="559">
        <v>141</v>
      </c>
      <c r="G36" s="560">
        <v>44795</v>
      </c>
      <c r="H36" s="561"/>
      <c r="I36" s="562" t="s">
        <v>149</v>
      </c>
      <c r="J36" s="563" t="s">
        <v>1374</v>
      </c>
      <c r="K36" s="564" t="s">
        <v>150</v>
      </c>
      <c r="L36" s="564" t="s">
        <v>336</v>
      </c>
      <c r="M36" s="576">
        <v>2351040844000960</v>
      </c>
      <c r="N36" s="565">
        <f t="shared" ca="1" si="5"/>
        <v>63</v>
      </c>
      <c r="O36" s="564" t="s">
        <v>103</v>
      </c>
      <c r="P36" s="564" t="s">
        <v>105</v>
      </c>
      <c r="Q36" s="562" t="s">
        <v>1584</v>
      </c>
      <c r="R36" s="562"/>
      <c r="S36" s="566" t="s">
        <v>628</v>
      </c>
      <c r="T36" s="567" t="s">
        <v>629</v>
      </c>
      <c r="U36" s="568" t="str">
        <f t="shared" si="4"/>
        <v xml:space="preserve"> лет  мес</v>
      </c>
      <c r="V36" s="564" t="s">
        <v>581</v>
      </c>
      <c r="W36" s="569"/>
      <c r="X36" s="570" t="str">
        <f>VLOOKUP(MOD(MAX(MOD(W36-11,100),9),10),{0," год";1," года";4," лет"},2)</f>
        <v xml:space="preserve"> лет</v>
      </c>
      <c r="Y36" s="569"/>
      <c r="Z36" s="571"/>
    </row>
    <row r="37" spans="1:41" s="559" customFormat="1" ht="18" customHeight="1" x14ac:dyDescent="0.2">
      <c r="D37" s="559" t="s">
        <v>1391</v>
      </c>
      <c r="E37" s="559" t="s">
        <v>1577</v>
      </c>
      <c r="F37" s="559">
        <v>142</v>
      </c>
      <c r="G37" s="560">
        <v>44795</v>
      </c>
      <c r="H37" s="561"/>
      <c r="I37" s="572" t="s">
        <v>151</v>
      </c>
      <c r="J37" s="573" t="s">
        <v>1374</v>
      </c>
      <c r="K37" s="564" t="s">
        <v>152</v>
      </c>
      <c r="L37" s="564" t="s">
        <v>337</v>
      </c>
      <c r="M37" s="562" t="str">
        <f>VLOOKUP(I37,ОМС!$D$1:$E$169,2,0)</f>
        <v xml:space="preserve"> 1548330826000109</v>
      </c>
      <c r="N37" s="565">
        <f t="shared" ca="1" si="5"/>
        <v>55</v>
      </c>
      <c r="O37" s="564" t="s">
        <v>103</v>
      </c>
      <c r="P37" s="574" t="s">
        <v>105</v>
      </c>
      <c r="Q37" s="562" t="s">
        <v>1584</v>
      </c>
      <c r="R37" s="562"/>
      <c r="S37" s="566" t="s">
        <v>628</v>
      </c>
      <c r="T37" s="566" t="s">
        <v>629</v>
      </c>
      <c r="U37" s="568" t="str">
        <f t="shared" si="4"/>
        <v xml:space="preserve"> лет  мес</v>
      </c>
      <c r="V37" s="564" t="s">
        <v>582</v>
      </c>
      <c r="W37" s="569"/>
      <c r="X37" s="570" t="str">
        <f>VLOOKUP(MOD(MAX(MOD(W37-11,100),9),10),{0," год";1," года";4," лет"},2)</f>
        <v xml:space="preserve"> лет</v>
      </c>
      <c r="Y37" s="569"/>
      <c r="Z37" s="571"/>
    </row>
    <row r="38" spans="1:41" s="314" customFormat="1" ht="14.25" customHeight="1" x14ac:dyDescent="0.2">
      <c r="A38" s="336" t="s">
        <v>1574</v>
      </c>
      <c r="B38" s="336">
        <v>4</v>
      </c>
      <c r="C38" s="336"/>
      <c r="D38" s="337">
        <v>44578</v>
      </c>
      <c r="E38" s="337" t="s">
        <v>1577</v>
      </c>
      <c r="F38" s="440">
        <v>3</v>
      </c>
      <c r="G38" s="438">
        <v>44578</v>
      </c>
      <c r="H38" s="438">
        <v>44580</v>
      </c>
      <c r="I38" s="435" t="s">
        <v>244</v>
      </c>
      <c r="J38" s="170" t="s">
        <v>1374</v>
      </c>
      <c r="K38" s="94" t="s">
        <v>245</v>
      </c>
      <c r="L38" s="94" t="s">
        <v>338</v>
      </c>
      <c r="M38" s="45" t="str">
        <f>VLOOKUP(I38,ОМС!$D$1:$E$169,2,0)</f>
        <v xml:space="preserve"> 5051400834001223</v>
      </c>
      <c r="N38" s="42">
        <f t="shared" ca="1" si="5"/>
        <v>27</v>
      </c>
      <c r="O38" s="345" t="s">
        <v>1647</v>
      </c>
      <c r="P38" s="45" t="s">
        <v>88</v>
      </c>
      <c r="Q38" s="396" t="s">
        <v>1584</v>
      </c>
      <c r="R38" s="45"/>
      <c r="S38" s="336" t="s">
        <v>628</v>
      </c>
      <c r="T38" s="315" t="s">
        <v>1582</v>
      </c>
      <c r="U38" s="1" t="str">
        <f>W38&amp;X38</f>
        <v>3 года</v>
      </c>
      <c r="V38" s="94" t="s">
        <v>284</v>
      </c>
      <c r="W38" s="362">
        <v>3</v>
      </c>
      <c r="X38" s="60" t="str">
        <f>VLOOKUP(MOD(MAX(MOD(W38-11,100),9),10),{0," год";1," года";4," лет"},2)</f>
        <v xml:space="preserve"> года</v>
      </c>
      <c r="Y38" s="362"/>
      <c r="Z38" s="81"/>
      <c r="AA38" s="336"/>
      <c r="AC38" s="314" t="s">
        <v>1612</v>
      </c>
      <c r="AD38" s="336"/>
      <c r="AE38" s="336"/>
      <c r="AF38" s="336"/>
      <c r="AG38" s="336"/>
      <c r="AH38" s="336"/>
      <c r="AI38" s="336"/>
      <c r="AJ38" s="48" t="s">
        <v>414</v>
      </c>
      <c r="AK38" s="48" t="s">
        <v>969</v>
      </c>
      <c r="AL38" s="357">
        <v>44582</v>
      </c>
      <c r="AM38" s="363">
        <v>1</v>
      </c>
      <c r="AO38" s="336"/>
    </row>
    <row r="39" spans="1:41" s="314" customFormat="1" ht="18" customHeight="1" x14ac:dyDescent="0.2">
      <c r="A39" s="314" t="s">
        <v>1574</v>
      </c>
      <c r="B39" s="314">
        <v>44</v>
      </c>
      <c r="D39" s="332">
        <v>44645</v>
      </c>
      <c r="E39" s="333" t="s">
        <v>1576</v>
      </c>
      <c r="F39" s="314">
        <v>100</v>
      </c>
      <c r="G39" s="330">
        <v>44747</v>
      </c>
      <c r="H39" s="329"/>
      <c r="I39" s="122" t="s">
        <v>153</v>
      </c>
      <c r="J39" s="170" t="s">
        <v>1374</v>
      </c>
      <c r="K39" s="94" t="s">
        <v>154</v>
      </c>
      <c r="L39" s="94" t="s">
        <v>339</v>
      </c>
      <c r="M39" s="45" t="str">
        <f>VLOOKUP(I39,ОМС!$D$1:$E$169,2,0)</f>
        <v>Филиал ЗАО "Капитал медицинское страхование" в г. Волгограде 7752930848002195</v>
      </c>
      <c r="N39" s="42">
        <f t="shared" ca="1" si="5"/>
        <v>62</v>
      </c>
      <c r="O39" s="94" t="s">
        <v>103</v>
      </c>
      <c r="P39" s="380" t="s">
        <v>31</v>
      </c>
      <c r="Q39" s="396" t="s">
        <v>1584</v>
      </c>
      <c r="R39" s="45"/>
      <c r="S39" s="315" t="s">
        <v>628</v>
      </c>
      <c r="T39" s="315" t="s">
        <v>629</v>
      </c>
      <c r="U39" s="1" t="str">
        <f t="shared" ref="U39:U40" si="6">W39&amp;X39&amp;" "&amp;Z39&amp;" мес"</f>
        <v>34 года 11 мес</v>
      </c>
      <c r="V39" s="94" t="s">
        <v>583</v>
      </c>
      <c r="W39" s="362">
        <v>34</v>
      </c>
      <c r="X39" s="60" t="str">
        <f>VLOOKUP(MOD(MAX(MOD(W39-11,100),9),10),{0," год";1," года";4," лет"},2)</f>
        <v xml:space="preserve"> года</v>
      </c>
      <c r="Y39" s="362"/>
      <c r="Z39" s="81">
        <v>11</v>
      </c>
    </row>
    <row r="40" spans="1:41" s="314" customFormat="1" ht="14.25" customHeight="1" x14ac:dyDescent="0.2">
      <c r="A40" s="314" t="s">
        <v>1574</v>
      </c>
      <c r="B40" s="314">
        <v>56</v>
      </c>
      <c r="D40" s="332">
        <v>44671</v>
      </c>
      <c r="E40" s="333" t="s">
        <v>1577</v>
      </c>
      <c r="F40" s="422">
        <v>78</v>
      </c>
      <c r="G40" s="423">
        <v>44698</v>
      </c>
      <c r="H40" s="423">
        <v>44704</v>
      </c>
      <c r="I40" s="436" t="s">
        <v>157</v>
      </c>
      <c r="J40" s="99" t="s">
        <v>1374</v>
      </c>
      <c r="K40" s="94" t="s">
        <v>158</v>
      </c>
      <c r="L40" s="94" t="s">
        <v>341</v>
      </c>
      <c r="M40" s="45" t="str">
        <f>VLOOKUP(I40,ОМС!$D$1:$E$169,2,0)</f>
        <v>АО Страховая компания "АСКОМЕД" 7748530846001939</v>
      </c>
      <c r="N40" s="42">
        <f t="shared" ca="1" si="5"/>
        <v>57</v>
      </c>
      <c r="O40" s="41" t="s">
        <v>1683</v>
      </c>
      <c r="P40" s="94" t="s">
        <v>88</v>
      </c>
      <c r="Q40" s="396" t="s">
        <v>1584</v>
      </c>
      <c r="R40" s="45"/>
      <c r="S40" s="315" t="s">
        <v>628</v>
      </c>
      <c r="T40" s="41" t="s">
        <v>1684</v>
      </c>
      <c r="U40" s="1" t="str">
        <f t="shared" si="6"/>
        <v>34 года 3 мес</v>
      </c>
      <c r="V40" s="94" t="s">
        <v>585</v>
      </c>
      <c r="W40" s="362">
        <v>34</v>
      </c>
      <c r="X40" s="60" t="str">
        <f>VLOOKUP(MOD(MAX(MOD(W40-11,100),9),10),{0," год";1," года";4," лет"},2)</f>
        <v xml:space="preserve"> года</v>
      </c>
      <c r="Y40" s="362"/>
      <c r="Z40" s="81">
        <v>3</v>
      </c>
      <c r="AC40" s="314" t="s">
        <v>1696</v>
      </c>
      <c r="AJ40" s="314" t="s">
        <v>414</v>
      </c>
      <c r="AK40" s="314" t="s">
        <v>969</v>
      </c>
      <c r="AL40" s="357">
        <v>44705</v>
      </c>
      <c r="AM40" s="314">
        <v>2</v>
      </c>
      <c r="AN40" s="314" t="s">
        <v>1590</v>
      </c>
    </row>
    <row r="41" spans="1:41" ht="14.25" customHeight="1" x14ac:dyDescent="0.2">
      <c r="A41" s="314" t="s">
        <v>1574</v>
      </c>
      <c r="B41" s="314">
        <v>25</v>
      </c>
      <c r="C41" s="314"/>
      <c r="D41" s="332">
        <v>44617</v>
      </c>
      <c r="E41" s="333" t="s">
        <v>1577</v>
      </c>
      <c r="F41" s="422">
        <v>14</v>
      </c>
      <c r="G41" s="423">
        <v>44630</v>
      </c>
      <c r="H41" s="423">
        <v>44631</v>
      </c>
      <c r="I41" s="434" t="s">
        <v>246</v>
      </c>
      <c r="J41" s="99" t="s">
        <v>1374</v>
      </c>
      <c r="K41" s="94" t="s">
        <v>247</v>
      </c>
      <c r="L41" s="94" t="s">
        <v>342</v>
      </c>
      <c r="M41" s="45" t="str">
        <f>VLOOKUP(I41,ОМС!$D$1:$E$169,2,0)</f>
        <v>Филиал ООО "РГС-Медицина"-"Росгосстрах-Сыктывкар-Медицина" 1150400826000117</v>
      </c>
      <c r="N41" s="42">
        <f t="shared" ca="1" si="5"/>
        <v>26</v>
      </c>
      <c r="O41" s="93" t="s">
        <v>1293</v>
      </c>
      <c r="P41" s="94" t="s">
        <v>108</v>
      </c>
      <c r="Q41" s="396" t="s">
        <v>1584</v>
      </c>
      <c r="R41" s="45"/>
      <c r="S41" s="315" t="s">
        <v>628</v>
      </c>
      <c r="T41" s="315" t="s">
        <v>629</v>
      </c>
      <c r="U41" s="68" t="str">
        <f>W41&amp;X41&amp;" "&amp;Z41&amp;" мес"</f>
        <v>3 года  мес</v>
      </c>
      <c r="V41" s="94" t="s">
        <v>271</v>
      </c>
      <c r="W41" s="362">
        <v>3</v>
      </c>
      <c r="X41" s="60" t="str">
        <f>VLOOKUP(MOD(MAX(MOD(W41-11,100),9),10),{0," год";1," года";4," лет"},2)</f>
        <v xml:space="preserve"> года</v>
      </c>
      <c r="Y41" s="362"/>
      <c r="Z41" s="81"/>
      <c r="AA41" s="314"/>
      <c r="AC41" s="314" t="s">
        <v>1617</v>
      </c>
      <c r="AD41" s="314"/>
      <c r="AE41" s="314"/>
      <c r="AF41" s="314"/>
      <c r="AG41" s="314"/>
      <c r="AH41" s="314"/>
      <c r="AI41" s="314"/>
      <c r="AJ41" s="48" t="s">
        <v>414</v>
      </c>
      <c r="AK41" s="314" t="s">
        <v>969</v>
      </c>
      <c r="AL41" s="357">
        <v>44634</v>
      </c>
      <c r="AM41" s="363">
        <v>2</v>
      </c>
      <c r="AN41" s="314"/>
      <c r="AO41" s="314"/>
    </row>
    <row r="42" spans="1:41" s="491" customFormat="1" ht="15" customHeight="1" x14ac:dyDescent="0.2">
      <c r="D42" s="546"/>
      <c r="E42" s="546"/>
      <c r="G42" s="492"/>
      <c r="H42" s="492" t="s">
        <v>1591</v>
      </c>
      <c r="I42" s="503" t="s">
        <v>15</v>
      </c>
      <c r="J42" s="502" t="s">
        <v>1374</v>
      </c>
      <c r="K42" s="495" t="s">
        <v>17</v>
      </c>
      <c r="L42" s="495" t="s">
        <v>345</v>
      </c>
      <c r="M42" s="493" t="str">
        <f>VLOOKUP(I42,ОМС!$D$1:$E$169,2,0)</f>
        <v xml:space="preserve"> 3449 2408 4400 0344</v>
      </c>
      <c r="N42" s="496">
        <f t="shared" ca="1" si="5"/>
        <v>64</v>
      </c>
      <c r="O42" s="495" t="s">
        <v>3</v>
      </c>
      <c r="P42" s="495" t="s">
        <v>16</v>
      </c>
      <c r="Q42" s="493"/>
      <c r="R42" s="493"/>
      <c r="S42" s="497" t="s">
        <v>628</v>
      </c>
      <c r="T42" s="497" t="s">
        <v>629</v>
      </c>
      <c r="U42" s="498" t="str">
        <f>W42&amp;X42&amp;" "&amp;Z42&amp;" мес"</f>
        <v xml:space="preserve"> лет  мес</v>
      </c>
      <c r="V42" s="495" t="s">
        <v>586</v>
      </c>
      <c r="W42" s="499"/>
      <c r="X42" s="500" t="str">
        <f>VLOOKUP(MOD(MAX(MOD(W42-11,100),9),10),{0," год";1," года";4," лет"},2)</f>
        <v xml:space="preserve"> лет</v>
      </c>
      <c r="Y42" s="499"/>
      <c r="Z42" s="501"/>
    </row>
    <row r="43" spans="1:41" s="314" customFormat="1" ht="15.75" customHeight="1" x14ac:dyDescent="0.2">
      <c r="A43" s="314" t="s">
        <v>1586</v>
      </c>
      <c r="B43" s="314">
        <v>7</v>
      </c>
      <c r="D43" s="332">
        <v>44661</v>
      </c>
      <c r="E43" s="333" t="s">
        <v>1576</v>
      </c>
      <c r="F43" s="413">
        <v>33</v>
      </c>
      <c r="G43" s="410">
        <v>44641</v>
      </c>
      <c r="H43" s="410">
        <v>44676</v>
      </c>
      <c r="I43" s="430" t="s">
        <v>773</v>
      </c>
      <c r="J43" s="170" t="s">
        <v>1374</v>
      </c>
      <c r="K43" s="126" t="s">
        <v>771</v>
      </c>
      <c r="L43" s="126" t="s">
        <v>774</v>
      </c>
      <c r="M43" s="45" t="str">
        <f>VLOOKUP(I43,ОМС!$D$1:$E$169,2,0)</f>
        <v>Филиал ООО "РГС-Медицина"-"Росгосстрах-Липецк-Медицина" 4851820842000054</v>
      </c>
      <c r="N43" s="42">
        <f t="shared" ca="1" si="5"/>
        <v>51</v>
      </c>
      <c r="O43" s="126" t="s">
        <v>639</v>
      </c>
      <c r="P43" s="381" t="s">
        <v>670</v>
      </c>
      <c r="Q43" s="192" t="s">
        <v>1615</v>
      </c>
      <c r="S43" s="315" t="s">
        <v>628</v>
      </c>
      <c r="T43" s="315" t="s">
        <v>629</v>
      </c>
      <c r="U43" s="68" t="str">
        <f>W43&amp;X43&amp;" "&amp;Z43&amp;" мес"</f>
        <v>30 лет 4 мес</v>
      </c>
      <c r="V43" s="126" t="s">
        <v>772</v>
      </c>
      <c r="W43" s="61">
        <v>30</v>
      </c>
      <c r="X43" s="60" t="str">
        <f>VLOOKUP(MOD(MAX(MOD(W43-11,100),9),10),{0," год";1," года";4," лет"},2)</f>
        <v xml:space="preserve"> лет</v>
      </c>
      <c r="Y43" s="61"/>
      <c r="Z43" s="81">
        <v>4</v>
      </c>
      <c r="AC43" s="314" t="s">
        <v>1667</v>
      </c>
      <c r="AJ43" s="92" t="s">
        <v>414</v>
      </c>
      <c r="AK43" s="48" t="s">
        <v>1651</v>
      </c>
      <c r="AL43" s="49">
        <v>44676</v>
      </c>
      <c r="AM43" s="48"/>
      <c r="AN43" s="314" t="s">
        <v>1590</v>
      </c>
    </row>
    <row r="44" spans="1:41" s="455" customFormat="1" ht="18.75" customHeight="1" x14ac:dyDescent="0.2">
      <c r="A44" s="455" t="s">
        <v>1574</v>
      </c>
      <c r="B44" s="455">
        <v>23</v>
      </c>
      <c r="C44" s="455" t="s">
        <v>1657</v>
      </c>
      <c r="D44" s="456">
        <v>44611</v>
      </c>
      <c r="E44" s="455" t="s">
        <v>1578</v>
      </c>
      <c r="G44" s="457"/>
      <c r="H44" s="457"/>
      <c r="I44" s="460" t="s">
        <v>462</v>
      </c>
      <c r="J44" s="504" t="s">
        <v>1374</v>
      </c>
      <c r="K44" s="505" t="s">
        <v>587</v>
      </c>
      <c r="L44" s="505" t="s">
        <v>463</v>
      </c>
      <c r="M44" s="460" t="str">
        <f>VLOOKUP(I44,ОМС!$D$1:$E$169,2,0)</f>
        <v>ООО "МСК"ИНКО-МЕД" 4652000841000162</v>
      </c>
      <c r="N44" s="461">
        <f t="shared" ca="1" si="5"/>
        <v>23</v>
      </c>
      <c r="O44" s="505" t="s">
        <v>103</v>
      </c>
      <c r="P44" s="505" t="s">
        <v>108</v>
      </c>
      <c r="Q44" s="460" t="s">
        <v>1584</v>
      </c>
      <c r="R44" s="460"/>
      <c r="S44" s="466" t="s">
        <v>628</v>
      </c>
      <c r="T44" s="466" t="s">
        <v>629</v>
      </c>
      <c r="U44" s="506" t="str">
        <f>W44&amp;X44&amp;" "&amp;Z44&amp;" мес"</f>
        <v xml:space="preserve"> лет  мес</v>
      </c>
      <c r="V44" s="505" t="s">
        <v>588</v>
      </c>
      <c r="W44" s="507"/>
      <c r="X44" s="508" t="str">
        <f>VLOOKUP(MOD(MAX(MOD(W44-11,100),9),10),{0," год";1," года";4," лет"},2)</f>
        <v xml:space="preserve"> лет</v>
      </c>
      <c r="Y44" s="507"/>
      <c r="Z44" s="509"/>
    </row>
    <row r="45" spans="1:41" s="314" customFormat="1" ht="14.25" customHeight="1" x14ac:dyDescent="0.2">
      <c r="A45" s="314" t="s">
        <v>1574</v>
      </c>
      <c r="B45" s="314">
        <v>14</v>
      </c>
      <c r="D45" s="332">
        <v>44602</v>
      </c>
      <c r="E45" s="333" t="s">
        <v>1577</v>
      </c>
      <c r="F45" s="422">
        <v>27</v>
      </c>
      <c r="G45" s="423">
        <v>44642</v>
      </c>
      <c r="H45" s="423">
        <v>44662</v>
      </c>
      <c r="I45" s="435" t="s">
        <v>161</v>
      </c>
      <c r="J45" s="170" t="s">
        <v>1374</v>
      </c>
      <c r="K45" s="94" t="s">
        <v>162</v>
      </c>
      <c r="L45" s="94" t="s">
        <v>350</v>
      </c>
      <c r="M45" s="45" t="str">
        <f>VLOOKUP(I45,ОМС!$D$1:$E$169,2,0)</f>
        <v>ООО СМК "РЕСО-МЕД" 7650110843000337</v>
      </c>
      <c r="N45" s="42">
        <f t="shared" ca="1" si="5"/>
        <v>33</v>
      </c>
      <c r="O45" s="94" t="s">
        <v>103</v>
      </c>
      <c r="P45" s="94" t="s">
        <v>108</v>
      </c>
      <c r="Q45" s="396" t="s">
        <v>1584</v>
      </c>
      <c r="R45" s="45"/>
      <c r="S45" s="315" t="s">
        <v>628</v>
      </c>
      <c r="T45" s="315" t="s">
        <v>629</v>
      </c>
      <c r="U45" s="68" t="str">
        <f t="shared" ref="U45:U51" si="7">W45&amp;X45&amp;" "&amp;Z45&amp;" мес"</f>
        <v>10 лет 6 мес</v>
      </c>
      <c r="V45" s="94" t="s">
        <v>589</v>
      </c>
      <c r="W45" s="362">
        <v>10</v>
      </c>
      <c r="X45" s="60" t="str">
        <f>VLOOKUP(MOD(MAX(MOD(W45-11,100),9),10),{0," год";1," года";4," лет"},2)</f>
        <v xml:space="preserve"> лет</v>
      </c>
      <c r="Y45" s="362"/>
      <c r="Z45" s="81">
        <v>6</v>
      </c>
      <c r="AC45" s="314" t="s">
        <v>1667</v>
      </c>
      <c r="AJ45" s="48" t="s">
        <v>414</v>
      </c>
      <c r="AK45" s="48" t="s">
        <v>969</v>
      </c>
      <c r="AL45" s="49">
        <v>44663</v>
      </c>
      <c r="AM45" s="49" t="s">
        <v>426</v>
      </c>
    </row>
    <row r="46" spans="1:41" s="314" customFormat="1" ht="14.25" customHeight="1" x14ac:dyDescent="0.2">
      <c r="A46" s="314" t="s">
        <v>1574</v>
      </c>
      <c r="B46" s="314">
        <v>29</v>
      </c>
      <c r="D46" s="332">
        <v>44622</v>
      </c>
      <c r="E46" s="332" t="s">
        <v>1577</v>
      </c>
      <c r="F46" s="422">
        <v>19</v>
      </c>
      <c r="G46" s="423">
        <v>44634</v>
      </c>
      <c r="H46" s="423">
        <v>44635</v>
      </c>
      <c r="I46" s="444" t="s">
        <v>410</v>
      </c>
      <c r="J46" s="99" t="s">
        <v>1374</v>
      </c>
      <c r="K46" s="94" t="s">
        <v>590</v>
      </c>
      <c r="L46" s="94" t="s">
        <v>411</v>
      </c>
      <c r="M46" s="45" t="str">
        <f>VLOOKUP(I46,ОМС!$D$1:$E$169,2,0)</f>
        <v>Филиал ООО "Капитал МС" в Ярославской области 4456999744000021</v>
      </c>
      <c r="N46" s="42">
        <f t="shared" ca="1" si="5"/>
        <v>22</v>
      </c>
      <c r="O46" s="93" t="s">
        <v>103</v>
      </c>
      <c r="P46" s="94" t="s">
        <v>108</v>
      </c>
      <c r="Q46" s="396" t="s">
        <v>1584</v>
      </c>
      <c r="R46" s="45"/>
      <c r="S46" s="315" t="s">
        <v>628</v>
      </c>
      <c r="T46" s="315" t="s">
        <v>629</v>
      </c>
      <c r="U46" s="68" t="str">
        <f t="shared" si="7"/>
        <v>2 года 2 мес</v>
      </c>
      <c r="V46" s="94" t="s">
        <v>591</v>
      </c>
      <c r="W46" s="362">
        <v>2</v>
      </c>
      <c r="X46" s="60" t="str">
        <f>VLOOKUP(MOD(MAX(MOD(W46-11,100),9),10),{0," год";1," года";4," лет"},2)</f>
        <v xml:space="preserve"> года</v>
      </c>
      <c r="Y46" s="362"/>
      <c r="Z46" s="81">
        <v>2</v>
      </c>
      <c r="AC46" s="314" t="s">
        <v>1617</v>
      </c>
      <c r="AJ46" s="48" t="s">
        <v>414</v>
      </c>
      <c r="AK46" s="314" t="s">
        <v>969</v>
      </c>
      <c r="AL46" s="357">
        <v>44636</v>
      </c>
      <c r="AM46" s="363" t="s">
        <v>426</v>
      </c>
    </row>
    <row r="47" spans="1:41" s="314" customFormat="1" ht="14.25" customHeight="1" x14ac:dyDescent="0.2">
      <c r="A47" s="314" t="s">
        <v>1574</v>
      </c>
      <c r="B47" s="314">
        <v>33</v>
      </c>
      <c r="D47" s="332">
        <v>44626</v>
      </c>
      <c r="E47" s="333" t="s">
        <v>1577</v>
      </c>
      <c r="F47" s="422">
        <v>79</v>
      </c>
      <c r="G47" s="423">
        <v>44698</v>
      </c>
      <c r="H47" s="423">
        <v>44704</v>
      </c>
      <c r="I47" s="435" t="s">
        <v>163</v>
      </c>
      <c r="J47" s="170" t="s">
        <v>1374</v>
      </c>
      <c r="K47" s="94" t="s">
        <v>164</v>
      </c>
      <c r="L47" s="94" t="s">
        <v>352</v>
      </c>
      <c r="M47" s="45" t="str">
        <f>VLOOKUP(I47,ОМС!$D$1:$E$169,2,0)</f>
        <v>АльфаСтрахование-ОМС 2354 3308 4200 0746</v>
      </c>
      <c r="N47" s="42">
        <f t="shared" ca="1" si="5"/>
        <v>56</v>
      </c>
      <c r="O47" s="94" t="s">
        <v>103</v>
      </c>
      <c r="P47" s="379" t="s">
        <v>31</v>
      </c>
      <c r="Q47" s="396" t="s">
        <v>1584</v>
      </c>
      <c r="R47" s="45"/>
      <c r="S47" s="315" t="s">
        <v>628</v>
      </c>
      <c r="T47" s="315" t="s">
        <v>629</v>
      </c>
      <c r="U47" s="1" t="str">
        <f t="shared" si="7"/>
        <v>8 лет 9 мес</v>
      </c>
      <c r="V47" s="94" t="s">
        <v>592</v>
      </c>
      <c r="W47" s="362">
        <v>8</v>
      </c>
      <c r="X47" s="60" t="str">
        <f>VLOOKUP(MOD(MAX(MOD(W47-11,100),9),10),{0," год";1," года";4," лет"},2)</f>
        <v xml:space="preserve"> лет</v>
      </c>
      <c r="Y47" s="362"/>
      <c r="Z47" s="81">
        <v>9</v>
      </c>
      <c r="AC47" s="314" t="s">
        <v>1696</v>
      </c>
      <c r="AJ47" s="314" t="s">
        <v>414</v>
      </c>
      <c r="AK47" s="314" t="s">
        <v>969</v>
      </c>
      <c r="AL47" s="357">
        <v>44705</v>
      </c>
      <c r="AM47" s="314" t="s">
        <v>426</v>
      </c>
      <c r="AN47" s="314" t="s">
        <v>1590</v>
      </c>
    </row>
    <row r="48" spans="1:41" s="314" customFormat="1" ht="14.25" customHeight="1" x14ac:dyDescent="0.2">
      <c r="A48" s="314" t="s">
        <v>1574</v>
      </c>
      <c r="B48" s="314">
        <v>58</v>
      </c>
      <c r="D48" s="332">
        <v>44675</v>
      </c>
      <c r="E48" s="333" t="s">
        <v>1577</v>
      </c>
      <c r="F48" s="422">
        <v>74</v>
      </c>
      <c r="G48" s="423">
        <v>44698</v>
      </c>
      <c r="H48" s="423">
        <v>44705</v>
      </c>
      <c r="I48" s="435" t="s">
        <v>255</v>
      </c>
      <c r="J48" s="170" t="s">
        <v>1374</v>
      </c>
      <c r="K48" s="94" t="s">
        <v>256</v>
      </c>
      <c r="L48" s="94" t="s">
        <v>353</v>
      </c>
      <c r="M48" s="45" t="str">
        <f>VLOOKUP(I48,ОМС!$D$1:$E$169,2,0)</f>
        <v xml:space="preserve"> 5352830846000134</v>
      </c>
      <c r="N48" s="42">
        <f t="shared" ca="1" si="5"/>
        <v>61</v>
      </c>
      <c r="O48" s="41" t="s">
        <v>1683</v>
      </c>
      <c r="P48" s="45" t="s">
        <v>31</v>
      </c>
      <c r="Q48" s="396" t="s">
        <v>1584</v>
      </c>
      <c r="R48" s="45"/>
      <c r="S48" s="315" t="s">
        <v>628</v>
      </c>
      <c r="T48" s="41" t="s">
        <v>1684</v>
      </c>
      <c r="U48" s="1" t="str">
        <f t="shared" si="7"/>
        <v>4 года 11 мес</v>
      </c>
      <c r="V48" s="94" t="s">
        <v>277</v>
      </c>
      <c r="W48" s="362">
        <v>4</v>
      </c>
      <c r="X48" s="60" t="str">
        <f>VLOOKUP(MOD(MAX(MOD(W48-11,100),9),10),{0," год";1," года";4," лет"},2)</f>
        <v xml:space="preserve"> года</v>
      </c>
      <c r="Y48" s="362"/>
      <c r="Z48" s="81">
        <v>11</v>
      </c>
      <c r="AC48" s="314" t="s">
        <v>1696</v>
      </c>
      <c r="AJ48" s="314" t="s">
        <v>414</v>
      </c>
      <c r="AK48" s="314" t="s">
        <v>969</v>
      </c>
      <c r="AL48" s="357">
        <v>44707</v>
      </c>
      <c r="AM48" s="314">
        <v>2</v>
      </c>
      <c r="AN48" s="314" t="s">
        <v>1590</v>
      </c>
    </row>
    <row r="49" spans="1:41" s="314" customFormat="1" ht="16.5" customHeight="1" x14ac:dyDescent="0.2">
      <c r="A49" s="314" t="s">
        <v>1574</v>
      </c>
      <c r="B49" s="314">
        <v>52</v>
      </c>
      <c r="D49" s="332">
        <v>44666</v>
      </c>
      <c r="E49" s="333" t="s">
        <v>1577</v>
      </c>
      <c r="F49" s="422">
        <v>69</v>
      </c>
      <c r="G49" s="423">
        <v>44692</v>
      </c>
      <c r="H49" s="423">
        <v>44693</v>
      </c>
      <c r="I49" s="436" t="s">
        <v>165</v>
      </c>
      <c r="J49" s="99" t="s">
        <v>1374</v>
      </c>
      <c r="K49" s="94" t="s">
        <v>166</v>
      </c>
      <c r="L49" s="94" t="s">
        <v>354</v>
      </c>
      <c r="M49" s="45" t="str">
        <f>VLOOKUP(I49,ОМС!$D$1:$E$169,2,0)</f>
        <v>Филиал ЗАО "МАКС-М" в г. Пскове 6957020840000200</v>
      </c>
      <c r="N49" s="42">
        <f t="shared" ca="1" si="5"/>
        <v>43</v>
      </c>
      <c r="O49" s="41" t="s">
        <v>1665</v>
      </c>
      <c r="P49" s="380" t="s">
        <v>88</v>
      </c>
      <c r="Q49" s="396" t="s">
        <v>1584</v>
      </c>
      <c r="R49" s="45"/>
      <c r="S49" s="315" t="s">
        <v>628</v>
      </c>
      <c r="T49" s="41" t="s">
        <v>1666</v>
      </c>
      <c r="U49" s="68" t="str">
        <f t="shared" si="7"/>
        <v>21 год 9 мес</v>
      </c>
      <c r="V49" s="94" t="s">
        <v>593</v>
      </c>
      <c r="W49" s="362">
        <v>21</v>
      </c>
      <c r="X49" s="60" t="str">
        <f>VLOOKUP(MOD(MAX(MOD(W49-11,100),9),10),{0," год";1," года";4," лет"},2)</f>
        <v xml:space="preserve"> год</v>
      </c>
      <c r="Y49" s="362"/>
      <c r="Z49" s="81">
        <v>9</v>
      </c>
      <c r="AC49" s="314" t="s">
        <v>1696</v>
      </c>
      <c r="AE49" s="314" t="s">
        <v>1691</v>
      </c>
      <c r="AF49" s="314" t="s">
        <v>969</v>
      </c>
      <c r="AG49" s="357">
        <v>44697</v>
      </c>
      <c r="AJ49" s="314" t="s">
        <v>1648</v>
      </c>
    </row>
    <row r="50" spans="1:41" s="455" customFormat="1" ht="12" customHeight="1" x14ac:dyDescent="0.2">
      <c r="A50" s="455" t="s">
        <v>1574</v>
      </c>
      <c r="B50" s="455">
        <v>57</v>
      </c>
      <c r="C50" s="510" t="s">
        <v>1613</v>
      </c>
      <c r="D50" s="456">
        <v>44674</v>
      </c>
      <c r="E50" s="455" t="s">
        <v>1577</v>
      </c>
      <c r="H50" s="457"/>
      <c r="I50" s="505" t="s">
        <v>167</v>
      </c>
      <c r="J50" s="511" t="s">
        <v>1374</v>
      </c>
      <c r="K50" s="505" t="s">
        <v>168</v>
      </c>
      <c r="L50" s="505" t="s">
        <v>355</v>
      </c>
      <c r="M50" s="460" t="str">
        <f>VLOOKUP(I50,ОМС!$D$1:$E$169,2,0)</f>
        <v>ООО "СМК РЕСО-Мед"-Санкт-Петербург 6056130836000062</v>
      </c>
      <c r="N50" s="461">
        <f t="shared" ca="1" si="5"/>
        <v>54</v>
      </c>
      <c r="O50" s="505" t="s">
        <v>103</v>
      </c>
      <c r="P50" s="505" t="s">
        <v>88</v>
      </c>
      <c r="Q50" s="460" t="s">
        <v>1584</v>
      </c>
      <c r="R50" s="460"/>
      <c r="S50" s="466" t="s">
        <v>628</v>
      </c>
      <c r="T50" s="512" t="s">
        <v>629</v>
      </c>
      <c r="U50" s="506" t="str">
        <f t="shared" si="7"/>
        <v xml:space="preserve"> лет  мес</v>
      </c>
      <c r="V50" s="505" t="s">
        <v>594</v>
      </c>
      <c r="W50" s="507"/>
      <c r="X50" s="508" t="str">
        <f>VLOOKUP(MOD(MAX(MOD(W50-11,100),9),10),{0," год";1," года";4," лет"},2)</f>
        <v xml:space="preserve"> лет</v>
      </c>
      <c r="Y50" s="507"/>
      <c r="Z50" s="509"/>
    </row>
    <row r="51" spans="1:41" s="314" customFormat="1" ht="14.25" customHeight="1" x14ac:dyDescent="0.2">
      <c r="A51" s="314" t="s">
        <v>1574</v>
      </c>
      <c r="B51" s="314">
        <v>42</v>
      </c>
      <c r="D51" s="332">
        <v>44644</v>
      </c>
      <c r="E51" s="333" t="s">
        <v>1577</v>
      </c>
      <c r="F51" s="422">
        <v>75</v>
      </c>
      <c r="G51" s="423">
        <v>44698</v>
      </c>
      <c r="H51" s="423">
        <v>44705</v>
      </c>
      <c r="I51" s="434" t="s">
        <v>290</v>
      </c>
      <c r="J51" s="99" t="s">
        <v>1374</v>
      </c>
      <c r="K51" s="94" t="s">
        <v>291</v>
      </c>
      <c r="L51" s="94" t="s">
        <v>356</v>
      </c>
      <c r="M51" s="45" t="str">
        <f>VLOOKUP(I51,ОМС!$D$1:$E$169,2,0)</f>
        <v>ЗАО МСК "Солидарность для жизни" 2357 3308 3600 0568</v>
      </c>
      <c r="N51" s="42">
        <f t="shared" ca="1" si="5"/>
        <v>56</v>
      </c>
      <c r="O51" s="94" t="s">
        <v>103</v>
      </c>
      <c r="P51" s="94" t="s">
        <v>105</v>
      </c>
      <c r="Q51" s="396" t="s">
        <v>1584</v>
      </c>
      <c r="R51" s="45"/>
      <c r="S51" s="315" t="s">
        <v>628</v>
      </c>
      <c r="T51" s="315" t="s">
        <v>629</v>
      </c>
      <c r="U51" s="1" t="str">
        <f t="shared" si="7"/>
        <v>26 лет 1 мес</v>
      </c>
      <c r="V51" s="94" t="s">
        <v>292</v>
      </c>
      <c r="W51" s="362">
        <v>26</v>
      </c>
      <c r="X51" s="60" t="str">
        <f>VLOOKUP(MOD(MAX(MOD(W51-11,100),9),10),{0," год";1," года";4," лет"},2)</f>
        <v xml:space="preserve"> лет</v>
      </c>
      <c r="Y51" s="362"/>
      <c r="Z51" s="81">
        <v>1</v>
      </c>
      <c r="AC51" s="314" t="s">
        <v>1696</v>
      </c>
      <c r="AE51" s="314" t="s">
        <v>1692</v>
      </c>
      <c r="AF51" s="314" t="s">
        <v>969</v>
      </c>
      <c r="AG51" s="357">
        <v>44707</v>
      </c>
      <c r="AH51" s="314" t="s">
        <v>1590</v>
      </c>
    </row>
    <row r="52" spans="1:41" s="314" customFormat="1" ht="15" customHeight="1" x14ac:dyDescent="0.2">
      <c r="A52" s="336" t="s">
        <v>1574</v>
      </c>
      <c r="B52" s="336">
        <v>2</v>
      </c>
      <c r="C52" s="336"/>
      <c r="D52" s="337">
        <v>44577</v>
      </c>
      <c r="E52" s="337" t="s">
        <v>1578</v>
      </c>
      <c r="F52" s="440">
        <v>28</v>
      </c>
      <c r="G52" s="423">
        <v>44642</v>
      </c>
      <c r="H52" s="438">
        <v>44670</v>
      </c>
      <c r="I52" s="441" t="s">
        <v>18</v>
      </c>
      <c r="J52" s="99" t="s">
        <v>1374</v>
      </c>
      <c r="K52" s="94" t="s">
        <v>19</v>
      </c>
      <c r="L52" s="94" t="s">
        <v>357</v>
      </c>
      <c r="M52" s="45" t="str">
        <f>VLOOKUP(I52,ОМС!$D$1:$E$169,2,0)</f>
        <v>ОАО "СК "СОГАЗ-Мед" Волгоградский филиал 3455140819000520</v>
      </c>
      <c r="N52" s="42">
        <f t="shared" ca="1" si="5"/>
        <v>64</v>
      </c>
      <c r="O52" s="94" t="s">
        <v>3</v>
      </c>
      <c r="P52" s="94" t="s">
        <v>13</v>
      </c>
      <c r="Q52" s="396" t="s">
        <v>1584</v>
      </c>
      <c r="R52" s="45"/>
      <c r="S52" s="336" t="s">
        <v>628</v>
      </c>
      <c r="T52" s="336" t="s">
        <v>629</v>
      </c>
      <c r="U52" s="68" t="str">
        <f t="shared" ref="U52:U58" si="8">W52&amp;X52&amp;" "&amp;Z52&amp;" мес"</f>
        <v>25 лет 10 мес</v>
      </c>
      <c r="V52" s="94" t="s">
        <v>576</v>
      </c>
      <c r="W52" s="362">
        <v>25</v>
      </c>
      <c r="X52" s="60" t="str">
        <f>VLOOKUP(MOD(MAX(MOD(W52-11,100),9),10),{0," год";1," года";4," лет"},2)</f>
        <v xml:space="preserve"> лет</v>
      </c>
      <c r="Y52" s="362"/>
      <c r="Z52" s="81">
        <v>10</v>
      </c>
      <c r="AA52" s="336"/>
      <c r="AC52" s="314" t="s">
        <v>1667</v>
      </c>
      <c r="AD52" s="336"/>
      <c r="AE52" s="336" t="s">
        <v>1660</v>
      </c>
      <c r="AF52" s="336"/>
      <c r="AG52" s="336"/>
      <c r="AH52" s="336"/>
      <c r="AI52" s="336"/>
      <c r="AJ52" s="92" t="s">
        <v>414</v>
      </c>
      <c r="AK52" s="48" t="s">
        <v>1651</v>
      </c>
      <c r="AL52" s="49">
        <v>44673</v>
      </c>
      <c r="AM52" s="48">
        <v>3</v>
      </c>
      <c r="AN52" s="336" t="s">
        <v>1652</v>
      </c>
    </row>
    <row r="53" spans="1:41" s="491" customFormat="1" ht="15.75" customHeight="1" x14ac:dyDescent="0.2">
      <c r="G53" s="492"/>
      <c r="H53" s="492" t="s">
        <v>1592</v>
      </c>
      <c r="I53" s="493" t="s">
        <v>169</v>
      </c>
      <c r="J53" s="494" t="s">
        <v>1374</v>
      </c>
      <c r="K53" s="495" t="s">
        <v>170</v>
      </c>
      <c r="L53" s="495" t="s">
        <v>358</v>
      </c>
      <c r="M53" s="493" t="str">
        <f>VLOOKUP(I53,ОМС!$D$1:$E$169,2,0)</f>
        <v xml:space="preserve"> </v>
      </c>
      <c r="N53" s="496">
        <f t="shared" ca="1" si="5"/>
        <v>63</v>
      </c>
      <c r="O53" s="495" t="s">
        <v>103</v>
      </c>
      <c r="P53" s="495" t="s">
        <v>88</v>
      </c>
      <c r="Q53" s="493"/>
      <c r="R53" s="493"/>
      <c r="S53" s="497" t="s">
        <v>628</v>
      </c>
      <c r="T53" s="497" t="s">
        <v>629</v>
      </c>
      <c r="U53" s="498" t="str">
        <f t="shared" si="8"/>
        <v xml:space="preserve"> лет  мес</v>
      </c>
      <c r="V53" s="495" t="s">
        <v>595</v>
      </c>
      <c r="W53" s="499"/>
      <c r="X53" s="500" t="str">
        <f>VLOOKUP(MOD(MAX(MOD(W53-11,100),9),10),{0," год";1," года";4," лет"},2)</f>
        <v xml:space="preserve"> лет</v>
      </c>
      <c r="Y53" s="499"/>
      <c r="Z53" s="501"/>
    </row>
    <row r="54" spans="1:41" s="314" customFormat="1" ht="14.25" customHeight="1" x14ac:dyDescent="0.2">
      <c r="A54" s="314" t="s">
        <v>1574</v>
      </c>
      <c r="B54" s="314">
        <v>37</v>
      </c>
      <c r="D54" s="332">
        <v>44635</v>
      </c>
      <c r="E54" s="333" t="s">
        <v>1577</v>
      </c>
      <c r="F54" s="422">
        <v>40</v>
      </c>
      <c r="G54" s="423">
        <v>44652</v>
      </c>
      <c r="H54" s="423">
        <v>44655</v>
      </c>
      <c r="I54" s="443" t="s">
        <v>173</v>
      </c>
      <c r="J54" s="99" t="s">
        <v>1374</v>
      </c>
      <c r="K54" s="72" t="s">
        <v>174</v>
      </c>
      <c r="L54" s="72" t="s">
        <v>360</v>
      </c>
      <c r="M54" s="45" t="str">
        <f>VLOOKUP(I54,ОМС!$D$1:$E$169,2,0)</f>
        <v>Филиал ООО "РГС-Медицина"-"Росгосстрах-Ярославль-Медицина" 7647930823000189</v>
      </c>
      <c r="N54" s="42">
        <f t="shared" ca="1" si="5"/>
        <v>61</v>
      </c>
      <c r="O54" s="94" t="s">
        <v>103</v>
      </c>
      <c r="P54" s="94" t="s">
        <v>88</v>
      </c>
      <c r="Q54" s="396" t="s">
        <v>1584</v>
      </c>
      <c r="R54" s="45"/>
      <c r="S54" s="315" t="s">
        <v>628</v>
      </c>
      <c r="T54" s="315" t="s">
        <v>629</v>
      </c>
      <c r="U54" s="68" t="str">
        <f t="shared" si="8"/>
        <v>32 года 5 мес</v>
      </c>
      <c r="V54" s="72" t="s">
        <v>596</v>
      </c>
      <c r="W54" s="362">
        <v>32</v>
      </c>
      <c r="X54" s="60" t="str">
        <f>VLOOKUP(MOD(MAX(MOD(W54-11,100),9),10),{0," год";1," года";4," лет"},2)</f>
        <v xml:space="preserve"> года</v>
      </c>
      <c r="Y54" s="362"/>
      <c r="Z54" s="81">
        <v>5</v>
      </c>
      <c r="AC54" s="314" t="s">
        <v>1667</v>
      </c>
      <c r="AJ54" s="48" t="s">
        <v>414</v>
      </c>
      <c r="AK54" s="48" t="s">
        <v>969</v>
      </c>
      <c r="AL54" s="49">
        <v>44658</v>
      </c>
      <c r="AM54" s="48" t="s">
        <v>426</v>
      </c>
    </row>
    <row r="55" spans="1:41" s="314" customFormat="1" ht="14.25" customHeight="1" x14ac:dyDescent="0.2">
      <c r="A55" s="314" t="s">
        <v>1574</v>
      </c>
      <c r="B55" s="314">
        <v>30</v>
      </c>
      <c r="D55" s="332">
        <v>44622</v>
      </c>
      <c r="E55" s="332" t="s">
        <v>1577</v>
      </c>
      <c r="F55" s="422">
        <v>67</v>
      </c>
      <c r="G55" s="423">
        <v>44687</v>
      </c>
      <c r="H55" s="423">
        <v>44693</v>
      </c>
      <c r="I55" s="435" t="s">
        <v>175</v>
      </c>
      <c r="J55" s="306" t="s">
        <v>1374</v>
      </c>
      <c r="K55" s="45" t="s">
        <v>176</v>
      </c>
      <c r="L55" s="45" t="s">
        <v>361</v>
      </c>
      <c r="M55" s="45" t="str">
        <f>VLOOKUP(I55,ОМС!$D$1:$E$169,2,0)</f>
        <v xml:space="preserve"> 6154 7008 4500 0302</v>
      </c>
      <c r="N55" s="42">
        <f t="shared" ca="1" si="5"/>
        <v>30</v>
      </c>
      <c r="O55" s="45" t="s">
        <v>103</v>
      </c>
      <c r="P55" s="45" t="s">
        <v>31</v>
      </c>
      <c r="Q55" s="396" t="s">
        <v>1584</v>
      </c>
      <c r="R55" s="45"/>
      <c r="S55" s="315" t="s">
        <v>628</v>
      </c>
      <c r="T55" s="315" t="s">
        <v>629</v>
      </c>
      <c r="U55" s="68" t="str">
        <f t="shared" si="8"/>
        <v>5 лет 11 мес</v>
      </c>
      <c r="V55" s="45" t="s">
        <v>597</v>
      </c>
      <c r="W55" s="362">
        <v>5</v>
      </c>
      <c r="X55" s="60" t="str">
        <f>VLOOKUP(MOD(MAX(MOD(W55-11,100),9),10),{0," год";1," года";4," лет"},2)</f>
        <v xml:space="preserve"> лет</v>
      </c>
      <c r="Y55" s="362"/>
      <c r="Z55" s="81">
        <v>11</v>
      </c>
      <c r="AC55" s="314" t="s">
        <v>1696</v>
      </c>
      <c r="AJ55" s="314" t="s">
        <v>414</v>
      </c>
      <c r="AK55" s="314" t="s">
        <v>969</v>
      </c>
      <c r="AL55" s="357">
        <v>44697</v>
      </c>
      <c r="AM55" s="363" t="s">
        <v>434</v>
      </c>
    </row>
    <row r="56" spans="1:41" s="314" customFormat="1" ht="14.25" customHeight="1" x14ac:dyDescent="0.2">
      <c r="A56" s="314" t="s">
        <v>1574</v>
      </c>
      <c r="B56" s="314">
        <v>39</v>
      </c>
      <c r="D56" s="332">
        <v>44636</v>
      </c>
      <c r="E56" s="333" t="s">
        <v>1577</v>
      </c>
      <c r="F56" s="422">
        <v>15</v>
      </c>
      <c r="G56" s="423">
        <v>44630</v>
      </c>
      <c r="H56" s="423">
        <v>44631</v>
      </c>
      <c r="I56" s="435" t="s">
        <v>96</v>
      </c>
      <c r="J56" s="306" t="s">
        <v>1374</v>
      </c>
      <c r="K56" s="45" t="s">
        <v>98</v>
      </c>
      <c r="L56" s="45" t="s">
        <v>362</v>
      </c>
      <c r="M56" s="45" t="str">
        <f>VLOOKUP(I56,ОМС!$D$1:$E$169,2,0)</f>
        <v>ООО "СМК РЕСО-Мед" Железнодорожный филиал 6148310842000096</v>
      </c>
      <c r="N56" s="42">
        <f t="shared" ca="1" si="5"/>
        <v>35</v>
      </c>
      <c r="O56" s="45" t="s">
        <v>86</v>
      </c>
      <c r="P56" s="45" t="s">
        <v>91</v>
      </c>
      <c r="Q56" s="396" t="s">
        <v>1584</v>
      </c>
      <c r="R56" s="45"/>
      <c r="S56" s="315" t="s">
        <v>628</v>
      </c>
      <c r="T56" s="315" t="s">
        <v>629</v>
      </c>
      <c r="U56" s="68" t="str">
        <f t="shared" si="8"/>
        <v>10 лет 5 мес</v>
      </c>
      <c r="V56" s="45" t="s">
        <v>598</v>
      </c>
      <c r="W56" s="362">
        <v>10</v>
      </c>
      <c r="X56" s="60" t="str">
        <f>VLOOKUP(MOD(MAX(MOD(W56-11,100),9),10),{0," год";1," года";4," лет"},2)</f>
        <v xml:space="preserve"> лет</v>
      </c>
      <c r="Y56" s="362"/>
      <c r="Z56" s="81">
        <v>5</v>
      </c>
      <c r="AC56" s="314" t="s">
        <v>1617</v>
      </c>
      <c r="AJ56" s="48" t="s">
        <v>414</v>
      </c>
      <c r="AK56" s="314" t="s">
        <v>969</v>
      </c>
      <c r="AL56" s="357">
        <v>44634</v>
      </c>
      <c r="AM56" s="363">
        <v>2</v>
      </c>
    </row>
    <row r="57" spans="1:41" s="314" customFormat="1" ht="14.25" customHeight="1" x14ac:dyDescent="0.2">
      <c r="A57" s="314" t="s">
        <v>1574</v>
      </c>
      <c r="B57" s="314">
        <v>21</v>
      </c>
      <c r="D57" s="332">
        <v>44610</v>
      </c>
      <c r="E57" s="333" t="s">
        <v>1577</v>
      </c>
      <c r="F57" s="422">
        <v>41</v>
      </c>
      <c r="G57" s="423">
        <v>44652</v>
      </c>
      <c r="H57" s="423">
        <v>44655</v>
      </c>
      <c r="I57" s="442" t="s">
        <v>179</v>
      </c>
      <c r="J57" s="99" t="s">
        <v>1374</v>
      </c>
      <c r="K57" s="352">
        <v>24647</v>
      </c>
      <c r="L57" s="54" t="s">
        <v>364</v>
      </c>
      <c r="M57" s="45" t="str">
        <f>VLOOKUP(I57,ОМС!$D$1:$E$169,2,0)</f>
        <v>РОСНО Медицинское страхование Оренбургский филиал 7753 2208 3100 1720</v>
      </c>
      <c r="N57" s="42">
        <f t="shared" ca="1" si="5"/>
        <v>55</v>
      </c>
      <c r="O57" s="94" t="s">
        <v>103</v>
      </c>
      <c r="P57" s="94" t="s">
        <v>31</v>
      </c>
      <c r="Q57" s="396" t="s">
        <v>1584</v>
      </c>
      <c r="R57" s="45"/>
      <c r="S57" s="315" t="s">
        <v>628</v>
      </c>
      <c r="T57" s="315" t="s">
        <v>629</v>
      </c>
      <c r="U57" s="68" t="str">
        <f t="shared" si="8"/>
        <v>8 лет 9 мес</v>
      </c>
      <c r="V57" s="352">
        <v>44278</v>
      </c>
      <c r="W57" s="81">
        <v>8</v>
      </c>
      <c r="X57" s="60" t="str">
        <f>VLOOKUP(MOD(MAX(MOD(W57-11,100),9),10),{0," год";1," года";4," лет"},2)</f>
        <v xml:space="preserve"> лет</v>
      </c>
      <c r="Y57" s="81"/>
      <c r="Z57" s="81">
        <v>9</v>
      </c>
      <c r="AC57" s="314" t="s">
        <v>1667</v>
      </c>
      <c r="AJ57" s="48" t="s">
        <v>414</v>
      </c>
      <c r="AK57" s="48" t="s">
        <v>969</v>
      </c>
      <c r="AL57" s="49">
        <v>44658</v>
      </c>
      <c r="AM57" s="48" t="s">
        <v>426</v>
      </c>
    </row>
    <row r="58" spans="1:41" s="314" customFormat="1" ht="14.25" customHeight="1" x14ac:dyDescent="0.2">
      <c r="A58" s="336" t="s">
        <v>1574</v>
      </c>
      <c r="B58" s="336">
        <v>8</v>
      </c>
      <c r="C58" s="341"/>
      <c r="D58" s="337">
        <v>44581</v>
      </c>
      <c r="E58" s="338" t="s">
        <v>1578</v>
      </c>
      <c r="F58" s="440">
        <v>57</v>
      </c>
      <c r="G58" s="438">
        <v>44665</v>
      </c>
      <c r="H58" s="438">
        <v>44670</v>
      </c>
      <c r="I58" s="434" t="s">
        <v>181</v>
      </c>
      <c r="J58" s="305" t="s">
        <v>1374</v>
      </c>
      <c r="K58" s="94" t="s">
        <v>182</v>
      </c>
      <c r="L58" s="94" t="s">
        <v>365</v>
      </c>
      <c r="M58" s="45" t="str">
        <f>VLOOKUP(I58,ОМС!$D$1:$E$169,2,0)</f>
        <v>Саратовский филиал ОАО "Страховая компания "СОГАЗ-Мед" 6453230825000070</v>
      </c>
      <c r="N58" s="42">
        <f t="shared" ca="1" si="5"/>
        <v>45</v>
      </c>
      <c r="O58" s="94" t="s">
        <v>1640</v>
      </c>
      <c r="P58" s="94" t="s">
        <v>105</v>
      </c>
      <c r="Q58" s="396" t="s">
        <v>1584</v>
      </c>
      <c r="R58" s="45"/>
      <c r="S58" s="336" t="s">
        <v>628</v>
      </c>
      <c r="T58" s="315" t="s">
        <v>1641</v>
      </c>
      <c r="U58" s="68" t="str">
        <f t="shared" si="8"/>
        <v>26 лет 4 мес</v>
      </c>
      <c r="V58" s="45" t="s">
        <v>599</v>
      </c>
      <c r="W58" s="362">
        <v>26</v>
      </c>
      <c r="X58" s="60" t="str">
        <f>VLOOKUP(MOD(MAX(MOD(W58-11,100),9),10),{0," год";1," года";4," лет"},2)</f>
        <v xml:space="preserve"> лет</v>
      </c>
      <c r="Y58" s="362"/>
      <c r="Z58" s="81">
        <v>4</v>
      </c>
      <c r="AA58" s="336"/>
      <c r="AC58" s="314" t="s">
        <v>1667</v>
      </c>
      <c r="AD58" s="336"/>
      <c r="AE58" s="336"/>
      <c r="AF58" s="336"/>
      <c r="AG58" s="336"/>
      <c r="AH58" s="336"/>
      <c r="AI58" s="336"/>
      <c r="AJ58" s="92" t="s">
        <v>414</v>
      </c>
      <c r="AK58" s="48" t="s">
        <v>1651</v>
      </c>
      <c r="AL58" s="49">
        <v>44676</v>
      </c>
      <c r="AM58" s="48">
        <v>2</v>
      </c>
      <c r="AN58" s="336" t="s">
        <v>1649</v>
      </c>
      <c r="AO58" s="336"/>
    </row>
    <row r="59" spans="1:41" ht="14.25" customHeight="1" x14ac:dyDescent="0.2">
      <c r="A59" s="314" t="s">
        <v>1574</v>
      </c>
      <c r="B59" s="314">
        <v>18</v>
      </c>
      <c r="C59" s="314"/>
      <c r="D59" s="332">
        <v>44607</v>
      </c>
      <c r="E59" s="333" t="s">
        <v>1577</v>
      </c>
      <c r="F59" s="422">
        <v>84</v>
      </c>
      <c r="G59" s="423">
        <v>44698</v>
      </c>
      <c r="H59" s="423">
        <v>44705</v>
      </c>
      <c r="I59" s="434" t="s">
        <v>35</v>
      </c>
      <c r="J59" s="305" t="s">
        <v>1374</v>
      </c>
      <c r="K59" s="94" t="s">
        <v>37</v>
      </c>
      <c r="L59" s="94" t="s">
        <v>366</v>
      </c>
      <c r="M59" s="45" t="s">
        <v>1688</v>
      </c>
      <c r="N59" s="42">
        <f t="shared" ca="1" si="5"/>
        <v>59</v>
      </c>
      <c r="O59" s="345" t="s">
        <v>1647</v>
      </c>
      <c r="P59" s="94" t="s">
        <v>36</v>
      </c>
      <c r="Q59" s="396" t="s">
        <v>1584</v>
      </c>
      <c r="R59" s="45"/>
      <c r="S59" s="315" t="s">
        <v>628</v>
      </c>
      <c r="T59" s="315" t="s">
        <v>1582</v>
      </c>
      <c r="U59" s="1" t="str">
        <f t="shared" ref="U59:U60" si="9">W59&amp;X59&amp;" "&amp;Z59&amp;" мес"</f>
        <v>32 года 11 мес</v>
      </c>
      <c r="V59" s="45" t="s">
        <v>600</v>
      </c>
      <c r="W59" s="362">
        <v>32</v>
      </c>
      <c r="X59" s="60" t="str">
        <f>VLOOKUP(MOD(MAX(MOD(W59-11,100),9),10),{0," год";1," года";4," лет"},2)</f>
        <v xml:space="preserve"> года</v>
      </c>
      <c r="Y59" s="362"/>
      <c r="Z59" s="81">
        <v>11</v>
      </c>
      <c r="AA59" s="314"/>
      <c r="AC59" s="314" t="s">
        <v>1696</v>
      </c>
      <c r="AD59" s="314"/>
      <c r="AE59" s="314"/>
      <c r="AF59" s="314"/>
      <c r="AG59" s="314"/>
      <c r="AH59" s="314"/>
      <c r="AI59" s="314"/>
      <c r="AJ59" s="314" t="s">
        <v>414</v>
      </c>
      <c r="AK59" s="314" t="s">
        <v>969</v>
      </c>
      <c r="AL59" s="357">
        <v>44707</v>
      </c>
      <c r="AM59" s="314" t="s">
        <v>426</v>
      </c>
      <c r="AN59" s="314" t="s">
        <v>1590</v>
      </c>
      <c r="AO59" s="314"/>
    </row>
    <row r="60" spans="1:41" s="455" customFormat="1" ht="18" customHeight="1" x14ac:dyDescent="0.2">
      <c r="C60" s="510" t="s">
        <v>1614</v>
      </c>
      <c r="H60" s="457" t="s">
        <v>1594</v>
      </c>
      <c r="I60" s="505" t="s">
        <v>1535</v>
      </c>
      <c r="J60" s="505" t="s">
        <v>1374</v>
      </c>
      <c r="K60" s="513">
        <v>24886</v>
      </c>
      <c r="L60" s="505" t="s">
        <v>1536</v>
      </c>
      <c r="M60" s="460" t="str">
        <f>VLOOKUP(I60,ОМС!$D$1:$E$169,2,0)</f>
        <v>Филиал ООО "АльфаСтрахование-МС" 5157130831000265</v>
      </c>
      <c r="N60" s="461">
        <f t="shared" ca="1" si="5"/>
        <v>54</v>
      </c>
      <c r="O60" s="505" t="s">
        <v>103</v>
      </c>
      <c r="P60" s="505" t="s">
        <v>108</v>
      </c>
      <c r="Q60" s="460" t="s">
        <v>1584</v>
      </c>
      <c r="R60" s="464"/>
      <c r="S60" s="466" t="s">
        <v>628</v>
      </c>
      <c r="T60" s="466" t="s">
        <v>629</v>
      </c>
      <c r="U60" s="506" t="str">
        <f t="shared" si="9"/>
        <v>1 год 9 мес</v>
      </c>
      <c r="V60" s="472"/>
      <c r="W60" s="507">
        <v>1</v>
      </c>
      <c r="X60" s="508" t="str">
        <f>VLOOKUP(MOD(MAX(MOD(W60-11,100),9),10),{0," год";1," года";4," лет"},2)</f>
        <v xml:space="preserve"> год</v>
      </c>
      <c r="Y60" s="507"/>
      <c r="Z60" s="509">
        <v>9</v>
      </c>
    </row>
    <row r="61" spans="1:41" s="314" customFormat="1" ht="14.25" customHeight="1" x14ac:dyDescent="0.2">
      <c r="A61" s="314" t="s">
        <v>1574</v>
      </c>
      <c r="B61" s="314">
        <v>50</v>
      </c>
      <c r="D61" s="332">
        <v>44663</v>
      </c>
      <c r="E61" s="333" t="s">
        <v>1577</v>
      </c>
      <c r="F61" s="422">
        <v>46</v>
      </c>
      <c r="G61" s="423">
        <v>44659</v>
      </c>
      <c r="H61" s="423">
        <v>44662</v>
      </c>
      <c r="I61" s="425" t="s">
        <v>183</v>
      </c>
      <c r="J61" s="99" t="s">
        <v>1374</v>
      </c>
      <c r="K61" s="93" t="s">
        <v>184</v>
      </c>
      <c r="L61" s="93" t="s">
        <v>368</v>
      </c>
      <c r="M61" s="45" t="str">
        <f>VLOOKUP(I61,ОМС!$D$1:$E$169,2,0)</f>
        <v>Филиал ЗАО "МАКС-М" в г. Пскове 6058800846000058</v>
      </c>
      <c r="N61" s="42">
        <f t="shared" ca="1" si="5"/>
        <v>31</v>
      </c>
      <c r="O61" s="93" t="s">
        <v>103</v>
      </c>
      <c r="P61" s="93" t="s">
        <v>105</v>
      </c>
      <c r="Q61" s="396" t="s">
        <v>1584</v>
      </c>
      <c r="R61" s="45"/>
      <c r="S61" s="315" t="s">
        <v>628</v>
      </c>
      <c r="T61" s="315" t="s">
        <v>629</v>
      </c>
      <c r="U61" s="1" t="str">
        <f>W61&amp;X61&amp;" "&amp;Z61&amp;" мес"</f>
        <v>8 лет 5 мес</v>
      </c>
      <c r="V61" s="93" t="s">
        <v>601</v>
      </c>
      <c r="W61" s="362">
        <v>8</v>
      </c>
      <c r="X61" s="60" t="str">
        <f>VLOOKUP(MOD(MAX(MOD(W61-11,100),9),10),{0," год";1," года";4," лет"},2)</f>
        <v xml:space="preserve"> лет</v>
      </c>
      <c r="Y61" s="362"/>
      <c r="Z61" s="81">
        <v>5</v>
      </c>
      <c r="AA61" s="348"/>
      <c r="AC61" s="314" t="s">
        <v>1667</v>
      </c>
      <c r="AJ61" s="48" t="s">
        <v>414</v>
      </c>
      <c r="AK61" s="48" t="s">
        <v>969</v>
      </c>
      <c r="AL61" s="49">
        <v>44663</v>
      </c>
      <c r="AM61" s="49" t="s">
        <v>1635</v>
      </c>
    </row>
    <row r="62" spans="1:41" s="559" customFormat="1" ht="17.25" customHeight="1" x14ac:dyDescent="0.2">
      <c r="D62" s="559" t="s">
        <v>1391</v>
      </c>
      <c r="E62" s="559" t="s">
        <v>1576</v>
      </c>
      <c r="F62" s="559">
        <v>143</v>
      </c>
      <c r="G62" s="560">
        <v>44795</v>
      </c>
      <c r="H62" s="561"/>
      <c r="I62" s="575" t="s">
        <v>259</v>
      </c>
      <c r="J62" s="573" t="s">
        <v>1374</v>
      </c>
      <c r="K62" s="575" t="s">
        <v>260</v>
      </c>
      <c r="L62" s="575" t="s">
        <v>369</v>
      </c>
      <c r="M62" s="576">
        <v>6147910821000240</v>
      </c>
      <c r="N62" s="565">
        <f t="shared" ca="1" si="5"/>
        <v>41</v>
      </c>
      <c r="O62" s="575" t="s">
        <v>103</v>
      </c>
      <c r="P62" s="575" t="s">
        <v>105</v>
      </c>
      <c r="Q62" s="562" t="s">
        <v>1584</v>
      </c>
      <c r="R62" s="562"/>
      <c r="S62" s="566" t="s">
        <v>628</v>
      </c>
      <c r="T62" s="566" t="s">
        <v>629</v>
      </c>
      <c r="U62" s="568" t="str">
        <f t="shared" ref="U62" si="10">W62&amp;X62&amp;" "&amp;Z62&amp;" мес"</f>
        <v xml:space="preserve"> лет  мес</v>
      </c>
      <c r="V62" s="575" t="s">
        <v>283</v>
      </c>
      <c r="W62" s="569"/>
      <c r="X62" s="570" t="str">
        <f>VLOOKUP(MOD(MAX(MOD(W62-11,100),9),10),{0," год";1," года";4," лет"},2)</f>
        <v xml:space="preserve"> лет</v>
      </c>
      <c r="Y62" s="569"/>
      <c r="Z62" s="571"/>
    </row>
    <row r="63" spans="1:41" s="314" customFormat="1" ht="14.25" customHeight="1" x14ac:dyDescent="0.2">
      <c r="A63" s="314" t="s">
        <v>1574</v>
      </c>
      <c r="B63" s="314">
        <v>60</v>
      </c>
      <c r="D63" s="332">
        <v>44757</v>
      </c>
      <c r="E63" s="333" t="s">
        <v>1577</v>
      </c>
      <c r="F63" s="422">
        <v>76</v>
      </c>
      <c r="G63" s="423">
        <v>44698</v>
      </c>
      <c r="H63" s="423">
        <v>44705</v>
      </c>
      <c r="I63" s="433" t="s">
        <v>1474</v>
      </c>
      <c r="J63" s="323" t="s">
        <v>1374</v>
      </c>
      <c r="K63" s="324">
        <v>35564</v>
      </c>
      <c r="L63" s="325" t="s">
        <v>1475</v>
      </c>
      <c r="M63" s="45" t="str">
        <f>VLOOKUP(I63,ОМС!$D$1:$E$169,2,0)</f>
        <v xml:space="preserve"> 5354200835000099</v>
      </c>
      <c r="N63" s="42">
        <f t="shared" ca="1" si="5"/>
        <v>25</v>
      </c>
      <c r="O63" s="41" t="s">
        <v>1683</v>
      </c>
      <c r="P63" s="382" t="s">
        <v>105</v>
      </c>
      <c r="Q63" s="396" t="s">
        <v>1584</v>
      </c>
      <c r="R63" s="131"/>
      <c r="S63" s="131" t="s">
        <v>628</v>
      </c>
      <c r="T63" s="41" t="s">
        <v>1684</v>
      </c>
      <c r="U63" s="1" t="str">
        <f>Z63&amp;" мес"</f>
        <v>11 мес</v>
      </c>
      <c r="V63" s="355">
        <v>44419</v>
      </c>
      <c r="W63" s="398">
        <v>0</v>
      </c>
      <c r="X63" s="60" t="str">
        <f>VLOOKUP(MOD(MAX(MOD(W63-11,100),9),10),{0," год";1," года";4," лет"},2)</f>
        <v xml:space="preserve"> лет</v>
      </c>
      <c r="Y63" s="59"/>
      <c r="Z63" s="81">
        <v>11</v>
      </c>
      <c r="AC63" s="314" t="s">
        <v>1696</v>
      </c>
      <c r="AJ63" s="314" t="s">
        <v>414</v>
      </c>
      <c r="AK63" s="314" t="s">
        <v>969</v>
      </c>
      <c r="AL63" s="357">
        <v>44707</v>
      </c>
      <c r="AM63" s="314">
        <v>2</v>
      </c>
      <c r="AN63" s="314" t="s">
        <v>1590</v>
      </c>
    </row>
    <row r="64" spans="1:41" s="314" customFormat="1" ht="14.25" customHeight="1" x14ac:dyDescent="0.2">
      <c r="A64" s="314" t="s">
        <v>1586</v>
      </c>
      <c r="B64" s="314">
        <v>11</v>
      </c>
      <c r="D64" s="332">
        <v>44677</v>
      </c>
      <c r="E64" s="333" t="s">
        <v>1577</v>
      </c>
      <c r="F64" s="413">
        <v>56</v>
      </c>
      <c r="G64" s="410">
        <v>44664</v>
      </c>
      <c r="H64" s="410">
        <v>44686</v>
      </c>
      <c r="I64" s="416" t="s">
        <v>857</v>
      </c>
      <c r="J64" s="99" t="s">
        <v>1374</v>
      </c>
      <c r="K64" s="312" t="s">
        <v>855</v>
      </c>
      <c r="L64" s="312" t="s">
        <v>858</v>
      </c>
      <c r="M64" s="45" t="str">
        <f>VLOOKUP(I64,ОМС!$D$1:$E$169,2,0)</f>
        <v>7756 4308 4000 2414</v>
      </c>
      <c r="N64" s="42">
        <f t="shared" ca="1" si="5"/>
        <v>57</v>
      </c>
      <c r="O64" s="312" t="s">
        <v>639</v>
      </c>
      <c r="P64" s="378" t="s">
        <v>640</v>
      </c>
      <c r="Q64" s="192" t="s">
        <v>1507</v>
      </c>
      <c r="S64" s="315" t="s">
        <v>628</v>
      </c>
      <c r="T64" s="315" t="s">
        <v>629</v>
      </c>
      <c r="U64" s="1" t="str">
        <f>W64&amp;X64&amp;" "&amp;Z64&amp;" мес"</f>
        <v>34 года 8 мес</v>
      </c>
      <c r="V64" s="312" t="s">
        <v>856</v>
      </c>
      <c r="W64" s="61">
        <v>34</v>
      </c>
      <c r="X64" s="60" t="str">
        <f>VLOOKUP(MOD(MAX(MOD(W64-11,100),9),10),{0," год";1," года";4," лет"},2)</f>
        <v xml:space="preserve"> года</v>
      </c>
      <c r="Y64" s="61"/>
      <c r="Z64" s="81">
        <v>8</v>
      </c>
      <c r="AA64" s="348"/>
      <c r="AC64" s="314" t="s">
        <v>1696</v>
      </c>
      <c r="AJ64" s="48" t="s">
        <v>414</v>
      </c>
      <c r="AK64" s="48" t="s">
        <v>969</v>
      </c>
      <c r="AL64" s="49">
        <v>44693</v>
      </c>
      <c r="AM64" s="49" t="s">
        <v>1635</v>
      </c>
    </row>
    <row r="65" spans="1:41" s="314" customFormat="1" ht="14.25" customHeight="1" x14ac:dyDescent="0.2">
      <c r="A65" s="336" t="s">
        <v>1574</v>
      </c>
      <c r="B65" s="336">
        <v>9</v>
      </c>
      <c r="C65" s="336"/>
      <c r="D65" s="337">
        <v>44582</v>
      </c>
      <c r="E65" s="338" t="s">
        <v>1579</v>
      </c>
      <c r="F65" s="440">
        <v>10</v>
      </c>
      <c r="G65" s="438">
        <v>44578</v>
      </c>
      <c r="H65" s="438">
        <v>44589</v>
      </c>
      <c r="I65" s="425" t="s">
        <v>185</v>
      </c>
      <c r="J65" s="99" t="s">
        <v>1374</v>
      </c>
      <c r="K65" s="93" t="s">
        <v>186</v>
      </c>
      <c r="L65" s="93" t="s">
        <v>370</v>
      </c>
      <c r="M65" s="45" t="str">
        <f>VLOOKUP(I65,ОМС!$D$1:$E$169,2,0)</f>
        <v>Брянский филиал АО "Страховая компания "СОГАЗ-Мед" 7755020842002479</v>
      </c>
      <c r="N65" s="42">
        <f t="shared" ca="1" si="5"/>
        <v>43</v>
      </c>
      <c r="O65" s="93" t="s">
        <v>1685</v>
      </c>
      <c r="P65" s="93" t="s">
        <v>88</v>
      </c>
      <c r="Q65" s="396" t="s">
        <v>1584</v>
      </c>
      <c r="R65" s="45"/>
      <c r="S65" s="336" t="s">
        <v>628</v>
      </c>
      <c r="T65" s="315" t="s">
        <v>1583</v>
      </c>
      <c r="U65" s="1" t="str">
        <f>W65&amp;X65&amp;" "&amp;Z65&amp;" мес"</f>
        <v>19 лет 11 мес</v>
      </c>
      <c r="V65" s="93" t="s">
        <v>602</v>
      </c>
      <c r="W65" s="362">
        <v>19</v>
      </c>
      <c r="X65" s="60" t="str">
        <f>VLOOKUP(MOD(MAX(MOD(W65-11,100),9),10),{0," год";1," года";4," лет"},2)</f>
        <v xml:space="preserve"> лет</v>
      </c>
      <c r="Y65" s="362"/>
      <c r="Z65" s="81">
        <v>11</v>
      </c>
      <c r="AA65" s="10"/>
      <c r="AC65" s="314" t="s">
        <v>1612</v>
      </c>
      <c r="AD65" s="336"/>
      <c r="AE65" s="336"/>
      <c r="AF65" s="336"/>
      <c r="AG65" s="336"/>
      <c r="AH65" s="336"/>
      <c r="AI65" s="336"/>
      <c r="AJ65" s="92" t="s">
        <v>414</v>
      </c>
      <c r="AK65" s="336" t="s">
        <v>969</v>
      </c>
      <c r="AL65" s="341">
        <v>44594</v>
      </c>
      <c r="AM65" s="356">
        <v>3</v>
      </c>
      <c r="AN65" s="336"/>
      <c r="AO65" s="336"/>
    </row>
    <row r="66" spans="1:41" s="314" customFormat="1" ht="14.25" customHeight="1" x14ac:dyDescent="0.2">
      <c r="A66" s="314" t="s">
        <v>1573</v>
      </c>
      <c r="B66" s="336">
        <v>1</v>
      </c>
      <c r="C66" s="341"/>
      <c r="D66" s="337">
        <v>44576</v>
      </c>
      <c r="E66" s="337" t="s">
        <v>1577</v>
      </c>
      <c r="F66" s="440">
        <v>20</v>
      </c>
      <c r="G66" s="423">
        <v>44634</v>
      </c>
      <c r="H66" s="423">
        <v>44635</v>
      </c>
      <c r="I66" s="435" t="s">
        <v>187</v>
      </c>
      <c r="J66" s="99" t="s">
        <v>1374</v>
      </c>
      <c r="K66" s="45" t="s">
        <v>188</v>
      </c>
      <c r="L66" s="45" t="s">
        <v>371</v>
      </c>
      <c r="M66" s="45" t="str">
        <f>VLOOKUP(I66,ОМС!$D$1:$E$169,2,0)</f>
        <v xml:space="preserve"> 6156 1308 2900 0730</v>
      </c>
      <c r="N66" s="42">
        <f t="shared" ref="N66:N97" ca="1" si="11">DATEDIF(K66,$AB$1,"y")</f>
        <v>54</v>
      </c>
      <c r="O66" s="45" t="s">
        <v>103</v>
      </c>
      <c r="P66" s="45" t="s">
        <v>105</v>
      </c>
      <c r="Q66" s="396" t="s">
        <v>1584</v>
      </c>
      <c r="R66" s="45"/>
      <c r="S66" s="336" t="s">
        <v>628</v>
      </c>
      <c r="T66" s="315" t="s">
        <v>629</v>
      </c>
      <c r="U66" s="68" t="str">
        <f>W66&amp;X66&amp;" "&amp;Z66&amp;" мес"</f>
        <v>7 лет 3 мес</v>
      </c>
      <c r="V66" s="93" t="s">
        <v>571</v>
      </c>
      <c r="W66" s="362">
        <v>7</v>
      </c>
      <c r="X66" s="60" t="str">
        <f>VLOOKUP(MOD(MAX(MOD(W66-11,100),9),10),{0," год";1," года";4," лет"},2)</f>
        <v xml:space="preserve"> лет</v>
      </c>
      <c r="Y66" s="362"/>
      <c r="Z66" s="81">
        <v>3</v>
      </c>
      <c r="AA66" s="336"/>
      <c r="AC66" s="314" t="s">
        <v>1617</v>
      </c>
      <c r="AD66" s="336"/>
      <c r="AE66" s="336"/>
      <c r="AF66" s="336"/>
      <c r="AG66" s="336"/>
      <c r="AH66" s="336"/>
      <c r="AI66" s="336"/>
      <c r="AJ66" s="48" t="s">
        <v>414</v>
      </c>
      <c r="AK66" s="314" t="s">
        <v>969</v>
      </c>
      <c r="AL66" s="357">
        <v>44636</v>
      </c>
      <c r="AM66" s="363" t="s">
        <v>434</v>
      </c>
      <c r="AO66" s="336"/>
    </row>
    <row r="67" spans="1:41" s="314" customFormat="1" ht="16.5" customHeight="1" x14ac:dyDescent="0.2">
      <c r="A67" s="314" t="s">
        <v>1574</v>
      </c>
      <c r="B67" s="314">
        <v>34</v>
      </c>
      <c r="D67" s="332">
        <v>44630</v>
      </c>
      <c r="E67" s="333" t="s">
        <v>1577</v>
      </c>
      <c r="F67" s="422">
        <v>47</v>
      </c>
      <c r="G67" s="423">
        <v>44659</v>
      </c>
      <c r="H67" s="424"/>
      <c r="I67" s="425" t="s">
        <v>189</v>
      </c>
      <c r="J67" s="99" t="s">
        <v>1374</v>
      </c>
      <c r="K67" s="93" t="s">
        <v>190</v>
      </c>
      <c r="L67" s="93" t="s">
        <v>373</v>
      </c>
      <c r="M67" s="45" t="str">
        <f>VLOOKUP(I67,ОМС!$D$1:$E$169,2,0)</f>
        <v xml:space="preserve"> 5248040833002253</v>
      </c>
      <c r="N67" s="42">
        <f t="shared" ca="1" si="11"/>
        <v>62</v>
      </c>
      <c r="O67" s="93" t="s">
        <v>103</v>
      </c>
      <c r="P67" s="93" t="s">
        <v>88</v>
      </c>
      <c r="Q67" s="396" t="s">
        <v>1584</v>
      </c>
      <c r="R67" s="45"/>
      <c r="S67" s="315" t="s">
        <v>628</v>
      </c>
      <c r="T67" s="315" t="s">
        <v>629</v>
      </c>
      <c r="U67" s="1" t="str">
        <f>W67&amp;X67&amp;" "&amp;Z67&amp;" мес"</f>
        <v>31 год 3 мес</v>
      </c>
      <c r="V67" s="93" t="s">
        <v>603</v>
      </c>
      <c r="W67" s="362">
        <v>31</v>
      </c>
      <c r="X67" s="60" t="str">
        <f>VLOOKUP(MOD(MAX(MOD(W67-11,100),9),10),{0," год";1," года";4," лет"},2)</f>
        <v xml:space="preserve"> год</v>
      </c>
      <c r="Y67" s="362"/>
      <c r="Z67" s="81">
        <v>3</v>
      </c>
    </row>
    <row r="68" spans="1:41" s="314" customFormat="1" ht="14.25" customHeight="1" x14ac:dyDescent="0.2">
      <c r="A68" s="314" t="s">
        <v>1574</v>
      </c>
      <c r="B68" s="314">
        <v>38</v>
      </c>
      <c r="D68" s="332">
        <v>44635</v>
      </c>
      <c r="E68" s="333" t="s">
        <v>1577</v>
      </c>
      <c r="F68" s="422">
        <v>77</v>
      </c>
      <c r="G68" s="423">
        <v>44698</v>
      </c>
      <c r="H68" s="423">
        <v>44705</v>
      </c>
      <c r="I68" s="425" t="s">
        <v>20</v>
      </c>
      <c r="J68" s="99" t="s">
        <v>1374</v>
      </c>
      <c r="K68" s="93" t="s">
        <v>21</v>
      </c>
      <c r="L68" s="93" t="s">
        <v>374</v>
      </c>
      <c r="M68" s="45" t="str">
        <f>VLOOKUP(I68,ОМС!$D$1:$E$169,2,0)</f>
        <v>Филиал ООО "РГС-Медицина"-"Росгосстрах-Ярославль-Медицина" 7650530848000257</v>
      </c>
      <c r="N68" s="42">
        <f t="shared" ca="1" si="11"/>
        <v>57</v>
      </c>
      <c r="O68" s="93" t="s">
        <v>3</v>
      </c>
      <c r="P68" s="93" t="s">
        <v>5</v>
      </c>
      <c r="Q68" s="396" t="s">
        <v>1584</v>
      </c>
      <c r="R68" s="45"/>
      <c r="S68" s="315" t="s">
        <v>628</v>
      </c>
      <c r="T68" s="315" t="s">
        <v>629</v>
      </c>
      <c r="U68" s="1" t="str">
        <f>W68&amp;X68&amp;" "&amp;Z68&amp;" мес"</f>
        <v>24 года 9 мес</v>
      </c>
      <c r="V68" s="93" t="s">
        <v>604</v>
      </c>
      <c r="W68" s="362">
        <v>24</v>
      </c>
      <c r="X68" s="60" t="str">
        <f>VLOOKUP(MOD(MAX(MOD(W68-11,100),9),10),{0," год";1," года";4," лет"},2)</f>
        <v xml:space="preserve"> года</v>
      </c>
      <c r="Y68" s="362"/>
      <c r="Z68" s="81">
        <v>9</v>
      </c>
      <c r="AC68" s="314" t="s">
        <v>1696</v>
      </c>
      <c r="AJ68" s="314" t="s">
        <v>414</v>
      </c>
      <c r="AK68" s="314" t="s">
        <v>969</v>
      </c>
      <c r="AL68" s="357">
        <v>44707</v>
      </c>
      <c r="AM68" s="314">
        <v>2</v>
      </c>
      <c r="AN68" s="314" t="s">
        <v>1590</v>
      </c>
    </row>
    <row r="69" spans="1:41" s="314" customFormat="1" ht="14.25" customHeight="1" x14ac:dyDescent="0.2">
      <c r="A69" s="314" t="s">
        <v>1574</v>
      </c>
      <c r="B69" s="314">
        <v>45</v>
      </c>
      <c r="D69" s="332">
        <v>44653</v>
      </c>
      <c r="E69" s="333" t="s">
        <v>1577</v>
      </c>
      <c r="F69" s="422">
        <v>16</v>
      </c>
      <c r="G69" s="423">
        <v>44630</v>
      </c>
      <c r="H69" s="423">
        <v>44631</v>
      </c>
      <c r="I69" s="439" t="s">
        <v>193</v>
      </c>
      <c r="J69" s="99" t="s">
        <v>1374</v>
      </c>
      <c r="K69" s="72" t="s">
        <v>195</v>
      </c>
      <c r="L69" s="72" t="s">
        <v>376</v>
      </c>
      <c r="M69" s="45" t="str">
        <f>VLOOKUP(I69,ОМС!$D$1:$E$169,2,0)</f>
        <v>СОГАЗ-Мед 7751 9108 4600 2729</v>
      </c>
      <c r="N69" s="42">
        <f t="shared" ca="1" si="11"/>
        <v>42</v>
      </c>
      <c r="O69" s="345" t="s">
        <v>1647</v>
      </c>
      <c r="P69" s="72" t="s">
        <v>194</v>
      </c>
      <c r="Q69" s="163" t="s">
        <v>1584</v>
      </c>
      <c r="R69" s="45"/>
      <c r="S69" s="315" t="s">
        <v>628</v>
      </c>
      <c r="T69" s="315" t="s">
        <v>1582</v>
      </c>
      <c r="U69" s="68" t="str">
        <f t="shared" ref="U69:U70" si="12">W69&amp;X69&amp;" "&amp;Z69&amp;" мес"</f>
        <v>15 лет 3 мес</v>
      </c>
      <c r="V69" s="45" t="s">
        <v>605</v>
      </c>
      <c r="W69" s="364">
        <v>15</v>
      </c>
      <c r="X69" s="60" t="str">
        <f>VLOOKUP(MOD(MAX(MOD(W69-11,100),9),10),{0," год";1," года";4," лет"},2)</f>
        <v xml:space="preserve"> лет</v>
      </c>
      <c r="Y69" s="362"/>
      <c r="Z69" s="81">
        <v>3</v>
      </c>
      <c r="AC69" s="314" t="s">
        <v>1617</v>
      </c>
      <c r="AJ69" s="48" t="s">
        <v>414</v>
      </c>
      <c r="AK69" s="314" t="s">
        <v>969</v>
      </c>
      <c r="AL69" s="357">
        <v>44634</v>
      </c>
      <c r="AM69" s="363" t="s">
        <v>426</v>
      </c>
    </row>
    <row r="70" spans="1:41" s="314" customFormat="1" ht="15" customHeight="1" x14ac:dyDescent="0.2">
      <c r="A70" s="314" t="s">
        <v>1574</v>
      </c>
      <c r="B70" s="314">
        <v>27</v>
      </c>
      <c r="D70" s="332">
        <v>44621</v>
      </c>
      <c r="E70" s="333" t="s">
        <v>1577</v>
      </c>
      <c r="F70" s="422">
        <v>21</v>
      </c>
      <c r="G70" s="423">
        <v>44634</v>
      </c>
      <c r="H70" s="423">
        <v>44635</v>
      </c>
      <c r="I70" s="434" t="s">
        <v>196</v>
      </c>
      <c r="J70" s="99" t="s">
        <v>1374</v>
      </c>
      <c r="K70" s="94" t="s">
        <v>197</v>
      </c>
      <c r="L70" s="94" t="s">
        <v>377</v>
      </c>
      <c r="M70" s="45" t="str">
        <f>VLOOKUP(I70,ОМС!$D$1:$E$169,2,0)</f>
        <v>Филиал ООО "РГС-Медицина"-"Росгосстрах-Ярославль-Медицина" 7651340843000198</v>
      </c>
      <c r="N70" s="42">
        <f t="shared" ca="1" si="11"/>
        <v>66</v>
      </c>
      <c r="O70" s="94" t="s">
        <v>103</v>
      </c>
      <c r="P70" s="94" t="s">
        <v>88</v>
      </c>
      <c r="Q70" s="396" t="s">
        <v>1584</v>
      </c>
      <c r="R70" s="45"/>
      <c r="S70" s="326" t="s">
        <v>628</v>
      </c>
      <c r="T70" s="315" t="s">
        <v>629</v>
      </c>
      <c r="U70" s="68" t="str">
        <f t="shared" si="12"/>
        <v>42 года 10 мес</v>
      </c>
      <c r="V70" s="45" t="s">
        <v>606</v>
      </c>
      <c r="W70" s="365">
        <v>42</v>
      </c>
      <c r="X70" s="60" t="str">
        <f>VLOOKUP(MOD(MAX(MOD(W70-11,100),9),10),{0," год";1," года";4," лет"},2)</f>
        <v xml:space="preserve"> года</v>
      </c>
      <c r="Y70" s="362"/>
      <c r="Z70" s="81">
        <v>10</v>
      </c>
      <c r="AC70" s="314" t="s">
        <v>1617</v>
      </c>
      <c r="AJ70" s="48" t="s">
        <v>414</v>
      </c>
      <c r="AK70" s="314" t="s">
        <v>969</v>
      </c>
      <c r="AL70" s="357">
        <v>44636</v>
      </c>
      <c r="AM70" s="363" t="s">
        <v>434</v>
      </c>
    </row>
    <row r="71" spans="1:41" s="491" customFormat="1" ht="15" customHeight="1" x14ac:dyDescent="0.2">
      <c r="G71" s="492"/>
      <c r="H71" s="492" t="s">
        <v>1592</v>
      </c>
      <c r="I71" s="514" t="s">
        <v>198</v>
      </c>
      <c r="J71" s="502" t="s">
        <v>1374</v>
      </c>
      <c r="K71" s="514" t="s">
        <v>199</v>
      </c>
      <c r="L71" s="514" t="s">
        <v>378</v>
      </c>
      <c r="M71" s="493" t="str">
        <f>VLOOKUP(I71,ОМС!$D$1:$E$169,2,0)</f>
        <v xml:space="preserve"> </v>
      </c>
      <c r="N71" s="496">
        <f t="shared" ca="1" si="11"/>
        <v>63</v>
      </c>
      <c r="O71" s="514" t="s">
        <v>103</v>
      </c>
      <c r="P71" s="514" t="s">
        <v>105</v>
      </c>
      <c r="Q71" s="493"/>
      <c r="R71" s="493"/>
      <c r="S71" s="497" t="s">
        <v>628</v>
      </c>
      <c r="T71" s="497" t="s">
        <v>629</v>
      </c>
      <c r="U71" s="498" t="str">
        <f>W71&amp;X71&amp;" "&amp;Z71&amp;" мес"</f>
        <v xml:space="preserve"> лет  мес</v>
      </c>
      <c r="V71" s="493" t="s">
        <v>607</v>
      </c>
      <c r="W71" s="515"/>
      <c r="X71" s="500" t="str">
        <f>VLOOKUP(MOD(MAX(MOD(W71-11,100),9),10),{0," год";1," года";4," лет"},2)</f>
        <v xml:space="preserve"> лет</v>
      </c>
      <c r="Y71" s="499"/>
      <c r="Z71" s="501"/>
    </row>
    <row r="72" spans="1:41" s="314" customFormat="1" ht="12.75" customHeight="1" x14ac:dyDescent="0.2">
      <c r="A72" s="314" t="s">
        <v>1574</v>
      </c>
      <c r="B72" s="314">
        <v>36</v>
      </c>
      <c r="D72" s="332">
        <v>44634</v>
      </c>
      <c r="E72" s="333" t="s">
        <v>1577</v>
      </c>
      <c r="F72" s="422">
        <v>22</v>
      </c>
      <c r="G72" s="423">
        <v>44634</v>
      </c>
      <c r="H72" s="423">
        <v>44662</v>
      </c>
      <c r="I72" s="425" t="s">
        <v>22</v>
      </c>
      <c r="J72" s="99" t="s">
        <v>1374</v>
      </c>
      <c r="K72" s="93" t="s">
        <v>23</v>
      </c>
      <c r="L72" s="93" t="s">
        <v>379</v>
      </c>
      <c r="M72" s="45" t="str">
        <f>VLOOKUP(I72,ОМС!$D$1:$E$169,2,0)</f>
        <v>Филиал ЗАО "МАКС-М" в СПб 7853030821001468</v>
      </c>
      <c r="N72" s="42">
        <f t="shared" ca="1" si="11"/>
        <v>53</v>
      </c>
      <c r="O72" s="93" t="s">
        <v>3</v>
      </c>
      <c r="P72" s="93" t="s">
        <v>8</v>
      </c>
      <c r="Q72" s="396" t="s">
        <v>1584</v>
      </c>
      <c r="R72" s="45"/>
      <c r="S72" s="315" t="s">
        <v>628</v>
      </c>
      <c r="T72" s="315" t="s">
        <v>629</v>
      </c>
      <c r="U72" s="68" t="str">
        <f>W72&amp;X72&amp;" "&amp;Z72&amp;" мес"</f>
        <v>42 года 7 мес</v>
      </c>
      <c r="V72" s="45" t="s">
        <v>608</v>
      </c>
      <c r="W72" s="366">
        <v>42</v>
      </c>
      <c r="X72" s="60" t="str">
        <f>VLOOKUP(MOD(MAX(MOD(W72-11,100),9),10),{0," год";1," года";4," лет"},2)</f>
        <v xml:space="preserve"> года</v>
      </c>
      <c r="Y72" s="362"/>
      <c r="Z72" s="81">
        <v>7</v>
      </c>
      <c r="AC72" s="314" t="s">
        <v>1667</v>
      </c>
      <c r="AJ72" s="48" t="s">
        <v>414</v>
      </c>
      <c r="AK72" s="48" t="s">
        <v>969</v>
      </c>
      <c r="AL72" s="49">
        <v>44663</v>
      </c>
      <c r="AM72" s="49" t="s">
        <v>426</v>
      </c>
    </row>
    <row r="73" spans="1:41" s="491" customFormat="1" ht="18.75" customHeight="1" x14ac:dyDescent="0.2">
      <c r="G73" s="492"/>
      <c r="H73" s="492" t="s">
        <v>1389</v>
      </c>
      <c r="I73" s="514" t="s">
        <v>200</v>
      </c>
      <c r="J73" s="502" t="s">
        <v>1374</v>
      </c>
      <c r="K73" s="514" t="s">
        <v>201</v>
      </c>
      <c r="L73" s="514" t="s">
        <v>381</v>
      </c>
      <c r="M73" s="493" t="str">
        <f>VLOOKUP(I73,ОМС!$D$1:$E$169,2,0)</f>
        <v>Филиал ООО "РГС-Медицина"-"Росгосстрах-Пенза-Медицина" 3650640844000331</v>
      </c>
      <c r="N73" s="496">
        <f t="shared" ca="1" si="11"/>
        <v>68</v>
      </c>
      <c r="O73" s="514" t="s">
        <v>103</v>
      </c>
      <c r="P73" s="514" t="s">
        <v>105</v>
      </c>
      <c r="Q73" s="493" t="s">
        <v>1584</v>
      </c>
      <c r="R73" s="493"/>
      <c r="S73" s="497" t="s">
        <v>628</v>
      </c>
      <c r="T73" s="497" t="s">
        <v>629</v>
      </c>
      <c r="U73" s="498" t="str">
        <f>W73&amp;X73&amp;" "&amp;Z73&amp;" мес"</f>
        <v xml:space="preserve"> лет  мес</v>
      </c>
      <c r="V73" s="493" t="s">
        <v>609</v>
      </c>
      <c r="W73" s="515"/>
      <c r="X73" s="500" t="str">
        <f>VLOOKUP(MOD(MAX(MOD(W73-11,100),9),10),{0," год";1," года";4," лет"},2)</f>
        <v xml:space="preserve"> лет</v>
      </c>
      <c r="Y73" s="499"/>
      <c r="Z73" s="501"/>
    </row>
    <row r="74" spans="1:41" s="314" customFormat="1" ht="14.25" customHeight="1" x14ac:dyDescent="0.2">
      <c r="A74" s="336" t="s">
        <v>1574</v>
      </c>
      <c r="B74" s="336">
        <v>7</v>
      </c>
      <c r="C74" s="336"/>
      <c r="D74" s="337">
        <v>44580</v>
      </c>
      <c r="E74" s="337" t="s">
        <v>1579</v>
      </c>
      <c r="F74" s="440">
        <v>8</v>
      </c>
      <c r="G74" s="438">
        <v>44578</v>
      </c>
      <c r="H74" s="438">
        <v>44580</v>
      </c>
      <c r="I74" s="425" t="s">
        <v>202</v>
      </c>
      <c r="J74" s="99" t="s">
        <v>1374</v>
      </c>
      <c r="K74" s="93" t="s">
        <v>203</v>
      </c>
      <c r="L74" s="93" t="s">
        <v>382</v>
      </c>
      <c r="M74" s="45" t="str">
        <f>VLOOKUP(I74,ОМС!$D$1:$E$169,2,0)</f>
        <v>Брянский филиал ОАО СМО "Сибирь" 3249710844000223</v>
      </c>
      <c r="N74" s="42">
        <f t="shared" ca="1" si="11"/>
        <v>39</v>
      </c>
      <c r="O74" s="93" t="s">
        <v>1685</v>
      </c>
      <c r="P74" s="93" t="s">
        <v>31</v>
      </c>
      <c r="Q74" s="396" t="s">
        <v>1584</v>
      </c>
      <c r="R74" s="45"/>
      <c r="S74" s="336" t="s">
        <v>628</v>
      </c>
      <c r="T74" s="315" t="s">
        <v>1583</v>
      </c>
      <c r="U74" s="1" t="str">
        <f>W74&amp;X74&amp;" "&amp;Z74&amp;" мес"</f>
        <v>19 лет 4 мес</v>
      </c>
      <c r="V74" s="45" t="s">
        <v>610</v>
      </c>
      <c r="W74" s="366">
        <v>19</v>
      </c>
      <c r="X74" s="60" t="str">
        <f>VLOOKUP(MOD(MAX(MOD(W74-11,100),9),10),{0," год";1," года";4," лет"},2)</f>
        <v xml:space="preserve"> лет</v>
      </c>
      <c r="Y74" s="362"/>
      <c r="Z74" s="81">
        <v>4</v>
      </c>
      <c r="AA74" s="336"/>
      <c r="AC74" s="314" t="s">
        <v>1612</v>
      </c>
      <c r="AD74" s="336"/>
      <c r="AE74" s="336"/>
      <c r="AF74" s="336"/>
      <c r="AG74" s="336"/>
      <c r="AH74" s="336"/>
      <c r="AI74" s="336"/>
      <c r="AJ74" s="92" t="s">
        <v>414</v>
      </c>
      <c r="AK74" s="336" t="s">
        <v>969</v>
      </c>
      <c r="AL74" s="341">
        <v>44594</v>
      </c>
      <c r="AM74" s="356">
        <v>1</v>
      </c>
      <c r="AN74" s="336"/>
      <c r="AO74" s="336"/>
    </row>
    <row r="75" spans="1:41" s="314" customFormat="1" ht="14.25" customHeight="1" x14ac:dyDescent="0.2">
      <c r="A75" s="314" t="s">
        <v>1574</v>
      </c>
      <c r="B75" s="314">
        <v>16</v>
      </c>
      <c r="D75" s="332">
        <v>44604</v>
      </c>
      <c r="E75" s="333" t="s">
        <v>1577</v>
      </c>
      <c r="F75" s="422">
        <v>42</v>
      </c>
      <c r="G75" s="423">
        <v>44652</v>
      </c>
      <c r="H75" s="423">
        <v>44655</v>
      </c>
      <c r="I75" s="425" t="s">
        <v>206</v>
      </c>
      <c r="J75" s="99" t="s">
        <v>1374</v>
      </c>
      <c r="K75" s="93" t="s">
        <v>207</v>
      </c>
      <c r="L75" s="93" t="s">
        <v>384</v>
      </c>
      <c r="M75" s="45" t="str">
        <f>VLOOKUP(I75,ОМС!$D$1:$E$169,2,0)</f>
        <v>Филиал ЗАО МСК "Солидарность для жизни" в Тамбовской области 7756210818003747</v>
      </c>
      <c r="N75" s="42">
        <f t="shared" ca="1" si="11"/>
        <v>35</v>
      </c>
      <c r="O75" s="93" t="s">
        <v>103</v>
      </c>
      <c r="P75" s="93" t="s">
        <v>88</v>
      </c>
      <c r="Q75" s="396" t="s">
        <v>1584</v>
      </c>
      <c r="R75" s="45"/>
      <c r="S75" s="315" t="s">
        <v>628</v>
      </c>
      <c r="T75" s="315" t="s">
        <v>629</v>
      </c>
      <c r="U75" s="68" t="str">
        <f>W75&amp;X75&amp;" "&amp;Z75&amp;" мес"</f>
        <v>14 лет 8 мес</v>
      </c>
      <c r="V75" s="45" t="s">
        <v>611</v>
      </c>
      <c r="W75" s="366">
        <v>14</v>
      </c>
      <c r="X75" s="60" t="str">
        <f>VLOOKUP(MOD(MAX(MOD(W75-11,100),9),10),{0," год";1," года";4," лет"},2)</f>
        <v xml:space="preserve"> лет</v>
      </c>
      <c r="Y75" s="362"/>
      <c r="Z75" s="81">
        <v>8</v>
      </c>
      <c r="AC75" s="314" t="s">
        <v>1667</v>
      </c>
      <c r="AJ75" s="48" t="s">
        <v>414</v>
      </c>
      <c r="AK75" s="48" t="s">
        <v>969</v>
      </c>
      <c r="AL75" s="49">
        <v>44658</v>
      </c>
      <c r="AM75" s="48">
        <v>1</v>
      </c>
    </row>
    <row r="76" spans="1:41" s="314" customFormat="1" ht="13.5" customHeight="1" x14ac:dyDescent="0.2">
      <c r="A76" s="314" t="s">
        <v>1574</v>
      </c>
      <c r="B76" s="314">
        <v>63</v>
      </c>
      <c r="D76" s="332">
        <v>44826</v>
      </c>
      <c r="E76" s="333" t="s">
        <v>1577</v>
      </c>
      <c r="F76" s="413">
        <v>85</v>
      </c>
      <c r="G76" s="410">
        <v>44711</v>
      </c>
      <c r="H76" s="410">
        <v>44720</v>
      </c>
      <c r="I76" s="426" t="s">
        <v>1544</v>
      </c>
      <c r="J76" s="320" t="s">
        <v>1374</v>
      </c>
      <c r="K76" s="353">
        <v>35517</v>
      </c>
      <c r="L76" s="45" t="s">
        <v>1541</v>
      </c>
      <c r="M76" s="45" t="str">
        <f>VLOOKUP(I76,ОМС!$D$1:$E$169,2,0)</f>
        <v>5856200821000254`</v>
      </c>
      <c r="N76" s="42">
        <f t="shared" ca="1" si="11"/>
        <v>25</v>
      </c>
      <c r="O76" s="122" t="s">
        <v>103</v>
      </c>
      <c r="P76" s="122" t="s">
        <v>1543</v>
      </c>
      <c r="Q76" s="396" t="s">
        <v>1584</v>
      </c>
      <c r="R76" s="48"/>
      <c r="S76" s="315" t="s">
        <v>628</v>
      </c>
      <c r="T76" s="315" t="s">
        <v>629</v>
      </c>
      <c r="U76" s="1" t="str">
        <f t="shared" ref="U76:U77" si="13">W76&amp;X76&amp;" "&amp;Z76&amp;" мес"</f>
        <v>1 год 4 мес</v>
      </c>
      <c r="V76" s="162"/>
      <c r="W76" s="366">
        <v>1</v>
      </c>
      <c r="X76" s="60" t="str">
        <f>VLOOKUP(MOD(MAX(MOD(W76-11,100),9),10),{0," год";1," года";4," лет"},2)</f>
        <v xml:space="preserve"> год</v>
      </c>
      <c r="Y76" s="362"/>
      <c r="Z76" s="81">
        <v>4</v>
      </c>
    </row>
    <row r="77" spans="1:41" s="491" customFormat="1" ht="16.5" customHeight="1" x14ac:dyDescent="0.2">
      <c r="G77" s="492"/>
      <c r="H77" s="492" t="s">
        <v>1592</v>
      </c>
      <c r="I77" s="516" t="s">
        <v>212</v>
      </c>
      <c r="J77" s="502" t="s">
        <v>1374</v>
      </c>
      <c r="K77" s="516" t="s">
        <v>213</v>
      </c>
      <c r="L77" s="516" t="s">
        <v>387</v>
      </c>
      <c r="M77" s="493" t="str">
        <f>VLOOKUP(I77,ОМС!$D$1:$E$169,2,0)</f>
        <v xml:space="preserve"> </v>
      </c>
      <c r="N77" s="496">
        <f t="shared" ca="1" si="11"/>
        <v>62</v>
      </c>
      <c r="O77" s="516" t="s">
        <v>103</v>
      </c>
      <c r="P77" s="516" t="s">
        <v>105</v>
      </c>
      <c r="Q77" s="493"/>
      <c r="R77" s="493"/>
      <c r="S77" s="497" t="s">
        <v>628</v>
      </c>
      <c r="T77" s="497" t="s">
        <v>629</v>
      </c>
      <c r="U77" s="498" t="str">
        <f t="shared" si="13"/>
        <v xml:space="preserve"> лет  мес</v>
      </c>
      <c r="V77" s="493" t="s">
        <v>612</v>
      </c>
      <c r="W77" s="515"/>
      <c r="X77" s="500" t="str">
        <f>VLOOKUP(MOD(MAX(MOD(W77-11,100),9),10),{0," год";1," года";4," лет"},2)</f>
        <v xml:space="preserve"> лет</v>
      </c>
      <c r="Y77" s="499"/>
      <c r="Z77" s="501"/>
    </row>
    <row r="78" spans="1:41" s="314" customFormat="1" ht="14.25" customHeight="1" x14ac:dyDescent="0.2">
      <c r="A78" s="314" t="s">
        <v>1574</v>
      </c>
      <c r="B78" s="314">
        <v>24</v>
      </c>
      <c r="D78" s="332">
        <v>44616</v>
      </c>
      <c r="E78" s="333" t="s">
        <v>1577</v>
      </c>
      <c r="F78" s="422">
        <v>48</v>
      </c>
      <c r="G78" s="423">
        <v>44659</v>
      </c>
      <c r="H78" s="423">
        <v>44662</v>
      </c>
      <c r="I78" s="425" t="s">
        <v>263</v>
      </c>
      <c r="J78" s="99" t="s">
        <v>1374</v>
      </c>
      <c r="K78" s="93" t="s">
        <v>264</v>
      </c>
      <c r="L78" s="93" t="s">
        <v>392</v>
      </c>
      <c r="M78" s="45" t="str">
        <f>VLOOKUP(I78,ОМС!$D$1:$E$169,2,0)</f>
        <v>ВТБ 6854300833000365</v>
      </c>
      <c r="N78" s="42">
        <f t="shared" ca="1" si="11"/>
        <v>26</v>
      </c>
      <c r="O78" s="93" t="s">
        <v>103</v>
      </c>
      <c r="P78" s="93" t="s">
        <v>105</v>
      </c>
      <c r="Q78" s="396" t="s">
        <v>1584</v>
      </c>
      <c r="R78" s="45"/>
      <c r="S78" s="315" t="s">
        <v>628</v>
      </c>
      <c r="T78" s="315" t="s">
        <v>629</v>
      </c>
      <c r="U78" s="1" t="str">
        <f>W78&amp;X78</f>
        <v>4 года</v>
      </c>
      <c r="V78" s="45" t="s">
        <v>286</v>
      </c>
      <c r="W78" s="366">
        <v>4</v>
      </c>
      <c r="X78" s="60" t="str">
        <f>VLOOKUP(MOD(MAX(MOD(W78-11,100),9),10),{0," год";1," года";4," лет"},2)</f>
        <v xml:space="preserve"> года</v>
      </c>
      <c r="Y78" s="362"/>
      <c r="Z78" s="81"/>
      <c r="AC78" s="314" t="s">
        <v>1667</v>
      </c>
      <c r="AJ78" s="48" t="s">
        <v>414</v>
      </c>
      <c r="AK78" s="48" t="s">
        <v>969</v>
      </c>
      <c r="AL78" s="49">
        <v>44663</v>
      </c>
      <c r="AM78" s="49" t="s">
        <v>1636</v>
      </c>
    </row>
    <row r="79" spans="1:41" s="314" customFormat="1" ht="14.25" customHeight="1" x14ac:dyDescent="0.2">
      <c r="A79" s="314" t="s">
        <v>1574</v>
      </c>
      <c r="B79" s="314">
        <v>64</v>
      </c>
      <c r="C79" s="314" t="s">
        <v>1581</v>
      </c>
      <c r="D79" s="332">
        <v>44845</v>
      </c>
      <c r="E79" s="333" t="s">
        <v>1577</v>
      </c>
      <c r="F79" s="422">
        <v>4</v>
      </c>
      <c r="G79" s="423">
        <v>44578</v>
      </c>
      <c r="H79" s="423">
        <v>44580</v>
      </c>
      <c r="I79" s="425" t="s">
        <v>214</v>
      </c>
      <c r="J79" s="99" t="s">
        <v>1374</v>
      </c>
      <c r="K79" s="93" t="s">
        <v>215</v>
      </c>
      <c r="L79" s="93" t="s">
        <v>393</v>
      </c>
      <c r="M79" s="45" t="str">
        <f>VLOOKUP(I79,ОМС!$D$1:$E$169,2,0)</f>
        <v>Филиал ООО "Капитал -МС" в г. Санкт-Петербурге и Ленинградской области 4747540842000924</v>
      </c>
      <c r="N79" s="42">
        <f t="shared" ca="1" si="11"/>
        <v>67</v>
      </c>
      <c r="O79" s="93" t="s">
        <v>103</v>
      </c>
      <c r="P79" s="93" t="s">
        <v>105</v>
      </c>
      <c r="Q79" s="396" t="s">
        <v>1584</v>
      </c>
      <c r="R79" s="45"/>
      <c r="S79" s="315" t="s">
        <v>628</v>
      </c>
      <c r="T79" s="315" t="s">
        <v>629</v>
      </c>
      <c r="U79" s="1" t="str">
        <f>W79&amp;X79&amp;" "&amp;Z79&amp;" мес"</f>
        <v>10 лет 6 мес</v>
      </c>
      <c r="V79" s="45" t="s">
        <v>613</v>
      </c>
      <c r="W79" s="366">
        <v>10</v>
      </c>
      <c r="X79" s="60" t="str">
        <f>VLOOKUP(MOD(MAX(MOD(W79-11,100),9),10),{0," год";1," года";4," лет"},2)</f>
        <v xml:space="preserve"> лет</v>
      </c>
      <c r="Y79" s="362"/>
      <c r="Z79" s="81">
        <v>6</v>
      </c>
      <c r="AC79" s="314" t="s">
        <v>1612</v>
      </c>
      <c r="AI79" s="314" t="s">
        <v>1644</v>
      </c>
      <c r="AJ79" s="48" t="s">
        <v>414</v>
      </c>
      <c r="AK79" s="48" t="s">
        <v>969</v>
      </c>
      <c r="AL79" s="357">
        <v>44582</v>
      </c>
      <c r="AM79" s="363" t="s">
        <v>426</v>
      </c>
    </row>
    <row r="80" spans="1:41" s="314" customFormat="1" ht="14.25" customHeight="1" x14ac:dyDescent="0.2">
      <c r="A80" s="336" t="s">
        <v>1574</v>
      </c>
      <c r="B80" s="336">
        <v>6</v>
      </c>
      <c r="C80" s="336"/>
      <c r="D80" s="337">
        <v>44580</v>
      </c>
      <c r="E80" s="337" t="s">
        <v>1577</v>
      </c>
      <c r="F80" s="440">
        <v>5</v>
      </c>
      <c r="G80" s="438">
        <v>44578</v>
      </c>
      <c r="H80" s="438">
        <v>44580</v>
      </c>
      <c r="I80" s="425" t="s">
        <v>24</v>
      </c>
      <c r="J80" s="99" t="s">
        <v>1374</v>
      </c>
      <c r="K80" s="93" t="s">
        <v>26</v>
      </c>
      <c r="L80" s="93" t="s">
        <v>394</v>
      </c>
      <c r="M80" s="45" t="str">
        <f>VLOOKUP(I80,ОМС!$D$1:$E$169,2,0)</f>
        <v>СК "МАКС-М" Московская область 7752 4108 2600 1725</v>
      </c>
      <c r="N80" s="42">
        <f t="shared" ca="1" si="11"/>
        <v>37</v>
      </c>
      <c r="O80" s="345" t="s">
        <v>1647</v>
      </c>
      <c r="P80" s="93" t="s">
        <v>25</v>
      </c>
      <c r="Q80" s="396" t="s">
        <v>1584</v>
      </c>
      <c r="R80" s="45"/>
      <c r="S80" s="336" t="s">
        <v>628</v>
      </c>
      <c r="T80" s="315" t="s">
        <v>1582</v>
      </c>
      <c r="U80" s="1" t="str">
        <f>W80&amp;X80&amp;" "&amp;Z80&amp;" мес"</f>
        <v>13 лет 8 мес</v>
      </c>
      <c r="V80" s="45" t="s">
        <v>614</v>
      </c>
      <c r="W80" s="366">
        <v>13</v>
      </c>
      <c r="X80" s="60" t="str">
        <f>VLOOKUP(MOD(MAX(MOD(W80-11,100),9),10),{0," год";1," года";4," лет"},2)</f>
        <v xml:space="preserve"> лет</v>
      </c>
      <c r="Y80" s="362"/>
      <c r="Z80" s="81">
        <v>8</v>
      </c>
      <c r="AA80" s="336"/>
      <c r="AC80" s="314" t="s">
        <v>1612</v>
      </c>
      <c r="AD80" s="336"/>
      <c r="AE80" s="336"/>
      <c r="AF80" s="336"/>
      <c r="AG80" s="336"/>
      <c r="AH80" s="336"/>
      <c r="AI80" s="336"/>
      <c r="AJ80" s="48" t="s">
        <v>414</v>
      </c>
      <c r="AK80" s="48" t="s">
        <v>969</v>
      </c>
      <c r="AL80" s="357">
        <v>44582</v>
      </c>
      <c r="AM80" s="363" t="s">
        <v>426</v>
      </c>
      <c r="AO80" s="336"/>
    </row>
    <row r="81" spans="1:41" s="314" customFormat="1" ht="14.25" customHeight="1" x14ac:dyDescent="0.2">
      <c r="A81" s="314" t="s">
        <v>1574</v>
      </c>
      <c r="B81" s="314">
        <v>59</v>
      </c>
      <c r="D81" s="332">
        <v>44688</v>
      </c>
      <c r="E81" s="333" t="s">
        <v>1577</v>
      </c>
      <c r="F81" s="422">
        <v>43</v>
      </c>
      <c r="G81" s="423">
        <v>44652</v>
      </c>
      <c r="H81" s="423">
        <v>44655</v>
      </c>
      <c r="I81" s="425" t="s">
        <v>218</v>
      </c>
      <c r="J81" s="99" t="s">
        <v>1374</v>
      </c>
      <c r="K81" s="93" t="s">
        <v>219</v>
      </c>
      <c r="L81" s="93" t="s">
        <v>395</v>
      </c>
      <c r="M81" s="45" t="str">
        <f>VLOOKUP(I81,ОМС!$D$1:$E$169,2,0)</f>
        <v>"СК "Каско-МС" АС 480 19611272 0005 3</v>
      </c>
      <c r="N81" s="42">
        <f t="shared" ca="1" si="11"/>
        <v>60</v>
      </c>
      <c r="O81" s="93" t="s">
        <v>103</v>
      </c>
      <c r="P81" s="93" t="s">
        <v>31</v>
      </c>
      <c r="Q81" s="396" t="s">
        <v>1584</v>
      </c>
      <c r="R81" s="45"/>
      <c r="S81" s="315" t="s">
        <v>628</v>
      </c>
      <c r="T81" s="315" t="s">
        <v>629</v>
      </c>
      <c r="U81" s="68" t="str">
        <f>W81&amp;X81</f>
        <v>6 лет</v>
      </c>
      <c r="V81" s="45" t="s">
        <v>615</v>
      </c>
      <c r="W81" s="366">
        <v>6</v>
      </c>
      <c r="X81" s="60" t="str">
        <f>VLOOKUP(MOD(MAX(MOD(W81-11,100),9),10),{0," год";1," года";4," лет"},2)</f>
        <v xml:space="preserve"> лет</v>
      </c>
      <c r="Y81" s="362"/>
      <c r="Z81" s="81"/>
      <c r="AC81" s="314" t="s">
        <v>1667</v>
      </c>
      <c r="AJ81" s="48" t="s">
        <v>414</v>
      </c>
      <c r="AK81" s="48" t="s">
        <v>969</v>
      </c>
      <c r="AL81" s="49">
        <v>44658</v>
      </c>
      <c r="AM81" s="48" t="s">
        <v>426</v>
      </c>
    </row>
    <row r="82" spans="1:41" s="314" customFormat="1" ht="14.25" customHeight="1" x14ac:dyDescent="0.2">
      <c r="A82" s="314" t="s">
        <v>1574</v>
      </c>
      <c r="B82" s="314">
        <v>51</v>
      </c>
      <c r="D82" s="332">
        <v>44665</v>
      </c>
      <c r="E82" s="333" t="s">
        <v>1578</v>
      </c>
      <c r="F82" s="422">
        <v>58</v>
      </c>
      <c r="G82" s="423">
        <v>44665</v>
      </c>
      <c r="H82" s="438">
        <v>44670</v>
      </c>
      <c r="I82" s="425" t="s">
        <v>265</v>
      </c>
      <c r="J82" s="99" t="s">
        <v>1374</v>
      </c>
      <c r="K82" s="93" t="s">
        <v>266</v>
      </c>
      <c r="L82" s="93" t="s">
        <v>396</v>
      </c>
      <c r="M82" s="45" t="str">
        <f>VLOOKUP(I82,ОМС!$D$1:$E$169,2,0)</f>
        <v>Филиал ЗАО "МАКС-М" в г. Оренбурге 5647600842000221</v>
      </c>
      <c r="N82" s="42">
        <f t="shared" ca="1" si="11"/>
        <v>28</v>
      </c>
      <c r="O82" s="94" t="s">
        <v>1640</v>
      </c>
      <c r="P82" s="93" t="s">
        <v>108</v>
      </c>
      <c r="Q82" s="396" t="s">
        <v>1584</v>
      </c>
      <c r="R82" s="45"/>
      <c r="S82" s="315" t="s">
        <v>628</v>
      </c>
      <c r="T82" s="315" t="s">
        <v>1641</v>
      </c>
      <c r="U82" s="68" t="str">
        <f>W82&amp;X82&amp;" "&amp;Z82&amp;" мес"</f>
        <v>3 года 1 мес</v>
      </c>
      <c r="V82" s="45" t="s">
        <v>273</v>
      </c>
      <c r="W82" s="366">
        <v>3</v>
      </c>
      <c r="X82" s="60" t="str">
        <f>VLOOKUP(MOD(MAX(MOD(W82-11,100),9),10),{0," год";1," года";4," лет"},2)</f>
        <v xml:space="preserve"> года</v>
      </c>
      <c r="Y82" s="362"/>
      <c r="Z82" s="81">
        <v>1</v>
      </c>
      <c r="AC82" s="314" t="s">
        <v>1667</v>
      </c>
      <c r="AJ82" s="314" t="s">
        <v>1661</v>
      </c>
      <c r="AN82" s="336" t="s">
        <v>1649</v>
      </c>
    </row>
    <row r="83" spans="1:41" s="314" customFormat="1" ht="15" customHeight="1" x14ac:dyDescent="0.2">
      <c r="A83" s="314" t="s">
        <v>1574</v>
      </c>
      <c r="B83" s="314">
        <v>61</v>
      </c>
      <c r="D83" s="332">
        <v>44775</v>
      </c>
      <c r="E83" s="333" t="s">
        <v>1576</v>
      </c>
      <c r="F83" s="422">
        <v>101</v>
      </c>
      <c r="G83" s="423">
        <v>44747</v>
      </c>
      <c r="H83" s="423">
        <v>44761</v>
      </c>
      <c r="I83" s="517" t="s">
        <v>1384</v>
      </c>
      <c r="J83" s="323" t="s">
        <v>1374</v>
      </c>
      <c r="K83" s="351">
        <v>32318</v>
      </c>
      <c r="L83" s="354" t="s">
        <v>1385</v>
      </c>
      <c r="M83" s="45" t="str">
        <f>VLOOKUP(I83,ОМС!$D$1:$E$169,2,0)</f>
        <v>Филиал ООО "РГС-Медицина" в Волгоградской области 6153110825000440</v>
      </c>
      <c r="N83" s="42">
        <f t="shared" ca="1" si="11"/>
        <v>34</v>
      </c>
      <c r="O83" s="354" t="s">
        <v>103</v>
      </c>
      <c r="P83" s="383" t="s">
        <v>1386</v>
      </c>
      <c r="Q83" s="396" t="s">
        <v>1584</v>
      </c>
      <c r="R83" s="131"/>
      <c r="S83" s="131" t="s">
        <v>628</v>
      </c>
      <c r="T83" s="131" t="s">
        <v>629</v>
      </c>
      <c r="U83" s="1" t="str">
        <f>W83&amp;X83&amp;" "&amp;Z83&amp;" мес"</f>
        <v>11 лет 8 мес</v>
      </c>
      <c r="V83" s="328">
        <v>44350</v>
      </c>
      <c r="W83" s="313">
        <v>11</v>
      </c>
      <c r="X83" s="60" t="str">
        <f>VLOOKUP(MOD(MAX(MOD(W83-11,100),9),10),{0," год";1," года";4," лет"},2)</f>
        <v xml:space="preserve"> лет</v>
      </c>
      <c r="Y83" s="61"/>
      <c r="Z83" s="81">
        <v>8</v>
      </c>
    </row>
    <row r="84" spans="1:41" s="314" customFormat="1" ht="14.25" customHeight="1" x14ac:dyDescent="0.2">
      <c r="A84" s="314" t="s">
        <v>1574</v>
      </c>
      <c r="B84" s="314">
        <v>31</v>
      </c>
      <c r="D84" s="332">
        <v>44622</v>
      </c>
      <c r="E84" s="333" t="s">
        <v>1577</v>
      </c>
      <c r="F84" s="422">
        <v>29</v>
      </c>
      <c r="G84" s="423">
        <v>44642</v>
      </c>
      <c r="H84" s="423">
        <v>44693</v>
      </c>
      <c r="I84" s="435" t="s">
        <v>222</v>
      </c>
      <c r="J84" s="99" t="s">
        <v>1374</v>
      </c>
      <c r="K84" s="45" t="s">
        <v>223</v>
      </c>
      <c r="L84" s="45" t="s">
        <v>400</v>
      </c>
      <c r="M84" s="45" t="str">
        <f>VLOOKUP(I84,ОМС!$D$1:$E$169,2,0)</f>
        <v>Карельский филиал ООО "СМК РЕСО-Мед" 1055200838000154</v>
      </c>
      <c r="N84" s="42">
        <f t="shared" ca="1" si="11"/>
        <v>25</v>
      </c>
      <c r="O84" s="45" t="s">
        <v>103</v>
      </c>
      <c r="P84" s="45" t="s">
        <v>108</v>
      </c>
      <c r="Q84" s="396" t="s">
        <v>1584</v>
      </c>
      <c r="R84" s="45"/>
      <c r="S84" s="315" t="s">
        <v>628</v>
      </c>
      <c r="T84" s="315" t="s">
        <v>629</v>
      </c>
      <c r="U84" s="68" t="str">
        <f t="shared" ref="U84:U86" si="14">W84&amp;X84&amp;" "&amp;Z84&amp;" мес"</f>
        <v>3 года 7 мес</v>
      </c>
      <c r="V84" s="45" t="s">
        <v>617</v>
      </c>
      <c r="W84" s="366">
        <v>3</v>
      </c>
      <c r="X84" s="60" t="str">
        <f>VLOOKUP(MOD(MAX(MOD(W84-11,100),9),10),{0," год";1," года";4," лет"},2)</f>
        <v xml:space="preserve"> года</v>
      </c>
      <c r="Y84" s="362"/>
      <c r="Z84" s="81">
        <v>7</v>
      </c>
      <c r="AC84" s="314" t="s">
        <v>1696</v>
      </c>
      <c r="AJ84" s="314" t="s">
        <v>414</v>
      </c>
      <c r="AK84" s="314" t="s">
        <v>969</v>
      </c>
      <c r="AL84" s="357">
        <v>44697</v>
      </c>
      <c r="AM84" s="363">
        <v>1</v>
      </c>
    </row>
    <row r="85" spans="1:41" s="314" customFormat="1" ht="14.25" customHeight="1" x14ac:dyDescent="0.2">
      <c r="A85" s="314" t="s">
        <v>1574</v>
      </c>
      <c r="B85" s="314">
        <v>41</v>
      </c>
      <c r="D85" s="332">
        <v>44644</v>
      </c>
      <c r="E85" s="333" t="s">
        <v>1577</v>
      </c>
      <c r="F85" s="422">
        <v>30</v>
      </c>
      <c r="G85" s="423">
        <v>44642</v>
      </c>
      <c r="H85" s="423">
        <v>44662</v>
      </c>
      <c r="I85" s="425" t="s">
        <v>224</v>
      </c>
      <c r="J85" s="99" t="s">
        <v>1374</v>
      </c>
      <c r="K85" s="93" t="s">
        <v>225</v>
      </c>
      <c r="L85" s="93" t="s">
        <v>401</v>
      </c>
      <c r="M85" s="45" t="str">
        <f>VLOOKUP(I85,ОМС!$D$1:$E$169,2,0)</f>
        <v>ООО "Альфа Страхование -РМС" Краснодарский филиал "Сибирь" 8053120820000011</v>
      </c>
      <c r="N85" s="42">
        <f t="shared" ca="1" si="11"/>
        <v>44</v>
      </c>
      <c r="O85" s="93" t="s">
        <v>103</v>
      </c>
      <c r="P85" s="93" t="s">
        <v>105</v>
      </c>
      <c r="Q85" s="396" t="s">
        <v>1584</v>
      </c>
      <c r="R85" s="45"/>
      <c r="S85" s="315" t="s">
        <v>628</v>
      </c>
      <c r="T85" s="315" t="s">
        <v>629</v>
      </c>
      <c r="U85" s="68" t="str">
        <f t="shared" si="14"/>
        <v>21 год 9 мес</v>
      </c>
      <c r="V85" s="45" t="s">
        <v>577</v>
      </c>
      <c r="W85" s="366">
        <v>21</v>
      </c>
      <c r="X85" s="60" t="str">
        <f>VLOOKUP(MOD(MAX(MOD(W85-11,100),9),10),{0," год";1," года";4," лет"},2)</f>
        <v xml:space="preserve"> год</v>
      </c>
      <c r="Y85" s="362"/>
      <c r="Z85" s="81">
        <v>9</v>
      </c>
      <c r="AC85" s="314" t="s">
        <v>1667</v>
      </c>
      <c r="AJ85" s="48" t="s">
        <v>414</v>
      </c>
      <c r="AK85" s="48" t="s">
        <v>969</v>
      </c>
      <c r="AL85" s="49">
        <v>44663</v>
      </c>
      <c r="AM85" s="49" t="s">
        <v>1636</v>
      </c>
    </row>
    <row r="86" spans="1:41" s="314" customFormat="1" ht="14.25" customHeight="1" x14ac:dyDescent="0.2">
      <c r="A86" s="314" t="s">
        <v>1574</v>
      </c>
      <c r="B86" s="314">
        <v>12</v>
      </c>
      <c r="D86" s="332">
        <v>44594</v>
      </c>
      <c r="E86" s="333" t="s">
        <v>1577</v>
      </c>
      <c r="F86" s="422">
        <v>17</v>
      </c>
      <c r="G86" s="423">
        <v>44630</v>
      </c>
      <c r="H86" s="423">
        <v>44631</v>
      </c>
      <c r="I86" s="425" t="s">
        <v>27</v>
      </c>
      <c r="J86" s="99" t="s">
        <v>1374</v>
      </c>
      <c r="K86" s="93" t="s">
        <v>28</v>
      </c>
      <c r="L86" s="93" t="s">
        <v>403</v>
      </c>
      <c r="M86" s="45" t="str">
        <f>VLOOKUP(I86,ОМС!$D$1:$E$169,2,0)</f>
        <v>ООО "СМК РЕСО-Мед" Московская область 8248140834000019</v>
      </c>
      <c r="N86" s="42">
        <f t="shared" ca="1" si="11"/>
        <v>63</v>
      </c>
      <c r="O86" s="93" t="s">
        <v>86</v>
      </c>
      <c r="P86" s="93" t="s">
        <v>94</v>
      </c>
      <c r="Q86" s="396" t="s">
        <v>1584</v>
      </c>
      <c r="R86" s="45"/>
      <c r="S86" s="315" t="s">
        <v>628</v>
      </c>
      <c r="T86" s="315" t="s">
        <v>629</v>
      </c>
      <c r="U86" s="68" t="str">
        <f t="shared" si="14"/>
        <v>11 лет 5 мес</v>
      </c>
      <c r="V86" s="45" t="s">
        <v>618</v>
      </c>
      <c r="W86" s="366">
        <v>11</v>
      </c>
      <c r="X86" s="60" t="str">
        <f>VLOOKUP(MOD(MAX(MOD(W86-11,100),9),10),{0," год";1," года";4," лет"},2)</f>
        <v xml:space="preserve"> лет</v>
      </c>
      <c r="Y86" s="362"/>
      <c r="Z86" s="362">
        <v>5</v>
      </c>
      <c r="AC86" s="314" t="s">
        <v>1617</v>
      </c>
      <c r="AJ86" s="48" t="s">
        <v>414</v>
      </c>
      <c r="AK86" s="314" t="s">
        <v>969</v>
      </c>
      <c r="AL86" s="357">
        <v>44636</v>
      </c>
      <c r="AM86" s="363" t="s">
        <v>426</v>
      </c>
    </row>
    <row r="87" spans="1:41" s="314" customFormat="1" ht="14.25" customHeight="1" x14ac:dyDescent="0.2">
      <c r="A87" s="314" t="s">
        <v>1574</v>
      </c>
      <c r="B87" s="314">
        <v>47</v>
      </c>
      <c r="D87" s="332">
        <v>44656</v>
      </c>
      <c r="E87" s="333" t="s">
        <v>1577</v>
      </c>
      <c r="F87" s="422">
        <v>44</v>
      </c>
      <c r="G87" s="423">
        <v>44652</v>
      </c>
      <c r="H87" s="423">
        <v>44655</v>
      </c>
      <c r="I87" s="425" t="s">
        <v>267</v>
      </c>
      <c r="J87" s="99" t="s">
        <v>1374</v>
      </c>
      <c r="K87" s="93" t="s">
        <v>268</v>
      </c>
      <c r="L87" s="93" t="s">
        <v>404</v>
      </c>
      <c r="M87" s="45" t="str">
        <f>VLOOKUP(I87,ОМС!$D$1:$E$169,2,0)</f>
        <v xml:space="preserve"> 4757200822000603</v>
      </c>
      <c r="N87" s="42">
        <f t="shared" ca="1" si="11"/>
        <v>25</v>
      </c>
      <c r="O87" s="93" t="s">
        <v>1293</v>
      </c>
      <c r="P87" s="93" t="s">
        <v>108</v>
      </c>
      <c r="Q87" s="396" t="s">
        <v>1584</v>
      </c>
      <c r="R87" s="45"/>
      <c r="S87" s="315" t="s">
        <v>628</v>
      </c>
      <c r="T87" s="315" t="s">
        <v>629</v>
      </c>
      <c r="U87" s="68" t="str">
        <f>W87&amp;X87&amp;" "&amp;Z87&amp;" мес"</f>
        <v>3 года 1 мес</v>
      </c>
      <c r="V87" s="45" t="s">
        <v>269</v>
      </c>
      <c r="W87" s="366">
        <v>3</v>
      </c>
      <c r="X87" s="60" t="str">
        <f>VLOOKUP(MOD(MAX(MOD(W87-11,100),9),10),{0," год";1," года";4," лет"},2)</f>
        <v xml:space="preserve"> года</v>
      </c>
      <c r="Y87" s="362"/>
      <c r="Z87" s="362">
        <v>1</v>
      </c>
      <c r="AC87" s="314" t="s">
        <v>1667</v>
      </c>
      <c r="AJ87" s="48" t="s">
        <v>414</v>
      </c>
      <c r="AK87" s="48" t="s">
        <v>969</v>
      </c>
      <c r="AL87" s="49">
        <v>44658</v>
      </c>
      <c r="AM87" s="48" t="s">
        <v>434</v>
      </c>
    </row>
    <row r="88" spans="1:41" ht="14.25" customHeight="1" x14ac:dyDescent="0.2">
      <c r="A88" s="314" t="s">
        <v>1574</v>
      </c>
      <c r="B88" s="314">
        <v>46</v>
      </c>
      <c r="C88" s="314"/>
      <c r="D88" s="332">
        <v>44654</v>
      </c>
      <c r="E88" s="333" t="s">
        <v>1588</v>
      </c>
      <c r="F88" s="422">
        <v>68</v>
      </c>
      <c r="G88" s="423">
        <v>44687</v>
      </c>
      <c r="H88" s="423">
        <v>44693</v>
      </c>
      <c r="I88" s="425" t="s">
        <v>226</v>
      </c>
      <c r="J88" s="99" t="s">
        <v>1374</v>
      </c>
      <c r="K88" s="93" t="s">
        <v>227</v>
      </c>
      <c r="L88" s="93" t="s">
        <v>405</v>
      </c>
      <c r="M88" s="45" t="str">
        <f>VLOOKUP(I88,ОМС!$D$1:$E$169,2,0)</f>
        <v xml:space="preserve"> 7753 1308 4000 1647</v>
      </c>
      <c r="N88" s="42">
        <f t="shared" ca="1" si="11"/>
        <v>54</v>
      </c>
      <c r="O88" s="93" t="s">
        <v>1663</v>
      </c>
      <c r="P88" s="93" t="s">
        <v>88</v>
      </c>
      <c r="Q88" s="396" t="s">
        <v>1584</v>
      </c>
      <c r="R88" s="45"/>
      <c r="S88" s="315" t="s">
        <v>628</v>
      </c>
      <c r="T88" s="315" t="s">
        <v>1664</v>
      </c>
      <c r="U88" s="68" t="str">
        <f>W88&amp;X88&amp;" "&amp;Z88&amp;" мес"</f>
        <v>32 года 1 мес</v>
      </c>
      <c r="V88" s="45" t="s">
        <v>619</v>
      </c>
      <c r="W88" s="366">
        <v>32</v>
      </c>
      <c r="X88" s="60" t="str">
        <f>VLOOKUP(MOD(MAX(MOD(W88-11,100),9),10),{0," год";1," года";4," лет"},2)</f>
        <v xml:space="preserve"> года</v>
      </c>
      <c r="Y88" s="362"/>
      <c r="Z88" s="362">
        <v>1</v>
      </c>
      <c r="AA88" s="314"/>
      <c r="AC88" s="314" t="s">
        <v>1696</v>
      </c>
      <c r="AD88" s="314"/>
      <c r="AE88" s="314"/>
      <c r="AF88" s="314"/>
      <c r="AG88" s="314"/>
      <c r="AH88" s="314"/>
      <c r="AI88" s="314"/>
      <c r="AJ88" s="314" t="s">
        <v>414</v>
      </c>
      <c r="AK88" s="314" t="s">
        <v>969</v>
      </c>
      <c r="AL88" s="357">
        <v>44697</v>
      </c>
      <c r="AM88" s="363">
        <v>3</v>
      </c>
      <c r="AN88" s="314"/>
      <c r="AO88" s="314"/>
    </row>
    <row r="89" spans="1:41" s="314" customFormat="1" ht="14.25" customHeight="1" x14ac:dyDescent="0.2">
      <c r="A89" s="314" t="s">
        <v>1574</v>
      </c>
      <c r="B89" s="314">
        <v>55</v>
      </c>
      <c r="D89" s="332">
        <v>44670</v>
      </c>
      <c r="E89" s="333" t="s">
        <v>1577</v>
      </c>
      <c r="F89" s="422">
        <v>49</v>
      </c>
      <c r="G89" s="423">
        <v>44659</v>
      </c>
      <c r="H89" s="423">
        <v>44662</v>
      </c>
      <c r="I89" s="425" t="s">
        <v>228</v>
      </c>
      <c r="J89" s="99" t="s">
        <v>1374</v>
      </c>
      <c r="K89" s="93" t="s">
        <v>229</v>
      </c>
      <c r="L89" s="93" t="s">
        <v>406</v>
      </c>
      <c r="M89" s="45" t="str">
        <f>VLOOKUP(I89,ОМС!$D$1:$E$169,2,0)</f>
        <v>Филиал "Марий Эл-РОСНО-МС" ОАО "РОСНО-МС" 1250330841000108</v>
      </c>
      <c r="N89" s="42">
        <f t="shared" ca="1" si="11"/>
        <v>55</v>
      </c>
      <c r="O89" s="93" t="s">
        <v>103</v>
      </c>
      <c r="P89" s="93" t="s">
        <v>31</v>
      </c>
      <c r="Q89" s="396" t="s">
        <v>1584</v>
      </c>
      <c r="R89" s="45"/>
      <c r="S89" s="315" t="s">
        <v>628</v>
      </c>
      <c r="T89" s="315" t="s">
        <v>629</v>
      </c>
      <c r="U89" s="1" t="str">
        <f>W89&amp;X89&amp;" "&amp;Z89&amp;" мес"</f>
        <v>29 лет 11 мес</v>
      </c>
      <c r="V89" s="45" t="s">
        <v>620</v>
      </c>
      <c r="W89" s="366">
        <v>29</v>
      </c>
      <c r="X89" s="60" t="str">
        <f>VLOOKUP(MOD(MAX(MOD(W89-11,100),9),10),{0," год";1," года";4," лет"},2)</f>
        <v xml:space="preserve"> лет</v>
      </c>
      <c r="Y89" s="362"/>
      <c r="Z89" s="362">
        <v>11</v>
      </c>
      <c r="AC89" s="314" t="s">
        <v>1667</v>
      </c>
      <c r="AJ89" s="48" t="s">
        <v>414</v>
      </c>
      <c r="AK89" s="48" t="s">
        <v>969</v>
      </c>
      <c r="AL89" s="49">
        <v>44663</v>
      </c>
      <c r="AM89" s="49" t="s">
        <v>426</v>
      </c>
    </row>
    <row r="90" spans="1:41" s="314" customFormat="1" ht="14.25" customHeight="1" x14ac:dyDescent="0.2">
      <c r="A90" s="314" t="s">
        <v>1586</v>
      </c>
      <c r="B90" s="314">
        <v>74</v>
      </c>
      <c r="D90" s="332">
        <v>44827</v>
      </c>
      <c r="E90" s="333" t="s">
        <v>1587</v>
      </c>
      <c r="F90" s="314">
        <v>136</v>
      </c>
      <c r="G90" s="330">
        <v>44784</v>
      </c>
      <c r="H90" s="408">
        <v>44797</v>
      </c>
      <c r="I90" s="216" t="s">
        <v>761</v>
      </c>
      <c r="J90" s="99" t="s">
        <v>1374</v>
      </c>
      <c r="K90" s="210" t="s">
        <v>760</v>
      </c>
      <c r="L90" s="210" t="s">
        <v>762</v>
      </c>
      <c r="M90" s="45" t="str">
        <f>VLOOKUP(I90,ОМС!$D$1:$E$169,2,0)</f>
        <v>Филиал ООО " Росгосстрах-Санкт-Петербург-Медицина" 7850820825003236</v>
      </c>
      <c r="N90" s="42">
        <f t="shared" ca="1" si="11"/>
        <v>50</v>
      </c>
      <c r="O90" s="210" t="s">
        <v>639</v>
      </c>
      <c r="P90" s="374" t="s">
        <v>759</v>
      </c>
      <c r="Q90" s="192" t="s">
        <v>1632</v>
      </c>
      <c r="R90" s="48" t="s">
        <v>1495</v>
      </c>
      <c r="S90" s="315" t="s">
        <v>628</v>
      </c>
      <c r="T90" s="315" t="s">
        <v>629</v>
      </c>
      <c r="U90" s="1" t="str">
        <f t="shared" ref="U90:U91" si="15">W90&amp;X90&amp;" "&amp;Z90&amp;" мес"</f>
        <v>33 года 1 мес</v>
      </c>
      <c r="V90" s="210" t="s">
        <v>693</v>
      </c>
      <c r="W90" s="61">
        <v>33</v>
      </c>
      <c r="X90" s="60" t="str">
        <f>VLOOKUP(MOD(MAX(MOD(W90-11,100),9),10),{0," год";1," года";4," лет"},2)</f>
        <v xml:space="preserve"> года</v>
      </c>
      <c r="Y90" s="61"/>
      <c r="Z90" s="61">
        <v>1</v>
      </c>
      <c r="AA90" s="59"/>
    </row>
    <row r="91" spans="1:41" s="314" customFormat="1" ht="14.25" customHeight="1" x14ac:dyDescent="0.2">
      <c r="A91" s="314" t="s">
        <v>1586</v>
      </c>
      <c r="B91" s="314">
        <v>63</v>
      </c>
      <c r="D91" s="332">
        <v>44747</v>
      </c>
      <c r="E91" s="333" t="s">
        <v>1576</v>
      </c>
      <c r="F91" s="413">
        <v>83</v>
      </c>
      <c r="G91" s="410">
        <v>44704</v>
      </c>
      <c r="H91" s="410">
        <v>44711</v>
      </c>
      <c r="I91" s="411" t="s">
        <v>861</v>
      </c>
      <c r="J91" s="99" t="s">
        <v>1374</v>
      </c>
      <c r="K91" s="318">
        <v>27848</v>
      </c>
      <c r="L91" s="210" t="s">
        <v>862</v>
      </c>
      <c r="M91" s="45" t="str">
        <f>VLOOKUP(I91,ОМС!$D$1:$E$169,2,0)</f>
        <v>3456320820000268</v>
      </c>
      <c r="N91" s="42">
        <f t="shared" ca="1" si="11"/>
        <v>46</v>
      </c>
      <c r="O91" s="210" t="s">
        <v>639</v>
      </c>
      <c r="P91" s="374" t="s">
        <v>859</v>
      </c>
      <c r="Q91" s="192" t="s">
        <v>1632</v>
      </c>
      <c r="R91" s="48"/>
      <c r="S91" s="315" t="s">
        <v>628</v>
      </c>
      <c r="T91" s="315" t="s">
        <v>629</v>
      </c>
      <c r="U91" s="1" t="str">
        <f t="shared" si="15"/>
        <v>18 лет 5 мес</v>
      </c>
      <c r="V91" s="210" t="s">
        <v>860</v>
      </c>
      <c r="W91" s="61">
        <v>18</v>
      </c>
      <c r="X91" s="60" t="str">
        <f>VLOOKUP(MOD(MAX(MOD(W91-11,100),9),10),{0," год";1," года";4," лет"},2)</f>
        <v xml:space="preserve"> лет</v>
      </c>
      <c r="Y91" s="61"/>
      <c r="Z91" s="61">
        <v>5</v>
      </c>
      <c r="AA91" s="162"/>
      <c r="AC91" s="314" t="s">
        <v>1696</v>
      </c>
      <c r="AJ91" s="314" t="s">
        <v>414</v>
      </c>
      <c r="AK91" s="314" t="s">
        <v>969</v>
      </c>
      <c r="AL91" s="357">
        <v>44711</v>
      </c>
      <c r="AN91" s="314" t="s">
        <v>1590</v>
      </c>
    </row>
    <row r="92" spans="1:41" s="455" customFormat="1" ht="15.75" customHeight="1" x14ac:dyDescent="0.2">
      <c r="C92" s="455" t="s">
        <v>1656</v>
      </c>
      <c r="D92" s="464" t="s">
        <v>1391</v>
      </c>
      <c r="F92" s="547" t="s">
        <v>1596</v>
      </c>
      <c r="G92" s="548">
        <v>44558</v>
      </c>
      <c r="H92" s="548">
        <v>44559</v>
      </c>
      <c r="I92" s="556" t="s">
        <v>1565</v>
      </c>
      <c r="J92" s="550" t="s">
        <v>1374</v>
      </c>
      <c r="K92" s="557">
        <v>25015</v>
      </c>
      <c r="L92" s="556" t="s">
        <v>1566</v>
      </c>
      <c r="M92" s="460" t="str">
        <f>VLOOKUP(I92,ОМС!$D$1:$E$169,2,0)</f>
        <v>Филиал ООО "Капитал МС"  Санкт-Петербурге и Ленинградской области 7853130823002777</v>
      </c>
      <c r="N92" s="461">
        <f t="shared" ca="1" si="11"/>
        <v>54</v>
      </c>
      <c r="O92" s="462" t="s">
        <v>639</v>
      </c>
      <c r="P92" s="463" t="s">
        <v>640</v>
      </c>
      <c r="Q92" s="464" t="s">
        <v>1507</v>
      </c>
      <c r="R92" s="464" t="s">
        <v>1498</v>
      </c>
      <c r="S92" s="466" t="s">
        <v>628</v>
      </c>
      <c r="T92" s="466" t="s">
        <v>629</v>
      </c>
      <c r="U92" s="467" t="s">
        <v>1589</v>
      </c>
      <c r="V92" s="553"/>
      <c r="W92" s="554">
        <v>31</v>
      </c>
      <c r="X92" s="470" t="str">
        <f>VLOOKUP(MOD(MAX(MOD(W92-11,100),9),10),{0," год";1," года";4," лет"},2)</f>
        <v xml:space="preserve"> год</v>
      </c>
      <c r="Y92" s="554"/>
      <c r="Z92" s="554">
        <v>9</v>
      </c>
      <c r="AA92" s="472"/>
      <c r="AC92" s="472" t="s">
        <v>1570</v>
      </c>
      <c r="AJ92" s="558" t="s">
        <v>414</v>
      </c>
      <c r="AK92" s="464" t="s">
        <v>969</v>
      </c>
      <c r="AL92" s="555">
        <v>44571</v>
      </c>
      <c r="AM92" s="464" t="s">
        <v>434</v>
      </c>
    </row>
    <row r="93" spans="1:41" s="314" customFormat="1" ht="17.25" customHeight="1" x14ac:dyDescent="0.2">
      <c r="A93" s="314" t="s">
        <v>1586</v>
      </c>
      <c r="B93" s="314">
        <v>49</v>
      </c>
      <c r="D93" s="332">
        <v>44737</v>
      </c>
      <c r="E93" s="333" t="s">
        <v>1577</v>
      </c>
      <c r="F93" s="413">
        <v>123</v>
      </c>
      <c r="G93" s="410">
        <v>44767</v>
      </c>
      <c r="H93" s="410">
        <v>44775</v>
      </c>
      <c r="I93" s="411" t="s">
        <v>789</v>
      </c>
      <c r="J93" s="99" t="s">
        <v>1374</v>
      </c>
      <c r="K93" s="210" t="s">
        <v>787</v>
      </c>
      <c r="L93" s="210" t="s">
        <v>790</v>
      </c>
      <c r="M93" s="45" t="str">
        <f>VLOOKUP(I93,ОМС!$D$1:$E$169,2,0)</f>
        <v>Филиал ООО "Капитал МС" в Ярославской области 7649640828000229</v>
      </c>
      <c r="N93" s="42">
        <f t="shared" ca="1" si="11"/>
        <v>68</v>
      </c>
      <c r="O93" s="41" t="s">
        <v>1658</v>
      </c>
      <c r="P93" s="374" t="s">
        <v>786</v>
      </c>
      <c r="Q93" s="192" t="s">
        <v>1507</v>
      </c>
      <c r="R93" s="48" t="s">
        <v>1498</v>
      </c>
      <c r="S93" s="315" t="s">
        <v>628</v>
      </c>
      <c r="T93" s="41" t="s">
        <v>1659</v>
      </c>
      <c r="U93" s="1" t="str">
        <f t="shared" ref="U93:U106" si="16">W93&amp;X93&amp;" "&amp;Z93&amp;" мес"</f>
        <v>47 лет 1 мес</v>
      </c>
      <c r="V93" s="210" t="s">
        <v>788</v>
      </c>
      <c r="W93" s="61">
        <v>47</v>
      </c>
      <c r="X93" s="60" t="str">
        <f>VLOOKUP(MOD(MAX(MOD(W93-11,100),9),10),{0," год";1," года";4," лет"},2)</f>
        <v xml:space="preserve"> лет</v>
      </c>
      <c r="Y93" s="61"/>
      <c r="Z93" s="61">
        <v>1</v>
      </c>
      <c r="AA93" s="162"/>
    </row>
    <row r="94" spans="1:41" s="314" customFormat="1" ht="14.25" customHeight="1" x14ac:dyDescent="0.2">
      <c r="A94" s="314" t="s">
        <v>1586</v>
      </c>
      <c r="B94" s="314">
        <v>73</v>
      </c>
      <c r="D94" s="332">
        <v>44818</v>
      </c>
      <c r="E94" s="333" t="s">
        <v>1577</v>
      </c>
      <c r="F94" s="314">
        <v>119</v>
      </c>
      <c r="G94" s="330">
        <v>44732</v>
      </c>
      <c r="H94" s="408">
        <v>44768</v>
      </c>
      <c r="I94" s="216" t="s">
        <v>1510</v>
      </c>
      <c r="J94" s="99" t="s">
        <v>1374</v>
      </c>
      <c r="K94" s="318">
        <v>33281</v>
      </c>
      <c r="L94" s="210" t="s">
        <v>1511</v>
      </c>
      <c r="M94" s="45" t="str">
        <f>VLOOKUP(I94,ОМС!$D$1:$E$169,2,0)</f>
        <v>Медицинская страховая компания ИНКО-МЕД 3657 8008 3700 0770</v>
      </c>
      <c r="N94" s="42">
        <f t="shared" ca="1" si="11"/>
        <v>31</v>
      </c>
      <c r="O94" s="210" t="s">
        <v>639</v>
      </c>
      <c r="P94" s="374" t="s">
        <v>700</v>
      </c>
      <c r="Q94" s="192" t="s">
        <v>1662</v>
      </c>
      <c r="R94" s="48" t="s">
        <v>1498</v>
      </c>
      <c r="S94" s="315" t="s">
        <v>628</v>
      </c>
      <c r="T94" s="315" t="s">
        <v>629</v>
      </c>
      <c r="U94" s="1" t="str">
        <f t="shared" si="16"/>
        <v>11 лет 6 мес</v>
      </c>
      <c r="V94" s="318">
        <v>44460</v>
      </c>
      <c r="W94" s="61">
        <v>11</v>
      </c>
      <c r="X94" s="60" t="str">
        <f>VLOOKUP(MOD(MAX(MOD(W94-11,100),9),10),{0," год";1," года";4," лет"},2)</f>
        <v xml:space="preserve"> лет</v>
      </c>
      <c r="Y94" s="61"/>
      <c r="Z94" s="61">
        <v>6</v>
      </c>
      <c r="AA94" s="162"/>
    </row>
    <row r="95" spans="1:41" ht="14.25" customHeight="1" x14ac:dyDescent="0.2">
      <c r="A95" s="314" t="s">
        <v>1586</v>
      </c>
      <c r="B95" s="314">
        <v>75</v>
      </c>
      <c r="C95" s="314"/>
      <c r="D95" s="332">
        <v>44838</v>
      </c>
      <c r="E95" s="333" t="s">
        <v>1576</v>
      </c>
      <c r="F95" s="413">
        <v>110</v>
      </c>
      <c r="G95" s="410">
        <v>44755</v>
      </c>
      <c r="H95" s="410">
        <v>44774</v>
      </c>
      <c r="I95" s="411" t="s">
        <v>1515</v>
      </c>
      <c r="J95" s="99" t="s">
        <v>1374</v>
      </c>
      <c r="K95" s="318">
        <v>35226</v>
      </c>
      <c r="L95" s="210" t="s">
        <v>1516</v>
      </c>
      <c r="M95" s="45" t="str">
        <f>VLOOKUP(I95,ОМС!$D$1:$E$169,2,0)</f>
        <v>Филиал ООО "РГС-Медицина" в Волгоградской области 3453300839000304</v>
      </c>
      <c r="N95" s="42">
        <f t="shared" ca="1" si="11"/>
        <v>26</v>
      </c>
      <c r="O95" s="210" t="s">
        <v>639</v>
      </c>
      <c r="P95" s="374" t="s">
        <v>640</v>
      </c>
      <c r="Q95" s="192" t="s">
        <v>1507</v>
      </c>
      <c r="R95" s="48" t="s">
        <v>1498</v>
      </c>
      <c r="S95" s="315" t="s">
        <v>628</v>
      </c>
      <c r="T95" s="315" t="s">
        <v>629</v>
      </c>
      <c r="U95" s="1" t="str">
        <f t="shared" si="16"/>
        <v>1 год 5 мес</v>
      </c>
      <c r="V95" s="319"/>
      <c r="W95" s="59">
        <v>1</v>
      </c>
      <c r="X95" s="60" t="str">
        <f>VLOOKUP(MOD(MAX(MOD(W95-11,100),9),10),{0," год";1," года";4," лет"},2)</f>
        <v xml:space="preserve"> год</v>
      </c>
      <c r="Y95" s="59"/>
      <c r="Z95" s="61">
        <v>5</v>
      </c>
      <c r="AA95" s="162"/>
      <c r="AB95" s="314"/>
      <c r="AC95" s="314"/>
      <c r="AD95" s="314"/>
      <c r="AE95" s="314"/>
      <c r="AF95" s="314"/>
      <c r="AG95" s="314"/>
      <c r="AH95" s="314"/>
      <c r="AI95" s="314"/>
      <c r="AJ95" s="314"/>
      <c r="AK95" s="314"/>
      <c r="AL95" s="314"/>
      <c r="AM95" s="314"/>
      <c r="AN95" s="314"/>
    </row>
    <row r="96" spans="1:41" s="314" customFormat="1" ht="14.25" customHeight="1" x14ac:dyDescent="0.2">
      <c r="A96" s="314" t="s">
        <v>1586</v>
      </c>
      <c r="B96" s="314">
        <v>77</v>
      </c>
      <c r="D96" s="332">
        <v>44856</v>
      </c>
      <c r="E96" s="333" t="s">
        <v>1577</v>
      </c>
      <c r="F96" s="413">
        <v>117</v>
      </c>
      <c r="G96" s="410">
        <v>44761</v>
      </c>
      <c r="H96" s="410">
        <v>44769</v>
      </c>
      <c r="I96" s="411" t="s">
        <v>1496</v>
      </c>
      <c r="J96" s="99" t="s">
        <v>1374</v>
      </c>
      <c r="K96" s="318">
        <v>25282</v>
      </c>
      <c r="L96" s="210" t="s">
        <v>1497</v>
      </c>
      <c r="M96" s="45" t="str">
        <f>VLOOKUP(I96,ОМС!$D$1:$E$169,2,0)</f>
        <v>`5956 0308 2900 0108</v>
      </c>
      <c r="N96" s="42">
        <f t="shared" ca="1" si="11"/>
        <v>53</v>
      </c>
      <c r="O96" s="210" t="s">
        <v>639</v>
      </c>
      <c r="P96" s="374" t="s">
        <v>700</v>
      </c>
      <c r="Q96" s="192" t="s">
        <v>1662</v>
      </c>
      <c r="R96" s="48" t="s">
        <v>1498</v>
      </c>
      <c r="S96" s="315" t="s">
        <v>628</v>
      </c>
      <c r="T96" s="315" t="s">
        <v>629</v>
      </c>
      <c r="U96" s="1" t="str">
        <f t="shared" si="16"/>
        <v>19 лет 4 мес</v>
      </c>
      <c r="V96" s="318">
        <v>44496</v>
      </c>
      <c r="W96" s="61">
        <v>19</v>
      </c>
      <c r="X96" s="60" t="str">
        <f>VLOOKUP(MOD(MAX(MOD(W96-11,100),9),10),{0," год";1," года";4," лет"},2)</f>
        <v xml:space="preserve"> лет</v>
      </c>
      <c r="Y96" s="61"/>
      <c r="Z96" s="61">
        <v>4</v>
      </c>
      <c r="AA96" s="162"/>
    </row>
    <row r="97" spans="1:40" s="314" customFormat="1" ht="14.25" customHeight="1" x14ac:dyDescent="0.2">
      <c r="A97" s="314" t="s">
        <v>1586</v>
      </c>
      <c r="B97" s="314">
        <v>43</v>
      </c>
      <c r="D97" s="332">
        <v>44727</v>
      </c>
      <c r="E97" s="333" t="s">
        <v>1577</v>
      </c>
      <c r="F97" s="413">
        <v>130</v>
      </c>
      <c r="G97" s="410">
        <v>44776</v>
      </c>
      <c r="H97" s="410">
        <v>44781</v>
      </c>
      <c r="I97" s="414" t="s">
        <v>232</v>
      </c>
      <c r="J97" s="99" t="s">
        <v>1374</v>
      </c>
      <c r="K97" s="72" t="s">
        <v>233</v>
      </c>
      <c r="L97" s="72" t="s">
        <v>295</v>
      </c>
      <c r="M97" s="45" t="str">
        <f>VLOOKUP(I97,ОМС!$D$1:$E$169,2,0)</f>
        <v>Филиал ООО "РГС-Медицина"-"Росгосстрах-Нарьян-Мар-Медицина" 8049700823000014</v>
      </c>
      <c r="N97" s="42">
        <f t="shared" ca="1" si="11"/>
        <v>29</v>
      </c>
      <c r="O97" s="72" t="s">
        <v>639</v>
      </c>
      <c r="P97" s="72" t="s">
        <v>700</v>
      </c>
      <c r="Q97" s="192" t="s">
        <v>1662</v>
      </c>
      <c r="R97" s="48"/>
      <c r="S97" s="315" t="s">
        <v>628</v>
      </c>
      <c r="T97" s="315" t="s">
        <v>629</v>
      </c>
      <c r="U97" s="1" t="str">
        <f t="shared" si="16"/>
        <v>2 года 9 мес</v>
      </c>
      <c r="V97" s="72" t="s">
        <v>279</v>
      </c>
      <c r="W97" s="362">
        <v>2</v>
      </c>
      <c r="X97" s="60" t="str">
        <f>VLOOKUP(MOD(MAX(MOD(W97-11,100),9),10),{0," год";1," года";4," лет"},2)</f>
        <v xml:space="preserve"> года</v>
      </c>
      <c r="Y97" s="362"/>
      <c r="Z97" s="362">
        <v>9</v>
      </c>
      <c r="AA97" s="162"/>
    </row>
    <row r="98" spans="1:40" s="314" customFormat="1" ht="14.25" customHeight="1" x14ac:dyDescent="0.2">
      <c r="A98" s="314" t="s">
        <v>1586</v>
      </c>
      <c r="B98" s="314">
        <v>29</v>
      </c>
      <c r="D98" s="332">
        <v>44708</v>
      </c>
      <c r="E98" s="333" t="s">
        <v>1577</v>
      </c>
      <c r="F98" s="413">
        <v>107</v>
      </c>
      <c r="G98" s="410">
        <v>44754</v>
      </c>
      <c r="H98" s="410">
        <v>44755</v>
      </c>
      <c r="I98" s="416" t="s">
        <v>643</v>
      </c>
      <c r="J98" s="99" t="s">
        <v>1374</v>
      </c>
      <c r="K98" s="312" t="s">
        <v>641</v>
      </c>
      <c r="L98" s="312" t="s">
        <v>644</v>
      </c>
      <c r="M98" s="45" t="str">
        <f>VLOOKUP(I98,ОМС!$D$1:$E$169,2,0)</f>
        <v>ООО "Капитал МС" 5052510844002778</v>
      </c>
      <c r="N98" s="42">
        <f t="shared" ref="N98:N129" ca="1" si="17">DATEDIF(K98,$AB$1,"y")</f>
        <v>38</v>
      </c>
      <c r="O98" s="312" t="s">
        <v>639</v>
      </c>
      <c r="P98" s="378" t="s">
        <v>640</v>
      </c>
      <c r="Q98" s="192" t="s">
        <v>1507</v>
      </c>
      <c r="R98" s="48"/>
      <c r="S98" s="315" t="s">
        <v>628</v>
      </c>
      <c r="T98" s="315" t="s">
        <v>629</v>
      </c>
      <c r="U98" s="1" t="str">
        <f t="shared" si="16"/>
        <v>15 лет 9 мес</v>
      </c>
      <c r="V98" s="312" t="s">
        <v>642</v>
      </c>
      <c r="W98" s="61">
        <v>15</v>
      </c>
      <c r="X98" s="60" t="str">
        <f>VLOOKUP(MOD(MAX(MOD(W98-11,100),9),10),{0," год";1," года";4," лет"},2)</f>
        <v xml:space="preserve"> лет</v>
      </c>
      <c r="Y98" s="61"/>
      <c r="Z98" s="81">
        <v>9</v>
      </c>
      <c r="AA98" s="162"/>
    </row>
    <row r="99" spans="1:40" s="314" customFormat="1" ht="14.25" customHeight="1" x14ac:dyDescent="0.2">
      <c r="A99" s="314" t="s">
        <v>1586</v>
      </c>
      <c r="B99" s="314">
        <v>42</v>
      </c>
      <c r="D99" s="332">
        <v>44727</v>
      </c>
      <c r="E99" s="333" t="s">
        <v>1579</v>
      </c>
      <c r="F99" s="413">
        <v>102</v>
      </c>
      <c r="G99" s="410">
        <v>44754</v>
      </c>
      <c r="H99" s="410">
        <v>44776</v>
      </c>
      <c r="I99" s="414" t="s">
        <v>104</v>
      </c>
      <c r="J99" s="99" t="s">
        <v>1374</v>
      </c>
      <c r="K99" s="72" t="s">
        <v>106</v>
      </c>
      <c r="L99" s="72" t="s">
        <v>296</v>
      </c>
      <c r="M99" s="45" t="str">
        <f>VLOOKUP(I99,ОМС!$D$1:$E$169,2,0)</f>
        <v xml:space="preserve"> 3256210825000326</v>
      </c>
      <c r="N99" s="42">
        <f t="shared" ca="1" si="17"/>
        <v>35</v>
      </c>
      <c r="O99" s="93" t="s">
        <v>1685</v>
      </c>
      <c r="P99" s="72" t="s">
        <v>700</v>
      </c>
      <c r="Q99" s="192" t="s">
        <v>1662</v>
      </c>
      <c r="R99" s="45"/>
      <c r="S99" s="315" t="s">
        <v>628</v>
      </c>
      <c r="T99" s="315" t="s">
        <v>1583</v>
      </c>
      <c r="U99" s="1" t="str">
        <f t="shared" si="16"/>
        <v>5 лет 7 мес</v>
      </c>
      <c r="V99" s="72" t="s">
        <v>561</v>
      </c>
      <c r="W99" s="362">
        <v>5</v>
      </c>
      <c r="X99" s="60" t="str">
        <f>VLOOKUP(MOD(MAX(MOD(W99-11,100),9),10),{0," год";1," года";4," лет"},2)</f>
        <v xml:space="preserve"> лет</v>
      </c>
      <c r="Y99" s="362"/>
      <c r="Z99" s="362">
        <v>7</v>
      </c>
      <c r="AA99" s="162"/>
    </row>
    <row r="100" spans="1:40" s="314" customFormat="1" ht="14.25" customHeight="1" x14ac:dyDescent="0.2">
      <c r="A100" s="314" t="s">
        <v>1586</v>
      </c>
      <c r="B100" s="314">
        <v>48</v>
      </c>
      <c r="D100" s="332">
        <v>44737</v>
      </c>
      <c r="E100" s="316" t="s">
        <v>1577</v>
      </c>
      <c r="F100" s="413">
        <v>95</v>
      </c>
      <c r="G100" s="410">
        <v>44760</v>
      </c>
      <c r="H100" s="410">
        <v>44760</v>
      </c>
      <c r="I100" s="416" t="s">
        <v>648</v>
      </c>
      <c r="J100" s="99" t="s">
        <v>1374</v>
      </c>
      <c r="K100" s="312" t="s">
        <v>646</v>
      </c>
      <c r="L100" s="312" t="s">
        <v>649</v>
      </c>
      <c r="M100" s="45" t="str">
        <f>VLOOKUP(I100,ОМС!$D$1:$E$169,2,0)</f>
        <v>Филиал ООО "РГС-Медицина" "Росгосстрах-Ярославль-Медицина" 7754 6308 2000 1987</v>
      </c>
      <c r="N100" s="42">
        <f t="shared" ca="1" si="17"/>
        <v>59</v>
      </c>
      <c r="O100" s="41" t="s">
        <v>1658</v>
      </c>
      <c r="P100" s="378" t="s">
        <v>645</v>
      </c>
      <c r="Q100" s="192" t="s">
        <v>1507</v>
      </c>
      <c r="R100" s="48"/>
      <c r="S100" s="315" t="s">
        <v>628</v>
      </c>
      <c r="T100" s="41" t="s">
        <v>1659</v>
      </c>
      <c r="U100" s="1" t="str">
        <f t="shared" si="16"/>
        <v>14 лет 4 мес</v>
      </c>
      <c r="V100" s="312" t="s">
        <v>647</v>
      </c>
      <c r="W100" s="61">
        <v>14</v>
      </c>
      <c r="X100" s="60" t="str">
        <f>VLOOKUP(MOD(MAX(MOD(W100-11,100),9),10),{0," год";1," года";4," лет"},2)</f>
        <v xml:space="preserve"> лет</v>
      </c>
      <c r="Y100" s="61"/>
      <c r="Z100" s="61">
        <v>4</v>
      </c>
      <c r="AA100" s="162"/>
    </row>
    <row r="101" spans="1:40" s="314" customFormat="1" ht="12" customHeight="1" x14ac:dyDescent="0.2">
      <c r="A101" s="314" t="s">
        <v>1586</v>
      </c>
      <c r="B101" s="314">
        <v>8</v>
      </c>
      <c r="D101" s="332">
        <v>44669</v>
      </c>
      <c r="E101" s="333" t="s">
        <v>1577</v>
      </c>
      <c r="F101" s="413">
        <v>72</v>
      </c>
      <c r="G101" s="410">
        <v>44698</v>
      </c>
      <c r="H101" s="410">
        <v>44699</v>
      </c>
      <c r="I101" s="430" t="s">
        <v>657</v>
      </c>
      <c r="J101" s="99" t="s">
        <v>1374</v>
      </c>
      <c r="K101" s="407">
        <v>26757</v>
      </c>
      <c r="L101" s="312" t="s">
        <v>658</v>
      </c>
      <c r="M101" s="45" t="str">
        <f>VLOOKUP(I101,ОМС!$D$1:$E$169,2,0)</f>
        <v xml:space="preserve"> 7755 6208 4600 1607</v>
      </c>
      <c r="N101" s="42">
        <f t="shared" ca="1" si="17"/>
        <v>49</v>
      </c>
      <c r="O101" s="208" t="s">
        <v>639</v>
      </c>
      <c r="P101" s="375" t="s">
        <v>654</v>
      </c>
      <c r="Q101" s="192" t="s">
        <v>1507</v>
      </c>
      <c r="R101" s="48"/>
      <c r="S101" s="315" t="s">
        <v>628</v>
      </c>
      <c r="T101" s="346" t="s">
        <v>629</v>
      </c>
      <c r="U101" s="1" t="str">
        <f t="shared" si="16"/>
        <v>14 лет 2 мес</v>
      </c>
      <c r="V101" s="312" t="s">
        <v>656</v>
      </c>
      <c r="W101" s="61">
        <v>14</v>
      </c>
      <c r="X101" s="60" t="str">
        <f>VLOOKUP(MOD(MAX(MOD(W101-11,100),9),10),{0," год";1," года";4," лет"},2)</f>
        <v xml:space="preserve"> лет</v>
      </c>
      <c r="Y101" s="61"/>
      <c r="Z101" s="61">
        <v>2</v>
      </c>
      <c r="AA101" s="162"/>
      <c r="AC101" s="314" t="s">
        <v>1696</v>
      </c>
      <c r="AJ101" s="314" t="s">
        <v>414</v>
      </c>
      <c r="AK101" s="314" t="s">
        <v>969</v>
      </c>
      <c r="AL101" s="357">
        <v>44705</v>
      </c>
      <c r="AM101" s="314" t="s">
        <v>426</v>
      </c>
      <c r="AN101" s="314" t="s">
        <v>1590</v>
      </c>
    </row>
    <row r="102" spans="1:40" s="455" customFormat="1" ht="14.25" customHeight="1" x14ac:dyDescent="0.2">
      <c r="A102" s="455" t="s">
        <v>1586</v>
      </c>
      <c r="B102" s="455">
        <v>56</v>
      </c>
      <c r="C102" s="455" t="s">
        <v>1616</v>
      </c>
      <c r="D102" s="456">
        <v>44740</v>
      </c>
      <c r="E102" s="455" t="s">
        <v>1578</v>
      </c>
      <c r="G102" s="457"/>
      <c r="H102" s="457"/>
      <c r="I102" s="458" t="s">
        <v>660</v>
      </c>
      <c r="J102" s="511" t="s">
        <v>1374</v>
      </c>
      <c r="K102" s="458" t="s">
        <v>659</v>
      </c>
      <c r="L102" s="458" t="s">
        <v>661</v>
      </c>
      <c r="M102" s="460" t="str">
        <f>VLOOKUP(I102,ОМС!$D$1:$E$169,2,0)</f>
        <v>Филиал АО "МАКС-М" в г. Самаре 7747330845001498</v>
      </c>
      <c r="N102" s="461">
        <f t="shared" ca="1" si="17"/>
        <v>55</v>
      </c>
      <c r="O102" s="458" t="s">
        <v>639</v>
      </c>
      <c r="P102" s="518" t="s">
        <v>645</v>
      </c>
      <c r="Q102" s="464" t="s">
        <v>1507</v>
      </c>
      <c r="R102" s="464"/>
      <c r="S102" s="466" t="s">
        <v>628</v>
      </c>
      <c r="T102" s="466" t="s">
        <v>629</v>
      </c>
      <c r="U102" s="506" t="str">
        <f t="shared" si="16"/>
        <v>30 лет 8 мес</v>
      </c>
      <c r="V102" s="458" t="s">
        <v>286</v>
      </c>
      <c r="W102" s="469">
        <v>30</v>
      </c>
      <c r="X102" s="508" t="str">
        <f>VLOOKUP(MOD(MAX(MOD(W102-11,100),9),10),{0," год";1," года";4," лет"},2)</f>
        <v xml:space="preserve"> лет</v>
      </c>
      <c r="Y102" s="469"/>
      <c r="Z102" s="519">
        <v>8</v>
      </c>
      <c r="AA102" s="472"/>
    </row>
    <row r="103" spans="1:40" s="314" customFormat="1" ht="14.25" customHeight="1" x14ac:dyDescent="0.2">
      <c r="A103" s="314" t="s">
        <v>1586</v>
      </c>
      <c r="B103" s="314">
        <v>26</v>
      </c>
      <c r="D103" s="332">
        <v>44706</v>
      </c>
      <c r="E103" s="333" t="s">
        <v>1587</v>
      </c>
      <c r="F103" s="413">
        <v>109</v>
      </c>
      <c r="G103" s="410">
        <v>44755</v>
      </c>
      <c r="H103" s="410">
        <v>44761</v>
      </c>
      <c r="I103" s="412" t="s">
        <v>664</v>
      </c>
      <c r="J103" s="99" t="s">
        <v>1374</v>
      </c>
      <c r="K103" s="126" t="s">
        <v>662</v>
      </c>
      <c r="L103" s="126" t="s">
        <v>665</v>
      </c>
      <c r="M103" s="45" t="str">
        <f>VLOOKUP(I103,ОМС!$D$1:$E$169,2,0)</f>
        <v>Филиал ООО "Капитал МС" в С.-Петербурге и Ленинградской области 8149920832000875</v>
      </c>
      <c r="N103" s="42">
        <f t="shared" ca="1" si="17"/>
        <v>51</v>
      </c>
      <c r="O103" s="126" t="s">
        <v>639</v>
      </c>
      <c r="P103" s="381" t="s">
        <v>640</v>
      </c>
      <c r="Q103" s="192" t="s">
        <v>1507</v>
      </c>
      <c r="R103" s="48"/>
      <c r="S103" s="315" t="s">
        <v>628</v>
      </c>
      <c r="T103" s="315" t="s">
        <v>629</v>
      </c>
      <c r="U103" s="1" t="str">
        <f t="shared" si="16"/>
        <v>14 лет 1 мес</v>
      </c>
      <c r="V103" s="126" t="s">
        <v>663</v>
      </c>
      <c r="W103" s="61">
        <v>14</v>
      </c>
      <c r="X103" s="60" t="str">
        <f>VLOOKUP(MOD(MAX(MOD(W103-11,100),9),10),{0," год";1," года";4," лет"},2)</f>
        <v xml:space="preserve"> лет</v>
      </c>
      <c r="Y103" s="61"/>
      <c r="Z103" s="81">
        <v>1</v>
      </c>
      <c r="AA103" s="59"/>
    </row>
    <row r="104" spans="1:40" s="314" customFormat="1" ht="14.25" customHeight="1" x14ac:dyDescent="0.2">
      <c r="A104" s="314" t="s">
        <v>1586</v>
      </c>
      <c r="B104" s="314">
        <v>30</v>
      </c>
      <c r="D104" s="332">
        <v>44708</v>
      </c>
      <c r="E104" s="333" t="s">
        <v>1577</v>
      </c>
      <c r="F104" s="413">
        <v>118</v>
      </c>
      <c r="G104" s="410">
        <v>44732</v>
      </c>
      <c r="H104" s="410">
        <v>44767</v>
      </c>
      <c r="I104" s="412" t="s">
        <v>668</v>
      </c>
      <c r="J104" s="99" t="s">
        <v>1374</v>
      </c>
      <c r="K104" s="126" t="s">
        <v>666</v>
      </c>
      <c r="L104" s="126" t="s">
        <v>669</v>
      </c>
      <c r="M104" s="45" t="str">
        <f>VLOOKUP(I104,ОМС!$D$1:$E$169,2,0)</f>
        <v>6956 3108 1900 0641</v>
      </c>
      <c r="N104" s="42">
        <f t="shared" ca="1" si="17"/>
        <v>36</v>
      </c>
      <c r="O104" s="41" t="s">
        <v>1658</v>
      </c>
      <c r="P104" s="381" t="s">
        <v>640</v>
      </c>
      <c r="Q104" s="192" t="s">
        <v>1507</v>
      </c>
      <c r="R104" s="48"/>
      <c r="S104" s="315" t="s">
        <v>628</v>
      </c>
      <c r="T104" s="41" t="s">
        <v>1659</v>
      </c>
      <c r="U104" s="1" t="str">
        <f t="shared" si="16"/>
        <v>14 лет 4 мес</v>
      </c>
      <c r="V104" s="126" t="s">
        <v>667</v>
      </c>
      <c r="W104" s="61">
        <v>14</v>
      </c>
      <c r="X104" s="60" t="str">
        <f>VLOOKUP(MOD(MAX(MOD(W104-11,100),9),10),{0," год";1," года";4," лет"},2)</f>
        <v xml:space="preserve"> лет</v>
      </c>
      <c r="Y104" s="61"/>
      <c r="Z104" s="61">
        <v>4</v>
      </c>
      <c r="AA104" s="162"/>
    </row>
    <row r="105" spans="1:40" s="314" customFormat="1" ht="14.25" customHeight="1" x14ac:dyDescent="0.2">
      <c r="A105" s="314" t="s">
        <v>1586</v>
      </c>
      <c r="B105" s="314">
        <v>64</v>
      </c>
      <c r="D105" s="332">
        <v>44756</v>
      </c>
      <c r="E105" s="333" t="s">
        <v>1587</v>
      </c>
      <c r="F105" s="314">
        <v>137</v>
      </c>
      <c r="G105" s="330">
        <v>44784</v>
      </c>
      <c r="H105" s="408">
        <v>44790</v>
      </c>
      <c r="I105" s="166" t="s">
        <v>673</v>
      </c>
      <c r="J105" s="99" t="s">
        <v>1374</v>
      </c>
      <c r="K105" s="126" t="s">
        <v>671</v>
      </c>
      <c r="L105" s="126" t="s">
        <v>674</v>
      </c>
      <c r="M105" s="45" t="str">
        <f>VLOOKUP(I105,ОМС!$D$1:$E$169,2,0)</f>
        <v>ОАО "МСК"УралСиб" Щелковский филиал 5056520831000509</v>
      </c>
      <c r="N105" s="42">
        <f t="shared" ca="1" si="17"/>
        <v>48</v>
      </c>
      <c r="O105" s="345" t="s">
        <v>1647</v>
      </c>
      <c r="P105" s="381" t="s">
        <v>670</v>
      </c>
      <c r="Q105" s="192" t="s">
        <v>1615</v>
      </c>
      <c r="R105" s="48"/>
      <c r="S105" s="315" t="s">
        <v>628</v>
      </c>
      <c r="T105" s="315" t="s">
        <v>1582</v>
      </c>
      <c r="U105" s="1" t="str">
        <f t="shared" si="16"/>
        <v>18 лет 1 мес</v>
      </c>
      <c r="V105" s="126" t="s">
        <v>672</v>
      </c>
      <c r="W105" s="61">
        <v>18</v>
      </c>
      <c r="X105" s="60" t="str">
        <f>VLOOKUP(MOD(MAX(MOD(W105-11,100),9),10),{0," год";1," года";4," лет"},2)</f>
        <v xml:space="preserve"> лет</v>
      </c>
      <c r="Y105" s="61"/>
      <c r="Z105" s="61">
        <v>1</v>
      </c>
      <c r="AA105" s="162"/>
    </row>
    <row r="106" spans="1:40" s="314" customFormat="1" ht="14.25" customHeight="1" x14ac:dyDescent="0.2">
      <c r="A106" s="314" t="s">
        <v>1586</v>
      </c>
      <c r="B106" s="314">
        <v>25</v>
      </c>
      <c r="D106" s="332">
        <v>44705</v>
      </c>
      <c r="E106" s="333" t="s">
        <v>1576</v>
      </c>
      <c r="F106" s="413">
        <v>81</v>
      </c>
      <c r="G106" s="410">
        <v>44704</v>
      </c>
      <c r="H106" s="410">
        <v>44711</v>
      </c>
      <c r="I106" s="412" t="s">
        <v>677</v>
      </c>
      <c r="J106" s="99" t="s">
        <v>1374</v>
      </c>
      <c r="K106" s="126" t="s">
        <v>675</v>
      </c>
      <c r="L106" s="126" t="s">
        <v>678</v>
      </c>
      <c r="M106" s="45" t="str">
        <f>VLOOKUP(I106,ОМС!$D$1:$E$169,2,0)</f>
        <v>Филиал ООО "Капитал МС" в Волгоградской области 7758030840001396</v>
      </c>
      <c r="N106" s="42">
        <f t="shared" ca="1" si="17"/>
        <v>53</v>
      </c>
      <c r="O106" s="126" t="s">
        <v>639</v>
      </c>
      <c r="P106" s="381" t="s">
        <v>645</v>
      </c>
      <c r="Q106" s="192" t="s">
        <v>1507</v>
      </c>
      <c r="R106" s="48"/>
      <c r="S106" s="315" t="s">
        <v>628</v>
      </c>
      <c r="T106" s="315" t="s">
        <v>629</v>
      </c>
      <c r="U106" s="1" t="str">
        <f t="shared" si="16"/>
        <v>30 лет 8 мес</v>
      </c>
      <c r="V106" s="126" t="s">
        <v>676</v>
      </c>
      <c r="W106" s="61">
        <v>30</v>
      </c>
      <c r="X106" s="60" t="str">
        <f>VLOOKUP(MOD(MAX(MOD(W106-11,100),9),10),{0," год";1," года";4," лет"},2)</f>
        <v xml:space="preserve"> лет</v>
      </c>
      <c r="Y106" s="61"/>
      <c r="Z106" s="61">
        <v>8</v>
      </c>
      <c r="AA106" s="162"/>
      <c r="AC106" s="314" t="s">
        <v>1696</v>
      </c>
    </row>
    <row r="107" spans="1:40" s="314" customFormat="1" ht="14.25" customHeight="1" x14ac:dyDescent="0.2">
      <c r="A107" s="314" t="s">
        <v>1586</v>
      </c>
      <c r="B107" s="314">
        <v>37</v>
      </c>
      <c r="D107" s="332">
        <v>44721</v>
      </c>
      <c r="E107" s="333" t="s">
        <v>1576</v>
      </c>
      <c r="F107" s="413">
        <v>61</v>
      </c>
      <c r="G107" s="410">
        <v>44670</v>
      </c>
      <c r="H107" s="410">
        <v>44687</v>
      </c>
      <c r="I107" s="412" t="s">
        <v>698</v>
      </c>
      <c r="J107" s="99" t="s">
        <v>1374</v>
      </c>
      <c r="K107" s="126" t="s">
        <v>696</v>
      </c>
      <c r="L107" s="126" t="s">
        <v>699</v>
      </c>
      <c r="M107" s="45" t="str">
        <f>VLOOKUP(I107,ОМС!$D$1:$E$169,2,0)</f>
        <v>Филиал ЗАО "Капитал Медицинское страхование " в г. Волгоград 3449030832000525</v>
      </c>
      <c r="N107" s="42">
        <f t="shared" ca="1" si="17"/>
        <v>52</v>
      </c>
      <c r="O107" s="126" t="s">
        <v>639</v>
      </c>
      <c r="P107" s="381" t="s">
        <v>640</v>
      </c>
      <c r="Q107" s="192" t="s">
        <v>1507</v>
      </c>
      <c r="R107" s="48"/>
      <c r="S107" s="315" t="s">
        <v>628</v>
      </c>
      <c r="T107" s="315" t="s">
        <v>629</v>
      </c>
      <c r="U107" s="1" t="str">
        <f>W107&amp;X107&amp;" "&amp;Z107&amp;" мес"</f>
        <v>30 лет 3 мес</v>
      </c>
      <c r="V107" s="126" t="s">
        <v>697</v>
      </c>
      <c r="W107" s="61">
        <v>30</v>
      </c>
      <c r="X107" s="60" t="str">
        <f>VLOOKUP(MOD(MAX(MOD(W107-11,100),9),10),{0," год";1," года";4," лет"},2)</f>
        <v xml:space="preserve"> лет</v>
      </c>
      <c r="Y107" s="61"/>
      <c r="Z107" s="349">
        <v>3</v>
      </c>
      <c r="AA107" s="59"/>
      <c r="AC107" s="314" t="s">
        <v>1696</v>
      </c>
      <c r="AJ107" s="92" t="s">
        <v>414</v>
      </c>
      <c r="AK107" s="91" t="s">
        <v>969</v>
      </c>
      <c r="AL107" s="49">
        <v>44687</v>
      </c>
      <c r="AM107" s="48"/>
      <c r="AN107" s="314" t="s">
        <v>1590</v>
      </c>
    </row>
    <row r="108" spans="1:40" s="314" customFormat="1" ht="14.25" customHeight="1" x14ac:dyDescent="0.2">
      <c r="A108" s="314" t="s">
        <v>1586</v>
      </c>
      <c r="B108" s="314">
        <v>32</v>
      </c>
      <c r="D108" s="332">
        <v>44710</v>
      </c>
      <c r="E108" s="333" t="s">
        <v>1576</v>
      </c>
      <c r="F108" s="413">
        <v>87</v>
      </c>
      <c r="G108" s="410">
        <v>44712</v>
      </c>
      <c r="H108" s="410">
        <v>44719</v>
      </c>
      <c r="I108" s="412" t="s">
        <v>716</v>
      </c>
      <c r="J108" s="99" t="s">
        <v>1374</v>
      </c>
      <c r="K108" s="126" t="s">
        <v>714</v>
      </c>
      <c r="L108" s="126" t="s">
        <v>717</v>
      </c>
      <c r="M108" s="45" t="str">
        <f>VLOOKUP(I108,ОМС!$D$1:$E$169,2,0)</f>
        <v>Рязанский филиал АО "Страховая компания "СОГАЗ-М" 6251920848000032</v>
      </c>
      <c r="N108" s="42">
        <f t="shared" ca="1" si="17"/>
        <v>52</v>
      </c>
      <c r="O108" s="93" t="s">
        <v>1663</v>
      </c>
      <c r="P108" s="381" t="s">
        <v>713</v>
      </c>
      <c r="Q108" s="192" t="s">
        <v>1615</v>
      </c>
      <c r="R108" s="48"/>
      <c r="S108" s="315" t="s">
        <v>628</v>
      </c>
      <c r="T108" s="315" t="s">
        <v>1664</v>
      </c>
      <c r="U108" s="1" t="str">
        <f t="shared" ref="U108:U122" si="18">W108&amp;X108&amp;" "&amp;Z108&amp;" мес"</f>
        <v>30 лет 1 мес</v>
      </c>
      <c r="V108" s="126" t="s">
        <v>715</v>
      </c>
      <c r="W108" s="61">
        <v>30</v>
      </c>
      <c r="X108" s="60" t="str">
        <f>VLOOKUP(MOD(MAX(MOD(W108-11,100),9),10),{0," год";1," года";4," лет"},2)</f>
        <v xml:space="preserve"> лет</v>
      </c>
      <c r="Y108" s="61"/>
      <c r="Z108" s="399">
        <v>1</v>
      </c>
      <c r="AA108" s="162"/>
    </row>
    <row r="109" spans="1:40" s="314" customFormat="1" ht="13.5" customHeight="1" x14ac:dyDescent="0.2">
      <c r="A109" s="314" t="s">
        <v>1586</v>
      </c>
      <c r="B109" s="314">
        <v>66</v>
      </c>
      <c r="D109" s="332">
        <v>44791</v>
      </c>
      <c r="E109" s="333" t="s">
        <v>1578</v>
      </c>
      <c r="F109" s="413">
        <v>104</v>
      </c>
      <c r="G109" s="410">
        <v>44754</v>
      </c>
      <c r="H109" s="410">
        <v>44761</v>
      </c>
      <c r="I109" s="412" t="s">
        <v>720</v>
      </c>
      <c r="J109" s="99" t="s">
        <v>1374</v>
      </c>
      <c r="K109" s="126" t="s">
        <v>718</v>
      </c>
      <c r="L109" s="126" t="s">
        <v>721</v>
      </c>
      <c r="M109" s="45" t="str">
        <f>VLOOKUP(I109,ОМС!$D$1:$E$169,2,0)</f>
        <v>АО "Страховая компания "СОГАЗ-Мед "Саратовский филиал 6449920847009292</v>
      </c>
      <c r="N109" s="42">
        <f t="shared" ca="1" si="17"/>
        <v>51</v>
      </c>
      <c r="O109" s="126" t="s">
        <v>639</v>
      </c>
      <c r="P109" s="381" t="s">
        <v>640</v>
      </c>
      <c r="Q109" s="192" t="s">
        <v>1507</v>
      </c>
      <c r="R109" s="48"/>
      <c r="S109" s="315" t="s">
        <v>628</v>
      </c>
      <c r="T109" s="315" t="s">
        <v>629</v>
      </c>
      <c r="U109" s="1" t="str">
        <f t="shared" si="18"/>
        <v>15 лет 4 мес</v>
      </c>
      <c r="V109" s="126" t="s">
        <v>719</v>
      </c>
      <c r="W109" s="61">
        <v>15</v>
      </c>
      <c r="X109" s="60" t="str">
        <f>VLOOKUP(MOD(MAX(MOD(W109-11,100),9),10),{0," год";1," года";4," лет"},2)</f>
        <v xml:space="preserve"> лет</v>
      </c>
      <c r="Y109" s="61"/>
      <c r="Z109" s="349">
        <v>4</v>
      </c>
      <c r="AA109" s="59"/>
    </row>
    <row r="110" spans="1:40" s="522" customFormat="1" ht="15.75" customHeight="1" x14ac:dyDescent="0.2">
      <c r="A110" s="455" t="s">
        <v>1586</v>
      </c>
      <c r="B110" s="455">
        <v>39</v>
      </c>
      <c r="C110" s="457" t="s">
        <v>1689</v>
      </c>
      <c r="D110" s="456">
        <v>44721</v>
      </c>
      <c r="E110" s="455" t="s">
        <v>1587</v>
      </c>
      <c r="F110" s="455"/>
      <c r="G110" s="520"/>
      <c r="H110" s="457"/>
      <c r="I110" s="458" t="s">
        <v>732</v>
      </c>
      <c r="J110" s="511" t="s">
        <v>1374</v>
      </c>
      <c r="K110" s="458" t="s">
        <v>730</v>
      </c>
      <c r="L110" s="458" t="s">
        <v>733</v>
      </c>
      <c r="M110" s="460" t="str">
        <f>VLOOKUP(I110,ОМС!$D$1:$E$169,2,0)</f>
        <v>ООО "Муниципальная страховая компания г. Краснодара-Медицина" 2355420838000880</v>
      </c>
      <c r="N110" s="461">
        <f t="shared" ca="1" si="17"/>
        <v>47</v>
      </c>
      <c r="O110" s="458" t="s">
        <v>639</v>
      </c>
      <c r="P110" s="518" t="s">
        <v>670</v>
      </c>
      <c r="Q110" s="464" t="s">
        <v>1615</v>
      </c>
      <c r="R110" s="465"/>
      <c r="S110" s="466" t="s">
        <v>628</v>
      </c>
      <c r="T110" s="466" t="s">
        <v>629</v>
      </c>
      <c r="U110" s="467" t="str">
        <f t="shared" si="18"/>
        <v>22 года 9 мес</v>
      </c>
      <c r="V110" s="521" t="s">
        <v>731</v>
      </c>
      <c r="W110" s="469">
        <v>22</v>
      </c>
      <c r="X110" s="470" t="str">
        <f>VLOOKUP(MOD(MAX(MOD(W110-11,100),9),10),{0," год";1," года";4," лет"},2)</f>
        <v xml:space="preserve"> года</v>
      </c>
      <c r="Y110" s="471"/>
      <c r="Z110" s="519">
        <v>9</v>
      </c>
      <c r="AA110" s="472"/>
      <c r="AB110" s="455"/>
      <c r="AC110" s="455"/>
      <c r="AD110" s="455"/>
      <c r="AE110" s="455"/>
      <c r="AF110" s="455"/>
      <c r="AG110" s="455"/>
      <c r="AH110" s="455"/>
      <c r="AI110" s="455"/>
      <c r="AJ110" s="455"/>
      <c r="AK110" s="455"/>
      <c r="AL110" s="455"/>
      <c r="AM110" s="455"/>
      <c r="AN110" s="455"/>
    </row>
    <row r="111" spans="1:40" ht="14.25" customHeight="1" x14ac:dyDescent="0.2">
      <c r="A111" s="314" t="s">
        <v>1586</v>
      </c>
      <c r="B111" s="314">
        <v>68</v>
      </c>
      <c r="C111" s="314"/>
      <c r="D111" s="332">
        <v>44797</v>
      </c>
      <c r="E111" s="333" t="s">
        <v>1577</v>
      </c>
      <c r="F111" s="413">
        <v>122</v>
      </c>
      <c r="G111" s="410">
        <v>44764</v>
      </c>
      <c r="H111" s="410">
        <v>44775</v>
      </c>
      <c r="I111" s="412" t="s">
        <v>736</v>
      </c>
      <c r="J111" s="99" t="s">
        <v>1374</v>
      </c>
      <c r="K111" s="126" t="s">
        <v>734</v>
      </c>
      <c r="L111" s="126" t="s">
        <v>737</v>
      </c>
      <c r="M111" s="45" t="str">
        <f>VLOOKUP(I111,ОМС!$D$1:$E$169,2,0)</f>
        <v>ОООВТБ МС Нижегородский филиал 5252120824002539</v>
      </c>
      <c r="N111" s="42">
        <f t="shared" ca="1" si="17"/>
        <v>44</v>
      </c>
      <c r="O111" s="126" t="s">
        <v>639</v>
      </c>
      <c r="P111" s="381" t="s">
        <v>645</v>
      </c>
      <c r="Q111" s="192" t="s">
        <v>1507</v>
      </c>
      <c r="R111" s="48"/>
      <c r="S111" s="315" t="s">
        <v>628</v>
      </c>
      <c r="T111" s="315" t="s">
        <v>629</v>
      </c>
      <c r="U111" s="1" t="str">
        <f t="shared" si="18"/>
        <v>24 года 2 мес</v>
      </c>
      <c r="V111" s="126" t="s">
        <v>735</v>
      </c>
      <c r="W111" s="61">
        <v>24</v>
      </c>
      <c r="X111" s="60" t="str">
        <f>VLOOKUP(MOD(MAX(MOD(W111-11,100),9),10),{0," год";1," года";4," лет"},2)</f>
        <v xml:space="preserve"> года</v>
      </c>
      <c r="Y111" s="61"/>
      <c r="Z111" s="81">
        <v>2</v>
      </c>
      <c r="AA111" s="59"/>
      <c r="AB111" s="314"/>
      <c r="AC111" s="314"/>
      <c r="AD111" s="314"/>
      <c r="AE111" s="314"/>
      <c r="AF111" s="314"/>
      <c r="AG111" s="314"/>
      <c r="AH111" s="314"/>
      <c r="AI111" s="314"/>
      <c r="AJ111" s="314"/>
      <c r="AK111" s="314"/>
      <c r="AL111" s="314"/>
      <c r="AM111" s="314"/>
      <c r="AN111" s="314"/>
    </row>
    <row r="112" spans="1:40" s="314" customFormat="1" ht="14.25" customHeight="1" x14ac:dyDescent="0.2">
      <c r="A112" s="314" t="s">
        <v>1586</v>
      </c>
      <c r="B112" s="314">
        <v>18</v>
      </c>
      <c r="D112" s="332">
        <v>44677</v>
      </c>
      <c r="E112" s="333" t="s">
        <v>1577</v>
      </c>
      <c r="F112" s="413">
        <v>90</v>
      </c>
      <c r="G112" s="410">
        <v>44719</v>
      </c>
      <c r="H112" s="410">
        <v>44722</v>
      </c>
      <c r="I112" s="412" t="s">
        <v>745</v>
      </c>
      <c r="J112" s="99" t="s">
        <v>1374</v>
      </c>
      <c r="K112" s="126" t="s">
        <v>743</v>
      </c>
      <c r="L112" s="126" t="s">
        <v>746</v>
      </c>
      <c r="M112" s="45" t="str">
        <f>VLOOKUP(I112,ОМС!$D$1:$E$169,2,0)</f>
        <v>Орехово-Зуевское агенство ОАО "РОСНО-МС" 7758140845002180</v>
      </c>
      <c r="N112" s="42">
        <f t="shared" ca="1" si="17"/>
        <v>64</v>
      </c>
      <c r="O112" s="126" t="s">
        <v>639</v>
      </c>
      <c r="P112" s="381" t="s">
        <v>1686</v>
      </c>
      <c r="Q112" s="192" t="s">
        <v>1632</v>
      </c>
      <c r="R112" s="48"/>
      <c r="S112" s="315" t="s">
        <v>628</v>
      </c>
      <c r="T112" s="315" t="s">
        <v>629</v>
      </c>
      <c r="U112" s="1" t="str">
        <f t="shared" si="18"/>
        <v>20 лет 11 мес</v>
      </c>
      <c r="V112" s="126" t="s">
        <v>744</v>
      </c>
      <c r="W112" s="61">
        <v>20</v>
      </c>
      <c r="X112" s="60" t="str">
        <f>VLOOKUP(MOD(MAX(MOD(W112-11,100),9),10),{0," год";1," года";4," лет"},2)</f>
        <v xml:space="preserve"> лет</v>
      </c>
      <c r="Y112" s="61"/>
      <c r="Z112" s="61">
        <v>11</v>
      </c>
      <c r="AA112" s="162"/>
    </row>
    <row r="113" spans="1:40" s="314" customFormat="1" ht="17.25" customHeight="1" x14ac:dyDescent="0.2">
      <c r="A113" s="314" t="s">
        <v>1586</v>
      </c>
      <c r="B113" s="314">
        <v>16</v>
      </c>
      <c r="D113" s="332">
        <v>44677</v>
      </c>
      <c r="E113" s="333" t="s">
        <v>1577</v>
      </c>
      <c r="F113" s="413">
        <v>88</v>
      </c>
      <c r="G113" s="410">
        <v>44719</v>
      </c>
      <c r="H113" s="410">
        <v>44720</v>
      </c>
      <c r="I113" s="429" t="s">
        <v>942</v>
      </c>
      <c r="J113" s="99" t="s">
        <v>1374</v>
      </c>
      <c r="K113" s="51" t="s">
        <v>940</v>
      </c>
      <c r="L113" s="51" t="s">
        <v>943</v>
      </c>
      <c r="M113" s="45" t="str">
        <f>VLOOKUP(I113,ОМС!$D$1:$E$169,2,0)</f>
        <v>Филиал ООО "РГС-Медицина"-"Росгосстрах-Смоленск-Медицина" 6757 0408 3800 0204</v>
      </c>
      <c r="N113" s="42">
        <f t="shared" ca="1" si="17"/>
        <v>63</v>
      </c>
      <c r="O113" s="51" t="s">
        <v>938</v>
      </c>
      <c r="P113" s="384" t="s">
        <v>939</v>
      </c>
      <c r="Q113" s="192" t="s">
        <v>1615</v>
      </c>
      <c r="R113" s="48"/>
      <c r="S113" s="315" t="s">
        <v>628</v>
      </c>
      <c r="T113" s="315" t="s">
        <v>629</v>
      </c>
      <c r="U113" s="1" t="str">
        <f t="shared" si="18"/>
        <v>11 лет 1 мес</v>
      </c>
      <c r="V113" s="51" t="s">
        <v>941</v>
      </c>
      <c r="W113" s="400">
        <v>11</v>
      </c>
      <c r="X113" s="60" t="str">
        <f>VLOOKUP(MOD(MAX(MOD(W113-11,100),9),10),{0," год";1," года";4," лет"},2)</f>
        <v xml:space="preserve"> лет</v>
      </c>
      <c r="Y113" s="400"/>
      <c r="Z113" s="61">
        <v>1</v>
      </c>
      <c r="AA113" s="162"/>
    </row>
    <row r="114" spans="1:40" s="473" customFormat="1" ht="15" customHeight="1" x14ac:dyDescent="0.2">
      <c r="A114" s="473" t="s">
        <v>1586</v>
      </c>
      <c r="B114" s="473">
        <v>78</v>
      </c>
      <c r="C114" s="473" t="s">
        <v>1697</v>
      </c>
      <c r="D114" s="474">
        <v>44901</v>
      </c>
      <c r="E114" s="473" t="s">
        <v>1587</v>
      </c>
      <c r="G114" s="475"/>
      <c r="H114" s="475"/>
      <c r="I114" s="523" t="s">
        <v>1553</v>
      </c>
      <c r="J114" s="524" t="s">
        <v>1374</v>
      </c>
      <c r="K114" s="525">
        <v>22655</v>
      </c>
      <c r="L114" s="526" t="s">
        <v>1551</v>
      </c>
      <c r="M114" s="527" t="str">
        <f>VLOOKUP(I114,ОМС!$D$1:$E$169,2,0)</f>
        <v>2358730840000885`</v>
      </c>
      <c r="N114" s="528">
        <f t="shared" ca="1" si="17"/>
        <v>60</v>
      </c>
      <c r="O114" s="521" t="s">
        <v>639</v>
      </c>
      <c r="P114" s="529" t="s">
        <v>645</v>
      </c>
      <c r="Q114" s="481" t="s">
        <v>1507</v>
      </c>
      <c r="R114" s="481"/>
      <c r="S114" s="482" t="s">
        <v>628</v>
      </c>
      <c r="T114" s="482" t="s">
        <v>629</v>
      </c>
      <c r="U114" s="483" t="str">
        <f t="shared" si="18"/>
        <v>18 лет 1 мес</v>
      </c>
      <c r="V114" s="530"/>
      <c r="W114" s="531">
        <v>18</v>
      </c>
      <c r="X114" s="486" t="str">
        <f>VLOOKUP(MOD(MAX(MOD(W114-11,100),9),10),{0," год";1," года";4," лет"},2)</f>
        <v xml:space="preserve"> лет</v>
      </c>
      <c r="Y114" s="532"/>
      <c r="Z114" s="533">
        <v>1</v>
      </c>
      <c r="AA114" s="487"/>
    </row>
    <row r="115" spans="1:40" s="314" customFormat="1" ht="18.75" customHeight="1" x14ac:dyDescent="0.2">
      <c r="A115" s="314" t="s">
        <v>1586</v>
      </c>
      <c r="B115" s="314">
        <v>47</v>
      </c>
      <c r="D115" s="332">
        <v>44735</v>
      </c>
      <c r="E115" s="333" t="s">
        <v>1577</v>
      </c>
      <c r="F115" s="413">
        <v>90</v>
      </c>
      <c r="G115" s="410">
        <v>44734</v>
      </c>
      <c r="H115" s="410">
        <v>44735</v>
      </c>
      <c r="I115" s="412" t="s">
        <v>764</v>
      </c>
      <c r="J115" s="99" t="s">
        <v>1374</v>
      </c>
      <c r="K115" s="126" t="s">
        <v>64</v>
      </c>
      <c r="L115" s="126" t="s">
        <v>765</v>
      </c>
      <c r="M115" s="45" t="str">
        <f>VLOOKUP(I115,ОМС!$D$1:$E$169,2,0)</f>
        <v xml:space="preserve"> 7749 2208 3700 3347</v>
      </c>
      <c r="N115" s="42">
        <f t="shared" ca="1" si="17"/>
        <v>44</v>
      </c>
      <c r="O115" s="345" t="s">
        <v>1647</v>
      </c>
      <c r="P115" s="381" t="s">
        <v>1646</v>
      </c>
      <c r="Q115" s="192" t="s">
        <v>1615</v>
      </c>
      <c r="R115" s="48"/>
      <c r="S115" s="315" t="s">
        <v>628</v>
      </c>
      <c r="T115" s="315" t="s">
        <v>1582</v>
      </c>
      <c r="U115" s="1" t="str">
        <f t="shared" si="18"/>
        <v>23 года 1 мес</v>
      </c>
      <c r="V115" s="126" t="s">
        <v>763</v>
      </c>
      <c r="W115" s="61">
        <v>23</v>
      </c>
      <c r="X115" s="60" t="str">
        <f>VLOOKUP(MOD(MAX(MOD(W115-11,100),9),10),{0," год";1," года";4," лет"},2)</f>
        <v xml:space="preserve"> года</v>
      </c>
      <c r="Y115" s="61"/>
      <c r="Z115" s="61">
        <v>1</v>
      </c>
      <c r="AA115" s="162"/>
    </row>
    <row r="116" spans="1:40" s="314" customFormat="1" ht="14.25" customHeight="1" x14ac:dyDescent="0.2">
      <c r="A116" s="314" t="s">
        <v>1586</v>
      </c>
      <c r="B116" s="314">
        <v>44</v>
      </c>
      <c r="D116" s="332">
        <v>44727</v>
      </c>
      <c r="E116" s="333" t="s">
        <v>1578</v>
      </c>
      <c r="F116" s="413">
        <v>126</v>
      </c>
      <c r="G116" s="410">
        <v>44774</v>
      </c>
      <c r="H116" s="410">
        <v>44781</v>
      </c>
      <c r="I116" s="418" t="s">
        <v>155</v>
      </c>
      <c r="J116" s="99" t="s">
        <v>1374</v>
      </c>
      <c r="K116" s="94" t="s">
        <v>156</v>
      </c>
      <c r="L116" s="94" t="s">
        <v>340</v>
      </c>
      <c r="M116" s="45" t="str">
        <f>VLOOKUP(I116,ОМС!$D$1:$E$169,2,0)</f>
        <v>Филиал АО"МАКС-М" в г. Самара 6347600820000541</v>
      </c>
      <c r="N116" s="42">
        <f t="shared" ca="1" si="17"/>
        <v>28</v>
      </c>
      <c r="O116" s="93" t="s">
        <v>1638</v>
      </c>
      <c r="P116" s="94" t="s">
        <v>700</v>
      </c>
      <c r="Q116" s="192" t="s">
        <v>1662</v>
      </c>
      <c r="R116" s="48"/>
      <c r="S116" s="315" t="s">
        <v>628</v>
      </c>
      <c r="T116" s="315" t="s">
        <v>1639</v>
      </c>
      <c r="U116" s="1" t="str">
        <f t="shared" si="18"/>
        <v>5 лет 7 мес</v>
      </c>
      <c r="V116" s="94" t="s">
        <v>584</v>
      </c>
      <c r="W116" s="362">
        <v>5</v>
      </c>
      <c r="X116" s="60" t="str">
        <f>VLOOKUP(MOD(MAX(MOD(W116-11,100),9),10),{0," год";1," года";4," лет"},2)</f>
        <v xml:space="preserve"> лет</v>
      </c>
      <c r="Y116" s="362"/>
      <c r="Z116" s="362">
        <v>7</v>
      </c>
      <c r="AA116" s="162"/>
    </row>
    <row r="117" spans="1:40" s="314" customFormat="1" ht="14.25" customHeight="1" x14ac:dyDescent="0.2">
      <c r="A117" s="314" t="s">
        <v>1586</v>
      </c>
      <c r="B117" s="314">
        <v>28</v>
      </c>
      <c r="D117" s="332">
        <v>44706</v>
      </c>
      <c r="E117" s="333" t="s">
        <v>1577</v>
      </c>
      <c r="F117" s="413">
        <v>115</v>
      </c>
      <c r="G117" s="410">
        <v>44791</v>
      </c>
      <c r="H117" s="410">
        <v>44763</v>
      </c>
      <c r="I117" s="412" t="s">
        <v>769</v>
      </c>
      <c r="J117" s="99" t="s">
        <v>1374</v>
      </c>
      <c r="K117" s="126" t="s">
        <v>767</v>
      </c>
      <c r="L117" s="126" t="s">
        <v>770</v>
      </c>
      <c r="M117" s="45" t="str">
        <f>VLOOKUP(I117,ОМС!$D$1:$E$169,2,0)</f>
        <v>ООО "СК "Ингосстрах-М" 7754 2108 2300 2959</v>
      </c>
      <c r="N117" s="42">
        <f t="shared" ca="1" si="17"/>
        <v>35</v>
      </c>
      <c r="O117" s="41" t="s">
        <v>1658</v>
      </c>
      <c r="P117" s="381" t="s">
        <v>766</v>
      </c>
      <c r="Q117" s="192" t="s">
        <v>1507</v>
      </c>
      <c r="R117" s="48"/>
      <c r="S117" s="315" t="s">
        <v>628</v>
      </c>
      <c r="T117" s="41" t="s">
        <v>1659</v>
      </c>
      <c r="U117" s="1" t="str">
        <f t="shared" si="18"/>
        <v>12 лет 6 мес</v>
      </c>
      <c r="V117" s="126" t="s">
        <v>768</v>
      </c>
      <c r="W117" s="61">
        <v>12</v>
      </c>
      <c r="X117" s="60" t="str">
        <f>VLOOKUP(MOD(MAX(MOD(W117-11,100),9),10),{0," год";1," года";4," лет"},2)</f>
        <v xml:space="preserve"> лет</v>
      </c>
      <c r="Y117" s="61"/>
      <c r="Z117" s="61">
        <v>6</v>
      </c>
      <c r="AA117" s="162"/>
    </row>
    <row r="118" spans="1:40" s="314" customFormat="1" ht="14.25" customHeight="1" x14ac:dyDescent="0.2">
      <c r="A118" s="314" t="s">
        <v>1586</v>
      </c>
      <c r="B118" s="314">
        <v>45</v>
      </c>
      <c r="D118" s="332">
        <v>44728</v>
      </c>
      <c r="E118" s="333" t="s">
        <v>1576</v>
      </c>
      <c r="F118" s="413">
        <v>132</v>
      </c>
      <c r="G118" s="410">
        <v>44781</v>
      </c>
      <c r="H118" s="410">
        <v>44781</v>
      </c>
      <c r="I118" s="412" t="s">
        <v>777</v>
      </c>
      <c r="J118" s="99" t="s">
        <v>1374</v>
      </c>
      <c r="K118" s="126" t="s">
        <v>775</v>
      </c>
      <c r="L118" s="126" t="s">
        <v>778</v>
      </c>
      <c r="M118" s="45" t="str">
        <f>VLOOKUP(I118,ОМС!$D$1:$E$169,2,0)</f>
        <v>ИКАР 770150 8604841564</v>
      </c>
      <c r="N118" s="42">
        <f t="shared" ca="1" si="17"/>
        <v>58</v>
      </c>
      <c r="O118" s="126" t="s">
        <v>639</v>
      </c>
      <c r="P118" s="381" t="s">
        <v>670</v>
      </c>
      <c r="Q118" s="192" t="s">
        <v>1615</v>
      </c>
      <c r="R118" s="48"/>
      <c r="S118" s="315" t="s">
        <v>628</v>
      </c>
      <c r="T118" s="315" t="s">
        <v>629</v>
      </c>
      <c r="U118" s="1" t="str">
        <f t="shared" si="18"/>
        <v>33 года 10 мес</v>
      </c>
      <c r="V118" s="126" t="s">
        <v>776</v>
      </c>
      <c r="W118" s="61">
        <v>33</v>
      </c>
      <c r="X118" s="60" t="str">
        <f>VLOOKUP(MOD(MAX(MOD(W118-11,100),9),10),{0," год";1," года";4," лет"},2)</f>
        <v xml:space="preserve"> года</v>
      </c>
      <c r="Y118" s="61"/>
      <c r="Z118" s="61">
        <v>10</v>
      </c>
      <c r="AA118" s="162"/>
    </row>
    <row r="119" spans="1:40" s="534" customFormat="1" ht="15.75" customHeight="1" x14ac:dyDescent="0.2">
      <c r="A119" s="534" t="s">
        <v>1586</v>
      </c>
      <c r="B119" s="534">
        <v>67</v>
      </c>
      <c r="D119" s="535">
        <v>44793</v>
      </c>
      <c r="E119" s="534" t="s">
        <v>1578</v>
      </c>
      <c r="G119" s="536"/>
      <c r="H119" s="536" t="s">
        <v>1698</v>
      </c>
      <c r="I119" s="521" t="s">
        <v>781</v>
      </c>
      <c r="J119" s="537" t="s">
        <v>1374</v>
      </c>
      <c r="K119" s="521" t="s">
        <v>779</v>
      </c>
      <c r="L119" s="521" t="s">
        <v>782</v>
      </c>
      <c r="M119" s="527" t="str">
        <f>VLOOKUP(I119,ОМС!$D$1:$E$169,2,0)</f>
        <v>Филиал АО "МАКС-М" в г. Оренбурге 5651330845000480</v>
      </c>
      <c r="N119" s="528">
        <f t="shared" ca="1" si="17"/>
        <v>56</v>
      </c>
      <c r="O119" s="526" t="s">
        <v>1640</v>
      </c>
      <c r="P119" s="538" t="s">
        <v>640</v>
      </c>
      <c r="Q119" s="465" t="s">
        <v>1507</v>
      </c>
      <c r="R119" s="465"/>
      <c r="S119" s="539" t="s">
        <v>628</v>
      </c>
      <c r="T119" s="539" t="s">
        <v>1641</v>
      </c>
      <c r="U119" s="506" t="str">
        <f t="shared" si="18"/>
        <v>20 лет 3 мес</v>
      </c>
      <c r="V119" s="521" t="s">
        <v>780</v>
      </c>
      <c r="W119" s="471">
        <v>20</v>
      </c>
      <c r="X119" s="508" t="str">
        <f>VLOOKUP(MOD(MAX(MOD(W119-11,100),9),10),{0," год";1," года";4," лет"},2)</f>
        <v xml:space="preserve"> лет</v>
      </c>
      <c r="Y119" s="471"/>
      <c r="Z119" s="471">
        <v>3</v>
      </c>
      <c r="AA119" s="540"/>
    </row>
    <row r="120" spans="1:40" s="534" customFormat="1" ht="15.75" customHeight="1" x14ac:dyDescent="0.2">
      <c r="A120" s="534" t="s">
        <v>1586</v>
      </c>
      <c r="B120" s="534">
        <v>33</v>
      </c>
      <c r="D120" s="535">
        <v>44712</v>
      </c>
      <c r="E120" s="534" t="s">
        <v>1577</v>
      </c>
      <c r="G120" s="536"/>
      <c r="H120" s="536" t="s">
        <v>1698</v>
      </c>
      <c r="I120" s="521" t="s">
        <v>784</v>
      </c>
      <c r="J120" s="537" t="s">
        <v>1374</v>
      </c>
      <c r="K120" s="541">
        <v>22234</v>
      </c>
      <c r="L120" s="521" t="s">
        <v>785</v>
      </c>
      <c r="M120" s="527" t="str">
        <f>VLOOKUP(I120,ОМС!$D$1:$E$169,2,0)</f>
        <v>Филиал АО "МАКС-М" в г. Пскове 7748 9308 3500 1108</v>
      </c>
      <c r="N120" s="528">
        <f t="shared" ca="1" si="17"/>
        <v>61</v>
      </c>
      <c r="O120" s="542" t="s">
        <v>1665</v>
      </c>
      <c r="P120" s="538" t="s">
        <v>700</v>
      </c>
      <c r="Q120" s="465" t="s">
        <v>1662</v>
      </c>
      <c r="R120" s="465"/>
      <c r="S120" s="539" t="s">
        <v>628</v>
      </c>
      <c r="T120" s="542" t="s">
        <v>1666</v>
      </c>
      <c r="U120" s="506" t="str">
        <f t="shared" si="18"/>
        <v>37 лет 5 мес</v>
      </c>
      <c r="V120" s="521" t="s">
        <v>783</v>
      </c>
      <c r="W120" s="471">
        <v>37</v>
      </c>
      <c r="X120" s="508" t="str">
        <f>VLOOKUP(MOD(MAX(MOD(W120-11,100),9),10),{0," год";1," года";4," лет"},2)</f>
        <v xml:space="preserve"> лет</v>
      </c>
      <c r="Y120" s="471"/>
      <c r="Z120" s="471">
        <v>5</v>
      </c>
      <c r="AA120" s="543"/>
    </row>
    <row r="121" spans="1:40" s="314" customFormat="1" ht="14.25" customHeight="1" x14ac:dyDescent="0.2">
      <c r="A121" s="314" t="s">
        <v>1586</v>
      </c>
      <c r="B121" s="314">
        <v>50</v>
      </c>
      <c r="D121" s="332">
        <v>44737</v>
      </c>
      <c r="E121" s="333" t="s">
        <v>1587</v>
      </c>
      <c r="F121" s="413">
        <v>135</v>
      </c>
      <c r="G121" s="410">
        <v>44776</v>
      </c>
      <c r="H121" s="410">
        <v>44777</v>
      </c>
      <c r="I121" s="412" t="s">
        <v>797</v>
      </c>
      <c r="J121" s="99" t="s">
        <v>1374</v>
      </c>
      <c r="K121" s="126" t="s">
        <v>795</v>
      </c>
      <c r="L121" s="126" t="s">
        <v>798</v>
      </c>
      <c r="M121" s="45" t="str">
        <f>VLOOKUP(I121,ОМС!$D$1:$E$169,2,0)</f>
        <v>"Росгосстрах-Санкт-Петербург-Медицина" 7850520825002291</v>
      </c>
      <c r="N121" s="42">
        <f t="shared" ca="1" si="17"/>
        <v>47</v>
      </c>
      <c r="O121" s="126" t="s">
        <v>639</v>
      </c>
      <c r="P121" s="381" t="s">
        <v>700</v>
      </c>
      <c r="Q121" s="192" t="s">
        <v>1662</v>
      </c>
      <c r="R121" s="48"/>
      <c r="S121" s="315" t="s">
        <v>628</v>
      </c>
      <c r="T121" s="315" t="s">
        <v>629</v>
      </c>
      <c r="U121" s="1" t="str">
        <f t="shared" si="18"/>
        <v>17 лет 7 мес</v>
      </c>
      <c r="V121" s="126" t="s">
        <v>796</v>
      </c>
      <c r="W121" s="61">
        <v>17</v>
      </c>
      <c r="X121" s="60" t="str">
        <f>VLOOKUP(MOD(MAX(MOD(W121-11,100),9),10),{0," год";1," года";4," лет"},2)</f>
        <v xml:space="preserve"> лет</v>
      </c>
      <c r="Y121" s="61"/>
      <c r="Z121" s="61">
        <v>7</v>
      </c>
      <c r="AA121" s="162"/>
    </row>
    <row r="122" spans="1:40" s="314" customFormat="1" ht="14.25" customHeight="1" x14ac:dyDescent="0.2">
      <c r="A122" s="314" t="s">
        <v>1586</v>
      </c>
      <c r="B122" s="314">
        <v>4</v>
      </c>
      <c r="D122" s="332">
        <v>44617</v>
      </c>
      <c r="E122" s="333" t="s">
        <v>1577</v>
      </c>
      <c r="F122" s="413">
        <v>121</v>
      </c>
      <c r="G122" s="410">
        <v>44764</v>
      </c>
      <c r="H122" s="410">
        <v>44777</v>
      </c>
      <c r="I122" s="412" t="s">
        <v>802</v>
      </c>
      <c r="J122" s="99" t="s">
        <v>1374</v>
      </c>
      <c r="K122" s="126" t="s">
        <v>800</v>
      </c>
      <c r="L122" s="126" t="s">
        <v>803</v>
      </c>
      <c r="M122" s="45" t="str">
        <f>VLOOKUP(I122,ОМС!$D$1:$E$169,2,0)</f>
        <v>Филиал ЗАО "МАКС-М" в г. Оренбурге 5654210820000431</v>
      </c>
      <c r="N122" s="42">
        <f t="shared" ca="1" si="17"/>
        <v>35</v>
      </c>
      <c r="O122" s="94" t="s">
        <v>1640</v>
      </c>
      <c r="P122" s="381" t="s">
        <v>799</v>
      </c>
      <c r="Q122" s="192" t="s">
        <v>1507</v>
      </c>
      <c r="R122" s="48"/>
      <c r="S122" s="315" t="s">
        <v>628</v>
      </c>
      <c r="T122" s="315" t="s">
        <v>1641</v>
      </c>
      <c r="U122" s="1" t="str">
        <f t="shared" si="18"/>
        <v>3 года 9 мес</v>
      </c>
      <c r="V122" s="126" t="s">
        <v>801</v>
      </c>
      <c r="W122" s="61">
        <v>3</v>
      </c>
      <c r="X122" s="60" t="str">
        <f>VLOOKUP(MOD(MAX(MOD(W122-11,100),9),10),{0," год";1," года";4," лет"},2)</f>
        <v xml:space="preserve"> года</v>
      </c>
      <c r="Y122" s="61"/>
      <c r="Z122" s="61">
        <v>9</v>
      </c>
      <c r="AA122" s="59"/>
    </row>
    <row r="123" spans="1:40" s="314" customFormat="1" ht="14.25" customHeight="1" x14ac:dyDescent="0.2">
      <c r="A123" s="314" t="s">
        <v>1586</v>
      </c>
      <c r="B123" s="314">
        <v>5</v>
      </c>
      <c r="D123" s="332">
        <v>44651</v>
      </c>
      <c r="E123" s="333" t="s">
        <v>1576</v>
      </c>
      <c r="F123" s="413">
        <v>35</v>
      </c>
      <c r="G123" s="410">
        <v>44648</v>
      </c>
      <c r="H123" s="410">
        <v>44664</v>
      </c>
      <c r="I123" s="412" t="s">
        <v>806</v>
      </c>
      <c r="J123" s="99" t="s">
        <v>1374</v>
      </c>
      <c r="K123" s="126" t="s">
        <v>804</v>
      </c>
      <c r="L123" s="126" t="s">
        <v>807</v>
      </c>
      <c r="M123" s="45" t="str">
        <f>VLOOKUP(I123,ОМС!$D$1:$E$169,2,0)</f>
        <v>Филиал "Саратов "РОСНО-МС" ОАО "РОСНО-МС" 6453230826014484</v>
      </c>
      <c r="N123" s="42">
        <f t="shared" ca="1" si="17"/>
        <v>55</v>
      </c>
      <c r="O123" s="126" t="s">
        <v>639</v>
      </c>
      <c r="P123" s="381" t="s">
        <v>670</v>
      </c>
      <c r="Q123" s="192" t="s">
        <v>1615</v>
      </c>
      <c r="R123" s="48"/>
      <c r="S123" s="315" t="s">
        <v>628</v>
      </c>
      <c r="T123" s="315" t="s">
        <v>629</v>
      </c>
      <c r="U123" s="68" t="str">
        <f>W123&amp;X123&amp;" "&amp;Z123&amp;" мес"</f>
        <v>7 лет 0 мес</v>
      </c>
      <c r="V123" s="126" t="s">
        <v>805</v>
      </c>
      <c r="W123" s="61">
        <v>7</v>
      </c>
      <c r="X123" s="60" t="str">
        <f>VLOOKUP(MOD(MAX(MOD(W123-11,100),9),10),{0," год";1," года";4," лет"},2)</f>
        <v xml:space="preserve"> лет</v>
      </c>
      <c r="Y123" s="61"/>
      <c r="Z123" s="61">
        <v>0</v>
      </c>
      <c r="AA123" s="162"/>
      <c r="AC123" s="314" t="s">
        <v>1667</v>
      </c>
      <c r="AJ123" s="48" t="s">
        <v>414</v>
      </c>
      <c r="AK123" s="314" t="s">
        <v>969</v>
      </c>
      <c r="AL123" s="357">
        <v>44664</v>
      </c>
      <c r="AN123" s="314" t="s">
        <v>1590</v>
      </c>
    </row>
    <row r="124" spans="1:40" s="314" customFormat="1" ht="14.25" customHeight="1" x14ac:dyDescent="0.2">
      <c r="A124" s="314" t="s">
        <v>1586</v>
      </c>
      <c r="B124" s="314">
        <v>2</v>
      </c>
      <c r="D124" s="332">
        <v>44614</v>
      </c>
      <c r="E124" s="333" t="s">
        <v>1577</v>
      </c>
      <c r="F124" s="413">
        <v>120</v>
      </c>
      <c r="G124" s="410">
        <v>44732</v>
      </c>
      <c r="H124" s="410">
        <v>44783</v>
      </c>
      <c r="I124" s="412" t="s">
        <v>810</v>
      </c>
      <c r="J124" s="99" t="s">
        <v>1374</v>
      </c>
      <c r="K124" s="126" t="s">
        <v>808</v>
      </c>
      <c r="L124" s="126" t="s">
        <v>811</v>
      </c>
      <c r="M124" s="45" t="str">
        <f>VLOOKUP(I124,ОМС!$D$1:$E$169,2,0)</f>
        <v>Филиал ЗАО "МАКС-М" г. Пенза 5856130843000422</v>
      </c>
      <c r="N124" s="42">
        <f t="shared" ca="1" si="17"/>
        <v>54</v>
      </c>
      <c r="O124" s="126" t="s">
        <v>639</v>
      </c>
      <c r="P124" s="381" t="s">
        <v>654</v>
      </c>
      <c r="Q124" s="192" t="s">
        <v>1507</v>
      </c>
      <c r="R124" s="48"/>
      <c r="S124" s="315" t="s">
        <v>628</v>
      </c>
      <c r="T124" s="315" t="s">
        <v>629</v>
      </c>
      <c r="U124" s="1" t="str">
        <f>W124&amp;X124&amp;" "&amp;Z124&amp;" мес"</f>
        <v>19 лет 2 мес</v>
      </c>
      <c r="V124" s="126" t="s">
        <v>809</v>
      </c>
      <c r="W124" s="61">
        <v>19</v>
      </c>
      <c r="X124" s="60" t="str">
        <f>VLOOKUP(MOD(MAX(MOD(W124-11,100),9),10),{0," год";1," года";4," лет"},2)</f>
        <v xml:space="preserve"> лет</v>
      </c>
      <c r="Y124" s="61"/>
      <c r="Z124" s="61">
        <v>2</v>
      </c>
      <c r="AA124" s="59"/>
    </row>
    <row r="125" spans="1:40" s="314" customFormat="1" ht="14.25" customHeight="1" x14ac:dyDescent="0.2">
      <c r="A125" s="314" t="s">
        <v>1586</v>
      </c>
      <c r="B125" s="314">
        <v>31</v>
      </c>
      <c r="C125" s="333"/>
      <c r="D125" s="332">
        <v>44708</v>
      </c>
      <c r="E125" s="333" t="s">
        <v>1587</v>
      </c>
      <c r="F125" s="413">
        <v>70</v>
      </c>
      <c r="G125" s="410">
        <v>44694</v>
      </c>
      <c r="H125" s="410">
        <v>44700</v>
      </c>
      <c r="I125" s="412" t="s">
        <v>814</v>
      </c>
      <c r="J125" s="99" t="s">
        <v>1374</v>
      </c>
      <c r="K125" s="126" t="s">
        <v>812</v>
      </c>
      <c r="L125" s="126" t="s">
        <v>815</v>
      </c>
      <c r="M125" s="45" t="str">
        <f>VLOOKUP(I125,ОМС!$D$1:$E$169,2,0)</f>
        <v>ВТБ Медицинское страхование 4855 0208 3200 0257</v>
      </c>
      <c r="N125" s="42">
        <f t="shared" ca="1" si="17"/>
        <v>43</v>
      </c>
      <c r="O125" s="126" t="s">
        <v>639</v>
      </c>
      <c r="P125" s="381" t="s">
        <v>645</v>
      </c>
      <c r="Q125" s="192" t="s">
        <v>1507</v>
      </c>
      <c r="R125" s="48"/>
      <c r="S125" s="315" t="s">
        <v>628</v>
      </c>
      <c r="T125" s="315" t="s">
        <v>629</v>
      </c>
      <c r="U125" s="1" t="str">
        <f>W125&amp;X125&amp;" "&amp;Z125&amp;" мес"</f>
        <v>23 года 9 мес</v>
      </c>
      <c r="V125" s="126" t="s">
        <v>813</v>
      </c>
      <c r="W125" s="61">
        <v>23</v>
      </c>
      <c r="X125" s="60" t="str">
        <f>VLOOKUP(MOD(MAX(MOD(W125-11,100),9),10),{0," год";1," года";4," лет"},2)</f>
        <v xml:space="preserve"> года</v>
      </c>
      <c r="Y125" s="61"/>
      <c r="Z125" s="61">
        <v>9</v>
      </c>
      <c r="AA125" s="162"/>
      <c r="AC125" s="314" t="s">
        <v>1696</v>
      </c>
    </row>
    <row r="126" spans="1:40" s="314" customFormat="1" ht="14.25" customHeight="1" x14ac:dyDescent="0.2">
      <c r="A126" s="314" t="s">
        <v>1586</v>
      </c>
      <c r="B126" s="314">
        <v>22</v>
      </c>
      <c r="D126" s="332">
        <v>44698</v>
      </c>
      <c r="E126" s="333" t="s">
        <v>1578</v>
      </c>
      <c r="F126" s="413">
        <v>32</v>
      </c>
      <c r="G126" s="410">
        <v>44637</v>
      </c>
      <c r="H126" s="410">
        <v>44643</v>
      </c>
      <c r="I126" s="412" t="s">
        <v>818</v>
      </c>
      <c r="J126" s="99" t="s">
        <v>1374</v>
      </c>
      <c r="K126" s="126" t="s">
        <v>816</v>
      </c>
      <c r="L126" s="126" t="s">
        <v>819</v>
      </c>
      <c r="M126" s="45" t="str">
        <f>VLOOKUP(I126,ОМС!$D$1:$E$169,2,0)</f>
        <v>Филиал АО "МАКС-М" в г. Самаре 6347130824000651</v>
      </c>
      <c r="N126" s="42">
        <f t="shared" ca="1" si="17"/>
        <v>53</v>
      </c>
      <c r="O126" s="126" t="s">
        <v>639</v>
      </c>
      <c r="P126" s="381" t="s">
        <v>670</v>
      </c>
      <c r="Q126" s="192" t="s">
        <v>1615</v>
      </c>
      <c r="R126" s="48"/>
      <c r="S126" s="315" t="s">
        <v>628</v>
      </c>
      <c r="T126" s="315" t="s">
        <v>629</v>
      </c>
      <c r="U126" s="68" t="str">
        <f>W126&amp;X126&amp;" "&amp;Z126&amp;" мес"</f>
        <v>6 лет 1 мес</v>
      </c>
      <c r="V126" s="126" t="s">
        <v>817</v>
      </c>
      <c r="W126" s="61">
        <v>6</v>
      </c>
      <c r="X126" s="60" t="str">
        <f>VLOOKUP(MOD(MAX(MOD(W126-11,100),9),10),{0," год";1," года";4," лет"},2)</f>
        <v xml:space="preserve"> лет</v>
      </c>
      <c r="Y126" s="61"/>
      <c r="Z126" s="61">
        <v>1</v>
      </c>
      <c r="AA126" s="162"/>
      <c r="AC126" s="314" t="s">
        <v>1617</v>
      </c>
      <c r="AJ126" s="92" t="s">
        <v>414</v>
      </c>
      <c r="AK126" s="48" t="s">
        <v>969</v>
      </c>
      <c r="AL126" s="49">
        <v>44643</v>
      </c>
      <c r="AM126" s="48">
        <v>1</v>
      </c>
    </row>
    <row r="127" spans="1:40" s="314" customFormat="1" ht="14.25" customHeight="1" x14ac:dyDescent="0.2">
      <c r="A127" s="314" t="s">
        <v>1586</v>
      </c>
      <c r="B127" s="314">
        <v>61</v>
      </c>
      <c r="D127" s="332">
        <v>44742</v>
      </c>
      <c r="E127" s="333" t="s">
        <v>1576</v>
      </c>
      <c r="F127" s="413">
        <v>114</v>
      </c>
      <c r="G127" s="410">
        <v>44791</v>
      </c>
      <c r="H127" s="410">
        <v>44763</v>
      </c>
      <c r="I127" s="412" t="s">
        <v>822</v>
      </c>
      <c r="J127" s="99" t="s">
        <v>1374</v>
      </c>
      <c r="K127" s="126" t="s">
        <v>820</v>
      </c>
      <c r="L127" s="126" t="s">
        <v>823</v>
      </c>
      <c r="M127" s="45" t="str">
        <f>VLOOKUP(I127,ОМС!$D$1:$E$169,2,0)</f>
        <v>ООО "РГС-Медицина"-"Росгосстрах-Ростов-Медицина" 6158 7208 4831 0124</v>
      </c>
      <c r="N127" s="42">
        <f t="shared" ca="1" si="17"/>
        <v>50</v>
      </c>
      <c r="O127" s="126" t="s">
        <v>639</v>
      </c>
      <c r="P127" s="381" t="s">
        <v>700</v>
      </c>
      <c r="Q127" s="192" t="s">
        <v>1662</v>
      </c>
      <c r="R127" s="48"/>
      <c r="S127" s="315" t="s">
        <v>628</v>
      </c>
      <c r="T127" s="315" t="s">
        <v>629</v>
      </c>
      <c r="U127" s="1" t="str">
        <f t="shared" ref="U127:U129" si="19">W127&amp;X127&amp;" "&amp;Z127&amp;" мес"</f>
        <v>5 лет 8 мес</v>
      </c>
      <c r="V127" s="126" t="s">
        <v>821</v>
      </c>
      <c r="W127" s="61">
        <v>5</v>
      </c>
      <c r="X127" s="60" t="str">
        <f>VLOOKUP(MOD(MAX(MOD(W127-11,100),9),10),{0," год";1," года";4," лет"},2)</f>
        <v xml:space="preserve"> лет</v>
      </c>
      <c r="Y127" s="61"/>
      <c r="Z127" s="61">
        <v>8</v>
      </c>
      <c r="AA127" s="162"/>
    </row>
    <row r="128" spans="1:40" s="314" customFormat="1" ht="14.25" customHeight="1" x14ac:dyDescent="0.2">
      <c r="A128" s="314" t="s">
        <v>1586</v>
      </c>
      <c r="B128" s="314">
        <v>62</v>
      </c>
      <c r="D128" s="332">
        <v>44742</v>
      </c>
      <c r="E128" s="333" t="s">
        <v>1577</v>
      </c>
      <c r="F128" s="413">
        <v>124</v>
      </c>
      <c r="G128" s="410">
        <v>44771</v>
      </c>
      <c r="H128" s="410">
        <v>44775</v>
      </c>
      <c r="I128" s="412" t="s">
        <v>826</v>
      </c>
      <c r="J128" s="99" t="s">
        <v>1374</v>
      </c>
      <c r="K128" s="126" t="s">
        <v>824</v>
      </c>
      <c r="L128" s="126" t="s">
        <v>827</v>
      </c>
      <c r="M128" s="45" t="str">
        <f>VLOOKUP(I128,ОМС!$D$1:$E$169,2,0)</f>
        <v>Филиал ООО "Капитал МС" в Смоленской области 6750230846000083</v>
      </c>
      <c r="N128" s="42">
        <f t="shared" ca="1" si="17"/>
        <v>54</v>
      </c>
      <c r="O128" s="126" t="s">
        <v>639</v>
      </c>
      <c r="P128" s="381" t="s">
        <v>645</v>
      </c>
      <c r="Q128" s="192" t="s">
        <v>1507</v>
      </c>
      <c r="R128" s="48"/>
      <c r="S128" s="315" t="s">
        <v>628</v>
      </c>
      <c r="T128" s="315" t="s">
        <v>629</v>
      </c>
      <c r="U128" s="1" t="str">
        <f t="shared" si="19"/>
        <v>33 года 10 мес</v>
      </c>
      <c r="V128" s="126" t="s">
        <v>825</v>
      </c>
      <c r="W128" s="61">
        <v>33</v>
      </c>
      <c r="X128" s="60" t="str">
        <f>VLOOKUP(MOD(MAX(MOD(W128-11,100),9),10),{0," год";1," года";4," лет"},2)</f>
        <v xml:space="preserve"> года</v>
      </c>
      <c r="Y128" s="61"/>
      <c r="Z128" s="61">
        <v>10</v>
      </c>
      <c r="AA128" s="162"/>
    </row>
    <row r="129" spans="1:40" s="314" customFormat="1" ht="14.25" customHeight="1" x14ac:dyDescent="0.2">
      <c r="A129" s="314" t="s">
        <v>1586</v>
      </c>
      <c r="B129" s="314">
        <v>57</v>
      </c>
      <c r="D129" s="332">
        <v>44740</v>
      </c>
      <c r="E129" s="333" t="s">
        <v>1577</v>
      </c>
      <c r="F129" s="314">
        <v>127</v>
      </c>
      <c r="G129" s="330">
        <v>44774</v>
      </c>
      <c r="H129" s="408">
        <v>44784</v>
      </c>
      <c r="I129" s="166" t="s">
        <v>830</v>
      </c>
      <c r="J129" s="99" t="s">
        <v>1374</v>
      </c>
      <c r="K129" s="126" t="s">
        <v>828</v>
      </c>
      <c r="L129" s="126" t="s">
        <v>831</v>
      </c>
      <c r="M129" s="45" t="str">
        <f>VLOOKUP(I129,ОМС!$D$1:$E$169,2,0)</f>
        <v>ОА "МСК "Новый Уренгой" 1447 5008 3200 0085</v>
      </c>
      <c r="N129" s="42">
        <f t="shared" ca="1" si="17"/>
        <v>27</v>
      </c>
      <c r="O129" s="126" t="s">
        <v>639</v>
      </c>
      <c r="P129" s="381" t="s">
        <v>645</v>
      </c>
      <c r="Q129" s="192" t="s">
        <v>1507</v>
      </c>
      <c r="R129" s="48"/>
      <c r="S129" s="315" t="s">
        <v>628</v>
      </c>
      <c r="T129" s="315" t="s">
        <v>629</v>
      </c>
      <c r="U129" s="1" t="str">
        <f t="shared" si="19"/>
        <v>4 года 1 мес</v>
      </c>
      <c r="V129" s="126" t="s">
        <v>829</v>
      </c>
      <c r="W129" s="61">
        <v>4</v>
      </c>
      <c r="X129" s="60" t="str">
        <f>VLOOKUP(MOD(MAX(MOD(W129-11,100),9),10),{0," год";1," года";4," лет"},2)</f>
        <v xml:space="preserve"> года</v>
      </c>
      <c r="Y129" s="61"/>
      <c r="Z129" s="61">
        <v>1</v>
      </c>
      <c r="AA129" s="162"/>
    </row>
    <row r="130" spans="1:40" s="314" customFormat="1" ht="14.25" customHeight="1" x14ac:dyDescent="0.2">
      <c r="A130" s="314" t="s">
        <v>1586</v>
      </c>
      <c r="B130" s="314">
        <v>24</v>
      </c>
      <c r="D130" s="332">
        <v>44705</v>
      </c>
      <c r="E130" s="333" t="s">
        <v>1578</v>
      </c>
      <c r="F130" s="413">
        <v>31</v>
      </c>
      <c r="G130" s="410">
        <v>44634</v>
      </c>
      <c r="H130" s="410">
        <v>44637</v>
      </c>
      <c r="I130" s="432" t="s">
        <v>946</v>
      </c>
      <c r="J130" s="99" t="s">
        <v>1374</v>
      </c>
      <c r="K130" s="51" t="s">
        <v>944</v>
      </c>
      <c r="L130" s="51" t="s">
        <v>947</v>
      </c>
      <c r="M130" s="45" t="str">
        <f>VLOOKUP(I130,ОМС!$D$1:$E$169,2,0)</f>
        <v xml:space="preserve"> 6357130848000726</v>
      </c>
      <c r="N130" s="42">
        <f t="shared" ref="N130:N160" ca="1" si="20">DATEDIF(K130,$AB$1,"y")</f>
        <v>54</v>
      </c>
      <c r="O130" s="51" t="s">
        <v>938</v>
      </c>
      <c r="P130" s="385" t="s">
        <v>939</v>
      </c>
      <c r="Q130" s="192" t="s">
        <v>1615</v>
      </c>
      <c r="R130" s="48"/>
      <c r="S130" s="315" t="s">
        <v>628</v>
      </c>
      <c r="T130" s="315" t="s">
        <v>629</v>
      </c>
      <c r="U130" s="68" t="str">
        <f>W130&amp;X130&amp;" "&amp;Z130&amp;" мес"</f>
        <v>19 лет 5 мес</v>
      </c>
      <c r="V130" s="51" t="s">
        <v>945</v>
      </c>
      <c r="W130" s="61">
        <v>19</v>
      </c>
      <c r="X130" s="60" t="str">
        <f>VLOOKUP(MOD(MAX(MOD(W130-11,100),9),10),{0," год";1," года";4," лет"},2)</f>
        <v xml:space="preserve"> лет</v>
      </c>
      <c r="Y130" s="61"/>
      <c r="Z130" s="61">
        <v>5</v>
      </c>
      <c r="AA130" s="162"/>
      <c r="AC130" s="314" t="s">
        <v>1617</v>
      </c>
      <c r="AJ130" s="92" t="s">
        <v>414</v>
      </c>
      <c r="AK130" s="91" t="s">
        <v>969</v>
      </c>
      <c r="AL130" s="49">
        <v>44637</v>
      </c>
      <c r="AM130" s="48">
        <v>2</v>
      </c>
    </row>
    <row r="131" spans="1:40" ht="15" customHeight="1" x14ac:dyDescent="0.2">
      <c r="A131" s="314" t="s">
        <v>1586</v>
      </c>
      <c r="B131" s="314">
        <v>34</v>
      </c>
      <c r="C131" s="314"/>
      <c r="D131" s="332">
        <v>44713</v>
      </c>
      <c r="E131" s="333" t="s">
        <v>1576</v>
      </c>
      <c r="F131" s="431">
        <v>65</v>
      </c>
      <c r="G131" s="410">
        <v>44687</v>
      </c>
      <c r="H131" s="410">
        <v>44706</v>
      </c>
      <c r="I131" s="432" t="s">
        <v>834</v>
      </c>
      <c r="J131" s="99" t="s">
        <v>1374</v>
      </c>
      <c r="K131" s="126" t="s">
        <v>832</v>
      </c>
      <c r="L131" s="126" t="s">
        <v>835</v>
      </c>
      <c r="M131" s="45" t="str">
        <f>VLOOKUP(I131,ОМС!$D$1:$E$169,2,0)</f>
        <v xml:space="preserve"> 7754820846001034</v>
      </c>
      <c r="N131" s="42">
        <f t="shared" ca="1" si="20"/>
        <v>51</v>
      </c>
      <c r="O131" s="126" t="s">
        <v>639</v>
      </c>
      <c r="P131" s="381" t="s">
        <v>645</v>
      </c>
      <c r="Q131" s="192" t="s">
        <v>1507</v>
      </c>
      <c r="R131" s="48"/>
      <c r="S131" s="315" t="s">
        <v>628</v>
      </c>
      <c r="T131" s="315" t="s">
        <v>629</v>
      </c>
      <c r="U131" s="1" t="str">
        <f>W131&amp;X131&amp;" "&amp;Z131&amp;" мес"</f>
        <v>24 года 11 мес</v>
      </c>
      <c r="V131" s="126" t="s">
        <v>833</v>
      </c>
      <c r="W131" s="61">
        <v>24</v>
      </c>
      <c r="X131" s="60" t="str">
        <f>VLOOKUP(MOD(MAX(MOD(W131-11,100),9),10),{0," год";1," года";4," лет"},2)</f>
        <v xml:space="preserve"> года</v>
      </c>
      <c r="Y131" s="61"/>
      <c r="Z131" s="61">
        <v>11</v>
      </c>
      <c r="AA131" s="162"/>
      <c r="AB131" s="314"/>
      <c r="AC131" s="314" t="s">
        <v>1696</v>
      </c>
      <c r="AD131" s="314"/>
      <c r="AE131" s="314"/>
      <c r="AF131" s="314"/>
      <c r="AG131" s="314"/>
      <c r="AH131" s="314"/>
      <c r="AI131" s="314"/>
      <c r="AJ131" s="314"/>
      <c r="AK131" s="314"/>
      <c r="AL131" s="314"/>
      <c r="AM131" s="314"/>
      <c r="AN131" s="314"/>
    </row>
    <row r="132" spans="1:40" s="473" customFormat="1" ht="14.25" customHeight="1" x14ac:dyDescent="0.2">
      <c r="A132" s="473" t="s">
        <v>1586</v>
      </c>
      <c r="B132" s="473">
        <v>23</v>
      </c>
      <c r="D132" s="474">
        <v>44700</v>
      </c>
      <c r="E132" s="473" t="s">
        <v>1577</v>
      </c>
      <c r="G132" s="475"/>
      <c r="H132" s="475" t="s">
        <v>1699</v>
      </c>
      <c r="I132" s="544" t="s">
        <v>837</v>
      </c>
      <c r="J132" s="477" t="s">
        <v>1374</v>
      </c>
      <c r="K132" s="545">
        <v>21781</v>
      </c>
      <c r="L132" s="544" t="s">
        <v>838</v>
      </c>
      <c r="M132" s="478" t="str">
        <f>VLOOKUP(I132,ОМС!$D$1:$E$169,2,0)</f>
        <v>АО "Страховая компания "Согаз-Мед" Саратовский ф-л 6451040830100019</v>
      </c>
      <c r="N132" s="479">
        <f t="shared" ca="1" si="20"/>
        <v>63</v>
      </c>
      <c r="O132" s="544" t="s">
        <v>639</v>
      </c>
      <c r="P132" s="529" t="s">
        <v>670</v>
      </c>
      <c r="Q132" s="481" t="s">
        <v>1615</v>
      </c>
      <c r="R132" s="481"/>
      <c r="S132" s="482" t="s">
        <v>628</v>
      </c>
      <c r="T132" s="482" t="s">
        <v>629</v>
      </c>
      <c r="U132" s="483" t="str">
        <f t="shared" ref="U132:U134" si="21">W132&amp;X132&amp;" "&amp;Z132&amp;" мес"</f>
        <v>27 лет 8 мес</v>
      </c>
      <c r="V132" s="544" t="s">
        <v>836</v>
      </c>
      <c r="W132" s="485">
        <v>27</v>
      </c>
      <c r="X132" s="486" t="str">
        <f>VLOOKUP(MOD(MAX(MOD(W132-11,100),9),10),{0," год";1," года";4," лет"},2)</f>
        <v xml:space="preserve"> лет</v>
      </c>
      <c r="Y132" s="485"/>
      <c r="Z132" s="485">
        <v>8</v>
      </c>
      <c r="AA132" s="487"/>
    </row>
    <row r="133" spans="1:40" s="314" customFormat="1" ht="14.25" customHeight="1" x14ac:dyDescent="0.2">
      <c r="A133" s="314" t="s">
        <v>1586</v>
      </c>
      <c r="B133" s="314">
        <v>58</v>
      </c>
      <c r="D133" s="332">
        <v>44740</v>
      </c>
      <c r="E133" s="333" t="s">
        <v>1588</v>
      </c>
      <c r="F133" s="413">
        <v>116</v>
      </c>
      <c r="G133" s="410">
        <v>44768</v>
      </c>
      <c r="H133" s="410">
        <v>44768</v>
      </c>
      <c r="I133" s="412" t="s">
        <v>841</v>
      </c>
      <c r="J133" s="99" t="s">
        <v>1374</v>
      </c>
      <c r="K133" s="126" t="s">
        <v>839</v>
      </c>
      <c r="L133" s="126" t="s">
        <v>842</v>
      </c>
      <c r="M133" s="45" t="str">
        <f>VLOOKUP(I133,ОМС!$D$1:$E$169,2,0)</f>
        <v xml:space="preserve"> 8155720831000806</v>
      </c>
      <c r="N133" s="42">
        <f t="shared" ca="1" si="20"/>
        <v>50</v>
      </c>
      <c r="O133" s="93" t="s">
        <v>1663</v>
      </c>
      <c r="P133" s="381" t="s">
        <v>700</v>
      </c>
      <c r="Q133" s="192" t="s">
        <v>1662</v>
      </c>
      <c r="R133" s="48"/>
      <c r="S133" s="315" t="s">
        <v>628</v>
      </c>
      <c r="T133" s="315" t="s">
        <v>1664</v>
      </c>
      <c r="U133" s="1" t="str">
        <f t="shared" si="21"/>
        <v>14 лет 8 мес</v>
      </c>
      <c r="V133" s="126" t="s">
        <v>840</v>
      </c>
      <c r="W133" s="61">
        <v>14</v>
      </c>
      <c r="X133" s="60" t="str">
        <f>VLOOKUP(MOD(MAX(MOD(W133-11,100),9),10),{0," год";1," года";4," лет"},2)</f>
        <v xml:space="preserve"> лет</v>
      </c>
      <c r="Y133" s="61"/>
      <c r="Z133" s="61">
        <v>8</v>
      </c>
      <c r="AA133" s="162"/>
    </row>
    <row r="134" spans="1:40" s="314" customFormat="1" ht="14.25" customHeight="1" x14ac:dyDescent="0.2">
      <c r="A134" s="314" t="s">
        <v>1586</v>
      </c>
      <c r="B134" s="314">
        <v>51</v>
      </c>
      <c r="D134" s="332">
        <v>44737</v>
      </c>
      <c r="E134" s="333" t="s">
        <v>1577</v>
      </c>
      <c r="F134" s="413">
        <v>128</v>
      </c>
      <c r="G134" s="410">
        <v>44774</v>
      </c>
      <c r="H134" s="410">
        <v>44782</v>
      </c>
      <c r="I134" s="412" t="s">
        <v>845</v>
      </c>
      <c r="J134" s="99" t="s">
        <v>1374</v>
      </c>
      <c r="K134" s="126" t="s">
        <v>843</v>
      </c>
      <c r="L134" s="126" t="s">
        <v>846</v>
      </c>
      <c r="M134" s="45" t="str">
        <f>VLOOKUP(I134,ОМС!$D$1:$E$169,2,0)</f>
        <v>Филиал ООО "СК "Ингосстрах-М" в г. Ярославле 7655330847000076</v>
      </c>
      <c r="N134" s="42">
        <f ca="1">DATEDIF(K134,$AB$1,"y")</f>
        <v>56</v>
      </c>
      <c r="O134" s="41" t="s">
        <v>1658</v>
      </c>
      <c r="P134" s="381" t="s">
        <v>700</v>
      </c>
      <c r="Q134" s="192" t="s">
        <v>1662</v>
      </c>
      <c r="R134" s="48"/>
      <c r="S134" s="315" t="s">
        <v>628</v>
      </c>
      <c r="T134" s="41" t="s">
        <v>1659</v>
      </c>
      <c r="U134" s="1" t="str">
        <f t="shared" si="21"/>
        <v>27 лет 1 мес</v>
      </c>
      <c r="V134" s="126" t="s">
        <v>844</v>
      </c>
      <c r="W134" s="61">
        <v>27</v>
      </c>
      <c r="X134" s="60" t="str">
        <f>VLOOKUP(MOD(MAX(MOD(W134-11,100),9),10),{0," год";1," года";4," лет"},2)</f>
        <v xml:space="preserve"> лет</v>
      </c>
      <c r="Y134" s="61"/>
      <c r="Z134" s="61">
        <v>1</v>
      </c>
      <c r="AA134" s="162"/>
    </row>
    <row r="135" spans="1:40" s="327" customFormat="1" ht="14.25" customHeight="1" x14ac:dyDescent="0.2">
      <c r="A135" s="314" t="s">
        <v>1586</v>
      </c>
      <c r="B135" s="314">
        <v>1</v>
      </c>
      <c r="C135" s="333"/>
      <c r="D135" s="332">
        <v>44609</v>
      </c>
      <c r="E135" s="333" t="s">
        <v>1577</v>
      </c>
      <c r="F135" s="422">
        <v>64</v>
      </c>
      <c r="G135" s="423">
        <v>44678</v>
      </c>
      <c r="H135" s="423">
        <v>44694</v>
      </c>
      <c r="I135" s="437" t="s">
        <v>849</v>
      </c>
      <c r="J135" s="99" t="s">
        <v>1374</v>
      </c>
      <c r="K135" s="126" t="s">
        <v>847</v>
      </c>
      <c r="L135" s="126" t="s">
        <v>850</v>
      </c>
      <c r="M135" s="45" t="str">
        <f>VLOOKUP(I135,ОМС!$D$1:$E$169,2,0)</f>
        <v>Филиал ООО "РГС-Медицина"-"Росгосстрах-Ярославль-Медицина" 7654430848000108</v>
      </c>
      <c r="N135" s="42">
        <f ca="1">DATEDIF(K135,$AB$1,"y")</f>
        <v>57</v>
      </c>
      <c r="O135" s="41" t="s">
        <v>1658</v>
      </c>
      <c r="P135" s="381" t="s">
        <v>670</v>
      </c>
      <c r="Q135" s="192" t="s">
        <v>1615</v>
      </c>
      <c r="R135" s="48"/>
      <c r="S135" s="315" t="s">
        <v>628</v>
      </c>
      <c r="T135" s="41" t="s">
        <v>1659</v>
      </c>
      <c r="U135" s="1" t="str">
        <f>W135&amp;X135&amp;" "&amp;Z135&amp;" мес"</f>
        <v>32 года 4 мес</v>
      </c>
      <c r="V135" s="126" t="s">
        <v>848</v>
      </c>
      <c r="W135" s="61">
        <v>32</v>
      </c>
      <c r="X135" s="60" t="str">
        <f>VLOOKUP(MOD(MAX(MOD(W135-11,100),9),10),{0," год";1," года";4," лет"},2)</f>
        <v xml:space="preserve"> года</v>
      </c>
      <c r="Y135" s="61"/>
      <c r="Z135" s="61">
        <v>4</v>
      </c>
      <c r="AA135" s="162"/>
      <c r="AB135" s="314"/>
      <c r="AC135" s="314" t="s">
        <v>1696</v>
      </c>
      <c r="AD135" s="314"/>
      <c r="AE135" s="314"/>
      <c r="AF135" s="314"/>
      <c r="AG135" s="314"/>
      <c r="AH135" s="314"/>
      <c r="AI135" s="314"/>
      <c r="AJ135" s="314" t="s">
        <v>414</v>
      </c>
      <c r="AK135" s="314" t="s">
        <v>969</v>
      </c>
      <c r="AL135" s="357">
        <v>44697</v>
      </c>
      <c r="AM135" s="363" t="s">
        <v>426</v>
      </c>
      <c r="AN135" s="314"/>
    </row>
    <row r="136" spans="1:40" s="314" customFormat="1" ht="14.25" customHeight="1" x14ac:dyDescent="0.2">
      <c r="A136" s="314" t="s">
        <v>1586</v>
      </c>
      <c r="B136" s="314">
        <v>19</v>
      </c>
      <c r="D136" s="332">
        <v>44677</v>
      </c>
      <c r="E136" s="333" t="s">
        <v>1577</v>
      </c>
      <c r="F136" s="413">
        <v>54</v>
      </c>
      <c r="G136" s="410">
        <v>44657</v>
      </c>
      <c r="H136" s="410">
        <v>44676</v>
      </c>
      <c r="I136" s="412" t="s">
        <v>853</v>
      </c>
      <c r="J136" s="99" t="s">
        <v>1374</v>
      </c>
      <c r="K136" s="126" t="s">
        <v>851</v>
      </c>
      <c r="L136" s="126" t="s">
        <v>854</v>
      </c>
      <c r="M136" s="45" t="str">
        <f>VLOOKUP(I136,ОМС!$D$1:$E$169,2,0)</f>
        <v>ООО "МСК" ИНКО-МЕД" 3656430822000386</v>
      </c>
      <c r="N136" s="42">
        <f t="shared" ca="1" si="20"/>
        <v>57</v>
      </c>
      <c r="O136" s="126" t="s">
        <v>639</v>
      </c>
      <c r="P136" s="381" t="s">
        <v>670</v>
      </c>
      <c r="Q136" s="192" t="s">
        <v>1615</v>
      </c>
      <c r="R136" s="48"/>
      <c r="S136" s="315" t="s">
        <v>628</v>
      </c>
      <c r="T136" s="315" t="s">
        <v>629</v>
      </c>
      <c r="U136" s="1" t="str">
        <f>W136&amp;X136&amp;" "&amp;Z136&amp;" мес"</f>
        <v>3 года 4 мес</v>
      </c>
      <c r="V136" s="126" t="s">
        <v>852</v>
      </c>
      <c r="W136" s="61">
        <v>3</v>
      </c>
      <c r="X136" s="60" t="str">
        <f>VLOOKUP(MOD(MAX(MOD(W136-11,100),9),10),{0," год";1," года";4," лет"},2)</f>
        <v xml:space="preserve"> года</v>
      </c>
      <c r="Y136" s="61"/>
      <c r="Z136" s="61">
        <v>4</v>
      </c>
      <c r="AA136" s="162"/>
      <c r="AC136" s="314" t="s">
        <v>1667</v>
      </c>
      <c r="AJ136" s="92" t="s">
        <v>414</v>
      </c>
      <c r="AK136" s="314" t="s">
        <v>969</v>
      </c>
      <c r="AL136" s="391">
        <v>44676</v>
      </c>
      <c r="AM136" s="314" t="s">
        <v>426</v>
      </c>
    </row>
    <row r="137" spans="1:40" s="314" customFormat="1" ht="14.25" customHeight="1" x14ac:dyDescent="0.2">
      <c r="A137" s="314" t="s">
        <v>1586</v>
      </c>
      <c r="B137" s="314">
        <v>52</v>
      </c>
      <c r="D137" s="332">
        <v>44737</v>
      </c>
      <c r="E137" s="333" t="s">
        <v>1577</v>
      </c>
      <c r="F137" s="413">
        <v>89</v>
      </c>
      <c r="G137" s="410">
        <v>44719</v>
      </c>
      <c r="H137" s="410">
        <v>44726</v>
      </c>
      <c r="I137" s="412" t="s">
        <v>866</v>
      </c>
      <c r="J137" s="99" t="s">
        <v>409</v>
      </c>
      <c r="K137" s="126" t="s">
        <v>864</v>
      </c>
      <c r="L137" s="126" t="s">
        <v>867</v>
      </c>
      <c r="M137" s="45" t="str">
        <f>VLOOKUP(I137,ОМС!$D$1:$E$169,2,0)</f>
        <v xml:space="preserve"> 7651530894000283</v>
      </c>
      <c r="N137" s="42">
        <f t="shared" ca="1" si="20"/>
        <v>58</v>
      </c>
      <c r="O137" s="41" t="s">
        <v>1658</v>
      </c>
      <c r="P137" s="381" t="s">
        <v>863</v>
      </c>
      <c r="Q137" s="192" t="s">
        <v>1507</v>
      </c>
      <c r="R137" s="48"/>
      <c r="S137" s="315" t="s">
        <v>628</v>
      </c>
      <c r="T137" s="41" t="s">
        <v>1659</v>
      </c>
      <c r="U137" s="1" t="str">
        <f>W137&amp;X137&amp;" "&amp;Z137&amp;" мес"</f>
        <v>30 лет 11 мес</v>
      </c>
      <c r="V137" s="126" t="s">
        <v>865</v>
      </c>
      <c r="W137" s="61">
        <v>30</v>
      </c>
      <c r="X137" s="60" t="str">
        <f>VLOOKUP(MOD(MAX(MOD(W137-11,100),9),10),{0," год";1," года";4," лет"},2)</f>
        <v xml:space="preserve"> лет</v>
      </c>
      <c r="Y137" s="61"/>
      <c r="Z137" s="61">
        <v>11</v>
      </c>
      <c r="AA137" s="162"/>
    </row>
    <row r="138" spans="1:40" s="314" customFormat="1" ht="14.25" customHeight="1" x14ac:dyDescent="0.2">
      <c r="A138" s="314" t="s">
        <v>1586</v>
      </c>
      <c r="B138" s="314">
        <v>40</v>
      </c>
      <c r="D138" s="332">
        <v>44721</v>
      </c>
      <c r="E138" s="333" t="s">
        <v>1576</v>
      </c>
      <c r="F138" s="431">
        <v>66</v>
      </c>
      <c r="G138" s="410">
        <v>44687</v>
      </c>
      <c r="H138" s="410">
        <v>44704</v>
      </c>
      <c r="I138" s="412" t="s">
        <v>870</v>
      </c>
      <c r="J138" s="99" t="s">
        <v>1374</v>
      </c>
      <c r="K138" s="126" t="s">
        <v>868</v>
      </c>
      <c r="L138" s="126" t="s">
        <v>871</v>
      </c>
      <c r="M138" s="45" t="str">
        <f>VLOOKUP(I138,ОМС!$D$1:$E$169,2,0)</f>
        <v>Филиал ООО "РГС-Медицина" в Волгоградской области 7748920837002055</v>
      </c>
      <c r="N138" s="42">
        <f t="shared" ca="1" si="20"/>
        <v>51</v>
      </c>
      <c r="O138" s="126" t="s">
        <v>639</v>
      </c>
      <c r="P138" s="381" t="s">
        <v>700</v>
      </c>
      <c r="Q138" s="192" t="s">
        <v>1662</v>
      </c>
      <c r="R138" s="48"/>
      <c r="S138" s="315" t="s">
        <v>628</v>
      </c>
      <c r="T138" s="315" t="s">
        <v>629</v>
      </c>
      <c r="U138" s="1" t="str">
        <f>W138&amp;X138&amp;" "&amp;Z138&amp;" мес"</f>
        <v>31 год 2 мес</v>
      </c>
      <c r="V138" s="126" t="s">
        <v>869</v>
      </c>
      <c r="W138" s="61">
        <v>31</v>
      </c>
      <c r="X138" s="60" t="str">
        <f>VLOOKUP(MOD(MAX(MOD(W138-11,100),9),10),{0," год";1," года";4," лет"},2)</f>
        <v xml:space="preserve"> год</v>
      </c>
      <c r="Y138" s="61"/>
      <c r="Z138" s="61">
        <v>2</v>
      </c>
      <c r="AA138" s="162"/>
      <c r="AC138" s="314" t="s">
        <v>1696</v>
      </c>
    </row>
    <row r="139" spans="1:40" s="314" customFormat="1" ht="14.25" customHeight="1" x14ac:dyDescent="0.2">
      <c r="A139" s="314" t="s">
        <v>1586</v>
      </c>
      <c r="B139" s="314">
        <v>53</v>
      </c>
      <c r="D139" s="332">
        <v>44737</v>
      </c>
      <c r="E139" s="333" t="s">
        <v>1577</v>
      </c>
      <c r="F139" s="413"/>
      <c r="G139" s="410">
        <v>44782</v>
      </c>
      <c r="H139" s="410">
        <v>44782</v>
      </c>
      <c r="I139" s="411" t="s">
        <v>874</v>
      </c>
      <c r="J139" s="99" t="s">
        <v>1374</v>
      </c>
      <c r="K139" s="210" t="s">
        <v>872</v>
      </c>
      <c r="L139" s="210" t="s">
        <v>875</v>
      </c>
      <c r="M139" s="45" t="str">
        <f>VLOOKUP(I139,ОМС!$D$1:$E$169,2,0)</f>
        <v>ООО "Росгосстрах-Ярославль-Медицина" 7657 3308 2500 0294</v>
      </c>
      <c r="N139" s="42">
        <f t="shared" ca="1" si="20"/>
        <v>56</v>
      </c>
      <c r="O139" s="41" t="s">
        <v>1658</v>
      </c>
      <c r="P139" s="374" t="s">
        <v>700</v>
      </c>
      <c r="Q139" s="192" t="s">
        <v>1662</v>
      </c>
      <c r="R139" s="48"/>
      <c r="S139" s="315" t="s">
        <v>628</v>
      </c>
      <c r="T139" s="41" t="s">
        <v>1659</v>
      </c>
      <c r="U139" s="1" t="str">
        <f t="shared" ref="U139:U149" si="22">W139&amp;X139&amp;" "&amp;Z139&amp;" мес"</f>
        <v>33 года 2 мес</v>
      </c>
      <c r="V139" s="210" t="s">
        <v>873</v>
      </c>
      <c r="W139" s="61">
        <v>33</v>
      </c>
      <c r="X139" s="60" t="str">
        <f>VLOOKUP(MOD(MAX(MOD(W139-11,100),9),10),{0," год";1," года";4," лет"},2)</f>
        <v xml:space="preserve"> года</v>
      </c>
      <c r="Y139" s="61"/>
      <c r="Z139" s="61">
        <v>2</v>
      </c>
      <c r="AA139" s="162"/>
    </row>
    <row r="140" spans="1:40" s="314" customFormat="1" ht="15.75" customHeight="1" x14ac:dyDescent="0.2">
      <c r="A140" s="314" t="s">
        <v>1586</v>
      </c>
      <c r="B140" s="314">
        <v>17</v>
      </c>
      <c r="D140" s="332">
        <v>44677</v>
      </c>
      <c r="E140" s="333" t="s">
        <v>1577</v>
      </c>
      <c r="F140" s="413">
        <v>92</v>
      </c>
      <c r="G140" s="410">
        <v>44732</v>
      </c>
      <c r="H140" s="410">
        <v>44735</v>
      </c>
      <c r="I140" s="411" t="s">
        <v>878</v>
      </c>
      <c r="J140" s="99" t="s">
        <v>1374</v>
      </c>
      <c r="K140" s="210" t="s">
        <v>876</v>
      </c>
      <c r="L140" s="210" t="s">
        <v>879</v>
      </c>
      <c r="M140" s="45" t="str">
        <f>VLOOKUP(I140,ОМС!$D$1:$E$169,2,0)</f>
        <v>ООО"СМК РЕСО-МЕД" 7747830839002311</v>
      </c>
      <c r="N140" s="42">
        <f t="shared" ca="1" si="20"/>
        <v>60</v>
      </c>
      <c r="O140" s="210" t="s">
        <v>639</v>
      </c>
      <c r="P140" s="374" t="s">
        <v>700</v>
      </c>
      <c r="Q140" s="192" t="s">
        <v>1662</v>
      </c>
      <c r="R140" s="48"/>
      <c r="S140" s="315" t="s">
        <v>628</v>
      </c>
      <c r="T140" s="315" t="s">
        <v>629</v>
      </c>
      <c r="U140" s="1" t="str">
        <f t="shared" si="22"/>
        <v>10 лет 7 мес</v>
      </c>
      <c r="V140" s="210" t="s">
        <v>877</v>
      </c>
      <c r="W140" s="61">
        <v>10</v>
      </c>
      <c r="X140" s="60" t="str">
        <f>VLOOKUP(MOD(MAX(MOD(W140-11,100),9),10),{0," год";1," года";4," лет"},2)</f>
        <v xml:space="preserve"> лет</v>
      </c>
      <c r="Y140" s="61"/>
      <c r="Z140" s="61">
        <v>7</v>
      </c>
      <c r="AA140" s="162"/>
    </row>
    <row r="141" spans="1:40" ht="14.25" customHeight="1" x14ac:dyDescent="0.2">
      <c r="A141" s="314" t="s">
        <v>1586</v>
      </c>
      <c r="B141" s="314">
        <v>54</v>
      </c>
      <c r="C141" s="314"/>
      <c r="D141" s="332">
        <v>44737</v>
      </c>
      <c r="E141" s="333" t="s">
        <v>1577</v>
      </c>
      <c r="F141" s="413">
        <v>113</v>
      </c>
      <c r="G141" s="410">
        <v>44760</v>
      </c>
      <c r="H141" s="410">
        <v>44769</v>
      </c>
      <c r="I141" s="415" t="s">
        <v>882</v>
      </c>
      <c r="J141" s="99" t="s">
        <v>1374</v>
      </c>
      <c r="K141" s="311" t="s">
        <v>880</v>
      </c>
      <c r="L141" s="311" t="s">
        <v>883</v>
      </c>
      <c r="M141" s="45" t="str">
        <f>VLOOKUP(I141,ОМС!$D$1:$E$169,2,0)</f>
        <v>Марийский ф-л АО "Страховая компания "СОГАЗ-Мед" 4350310821000156</v>
      </c>
      <c r="N141" s="42">
        <f t="shared" ca="1" si="20"/>
        <v>35</v>
      </c>
      <c r="O141" s="311" t="s">
        <v>639</v>
      </c>
      <c r="P141" s="386" t="s">
        <v>700</v>
      </c>
      <c r="Q141" s="192" t="s">
        <v>1662</v>
      </c>
      <c r="R141" s="48"/>
      <c r="S141" s="315" t="s">
        <v>628</v>
      </c>
      <c r="T141" s="315" t="s">
        <v>629</v>
      </c>
      <c r="U141" s="1" t="str">
        <f t="shared" si="22"/>
        <v>13 лет 6 мес</v>
      </c>
      <c r="V141" s="210" t="s">
        <v>881</v>
      </c>
      <c r="W141" s="61">
        <v>13</v>
      </c>
      <c r="X141" s="60" t="str">
        <f>VLOOKUP(MOD(MAX(MOD(W141-11,100),9),10),{0," год";1," года";4," лет"},2)</f>
        <v xml:space="preserve"> лет</v>
      </c>
      <c r="Y141" s="61"/>
      <c r="Z141" s="61">
        <v>6</v>
      </c>
      <c r="AA141" s="162"/>
      <c r="AB141" s="314"/>
      <c r="AC141" s="314"/>
      <c r="AD141" s="314"/>
      <c r="AE141" s="314"/>
      <c r="AF141" s="314"/>
      <c r="AG141" s="314"/>
      <c r="AH141" s="314"/>
      <c r="AI141" s="314"/>
      <c r="AJ141" s="314"/>
      <c r="AK141" s="314"/>
      <c r="AL141" s="314"/>
      <c r="AM141" s="314"/>
      <c r="AN141" s="314"/>
    </row>
    <row r="142" spans="1:40" s="314" customFormat="1" ht="14.25" customHeight="1" x14ac:dyDescent="0.2">
      <c r="A142" s="314" t="s">
        <v>1586</v>
      </c>
      <c r="B142" s="314">
        <v>65</v>
      </c>
      <c r="D142" s="332">
        <v>44763</v>
      </c>
      <c r="E142" s="333" t="s">
        <v>1588</v>
      </c>
      <c r="F142" s="413">
        <v>80</v>
      </c>
      <c r="G142" s="410">
        <v>44698</v>
      </c>
      <c r="H142" s="410">
        <v>44701</v>
      </c>
      <c r="I142" s="417" t="s">
        <v>885</v>
      </c>
      <c r="J142" s="99" t="s">
        <v>1374</v>
      </c>
      <c r="K142" s="322">
        <v>26878</v>
      </c>
      <c r="L142" s="308" t="s">
        <v>886</v>
      </c>
      <c r="M142" s="45" t="str">
        <f>VLOOKUP(I142,ОМС!$D$1:$E$169,2,0)</f>
        <v xml:space="preserve"> 5051620847001387</v>
      </c>
      <c r="N142" s="42">
        <f t="shared" ca="1" si="20"/>
        <v>49</v>
      </c>
      <c r="O142" s="345" t="s">
        <v>1647</v>
      </c>
      <c r="P142" s="376" t="s">
        <v>670</v>
      </c>
      <c r="Q142" s="192" t="s">
        <v>1615</v>
      </c>
      <c r="R142" s="48"/>
      <c r="S142" s="315" t="s">
        <v>628</v>
      </c>
      <c r="T142" s="336" t="s">
        <v>1582</v>
      </c>
      <c r="U142" s="1" t="str">
        <f t="shared" si="22"/>
        <v>9 лет 7 мес</v>
      </c>
      <c r="V142" s="210" t="s">
        <v>884</v>
      </c>
      <c r="W142" s="61">
        <v>9</v>
      </c>
      <c r="X142" s="60" t="str">
        <f>VLOOKUP(MOD(MAX(MOD(W142-11,100),9),10),{0," год";1," года";4," лет"},2)</f>
        <v xml:space="preserve"> лет</v>
      </c>
      <c r="Y142" s="61"/>
      <c r="Z142" s="61">
        <v>7</v>
      </c>
      <c r="AA142" s="162"/>
      <c r="AC142" s="314" t="s">
        <v>1696</v>
      </c>
    </row>
    <row r="143" spans="1:40" s="314" customFormat="1" ht="14.25" customHeight="1" x14ac:dyDescent="0.2">
      <c r="A143" s="314" t="s">
        <v>1586</v>
      </c>
      <c r="B143" s="314">
        <v>72</v>
      </c>
      <c r="D143" s="332">
        <v>44817</v>
      </c>
      <c r="E143" s="333" t="s">
        <v>1577</v>
      </c>
      <c r="F143" s="314">
        <v>138</v>
      </c>
      <c r="G143" s="330">
        <v>44784</v>
      </c>
      <c r="H143" s="408">
        <v>44792</v>
      </c>
      <c r="I143" s="216" t="s">
        <v>889</v>
      </c>
      <c r="J143" s="99" t="s">
        <v>1374</v>
      </c>
      <c r="K143" s="210" t="s">
        <v>887</v>
      </c>
      <c r="L143" s="210" t="s">
        <v>890</v>
      </c>
      <c r="M143" s="45" t="str">
        <f>VLOOKUP(I143,ОМС!$D$1:$E$169,2,0)</f>
        <v>Филиал ООО "АльфаСтрахование-ОМС" в г. Челябинск 5654720829000273</v>
      </c>
      <c r="N143" s="42">
        <f t="shared" ca="1" si="20"/>
        <v>50</v>
      </c>
      <c r="O143" s="210" t="s">
        <v>639</v>
      </c>
      <c r="P143" s="374" t="s">
        <v>700</v>
      </c>
      <c r="Q143" s="192" t="s">
        <v>1662</v>
      </c>
      <c r="R143" s="48"/>
      <c r="S143" s="315" t="s">
        <v>628</v>
      </c>
      <c r="T143" s="315" t="s">
        <v>629</v>
      </c>
      <c r="U143" s="1" t="str">
        <f t="shared" si="22"/>
        <v>23 года 6 мес</v>
      </c>
      <c r="V143" s="318">
        <v>44459</v>
      </c>
      <c r="W143" s="61">
        <v>23</v>
      </c>
      <c r="X143" s="60" t="str">
        <f>VLOOKUP(MOD(MAX(MOD(W143-11,100),9),10),{0," год";1," года";4," лет"},2)</f>
        <v xml:space="preserve"> года</v>
      </c>
      <c r="Y143" s="61"/>
      <c r="Z143" s="61">
        <v>6</v>
      </c>
      <c r="AA143" s="162"/>
    </row>
    <row r="144" spans="1:40" s="314" customFormat="1" ht="14.25" customHeight="1" x14ac:dyDescent="0.2">
      <c r="A144" s="314" t="s">
        <v>1586</v>
      </c>
      <c r="B144" s="314">
        <v>38</v>
      </c>
      <c r="C144" s="314" t="s">
        <v>1695</v>
      </c>
      <c r="D144" s="332">
        <v>44721</v>
      </c>
      <c r="E144" s="333" t="s">
        <v>1577</v>
      </c>
      <c r="F144" s="413">
        <v>86</v>
      </c>
      <c r="G144" s="410">
        <v>44705</v>
      </c>
      <c r="H144" s="410">
        <v>44705</v>
      </c>
      <c r="I144" s="411" t="s">
        <v>893</v>
      </c>
      <c r="J144" s="99" t="s">
        <v>1374</v>
      </c>
      <c r="K144" s="210" t="s">
        <v>891</v>
      </c>
      <c r="L144" s="210" t="s">
        <v>894</v>
      </c>
      <c r="M144" s="45" t="str">
        <f>VLOOKUP(I144,ОМС!$D$1:$E$169,2,0)</f>
        <v>6958 1208 3100 0596</v>
      </c>
      <c r="N144" s="42">
        <f t="shared" ca="1" si="20"/>
        <v>44</v>
      </c>
      <c r="O144" s="210" t="s">
        <v>639</v>
      </c>
      <c r="P144" s="374" t="s">
        <v>1646</v>
      </c>
      <c r="Q144" s="192" t="s">
        <v>1615</v>
      </c>
      <c r="R144" s="48"/>
      <c r="S144" s="315" t="s">
        <v>628</v>
      </c>
      <c r="T144" s="315" t="s">
        <v>629</v>
      </c>
      <c r="U144" s="1" t="str">
        <f t="shared" si="22"/>
        <v>4 года 1 мес</v>
      </c>
      <c r="V144" s="210" t="s">
        <v>892</v>
      </c>
      <c r="W144" s="61">
        <v>4</v>
      </c>
      <c r="X144" s="60" t="str">
        <f>VLOOKUP(MOD(MAX(MOD(W144-11,100),9),10),{0," год";1," года";4," лет"},2)</f>
        <v xml:space="preserve"> года</v>
      </c>
      <c r="Y144" s="61"/>
      <c r="Z144" s="61">
        <v>1</v>
      </c>
      <c r="AA144" s="162"/>
      <c r="AC144" s="314" t="s">
        <v>1696</v>
      </c>
      <c r="AJ144" s="314" t="s">
        <v>414</v>
      </c>
      <c r="AK144" s="314" t="s">
        <v>969</v>
      </c>
      <c r="AL144" s="357">
        <v>44705</v>
      </c>
      <c r="AM144" s="314" t="s">
        <v>434</v>
      </c>
      <c r="AN144" s="314" t="s">
        <v>1590</v>
      </c>
    </row>
    <row r="145" spans="1:40" s="314" customFormat="1" ht="14.25" customHeight="1" x14ac:dyDescent="0.2">
      <c r="A145" s="314" t="s">
        <v>1586</v>
      </c>
      <c r="B145" s="314">
        <v>36</v>
      </c>
      <c r="D145" s="332">
        <v>44715</v>
      </c>
      <c r="E145" s="333" t="s">
        <v>1576</v>
      </c>
      <c r="F145" s="413">
        <v>82</v>
      </c>
      <c r="G145" s="410">
        <v>44704</v>
      </c>
      <c r="H145" s="410">
        <v>44712</v>
      </c>
      <c r="I145" s="411" t="s">
        <v>897</v>
      </c>
      <c r="J145" s="99" t="s">
        <v>1374</v>
      </c>
      <c r="K145" s="210" t="s">
        <v>895</v>
      </c>
      <c r="L145" s="210" t="s">
        <v>898</v>
      </c>
      <c r="M145" s="45" t="str">
        <f>VLOOKUP(I145,ОМС!$D$1:$E$169,2,0)</f>
        <v>ОАО "СК"СОГАЗ-Мед", Волгоградский филиал 3457110830000500</v>
      </c>
      <c r="N145" s="42">
        <f t="shared" ca="1" si="20"/>
        <v>34</v>
      </c>
      <c r="O145" s="210" t="s">
        <v>639</v>
      </c>
      <c r="P145" s="374" t="s">
        <v>645</v>
      </c>
      <c r="Q145" s="192" t="s">
        <v>1507</v>
      </c>
      <c r="R145" s="48"/>
      <c r="S145" s="315" t="s">
        <v>628</v>
      </c>
      <c r="T145" s="315" t="s">
        <v>629</v>
      </c>
      <c r="U145" s="1" t="str">
        <f t="shared" si="22"/>
        <v>11 лет 7 мес</v>
      </c>
      <c r="V145" s="210" t="s">
        <v>896</v>
      </c>
      <c r="W145" s="61">
        <v>11</v>
      </c>
      <c r="X145" s="60" t="str">
        <f>VLOOKUP(MOD(MAX(MOD(W145-11,100),9),10),{0," год";1," года";4," лет"},2)</f>
        <v xml:space="preserve"> лет</v>
      </c>
      <c r="Y145" s="61"/>
      <c r="Z145" s="61">
        <v>7</v>
      </c>
      <c r="AA145" s="162"/>
      <c r="AC145" s="314" t="s">
        <v>1696</v>
      </c>
      <c r="AJ145" s="314" t="s">
        <v>414</v>
      </c>
      <c r="AK145" s="314" t="s">
        <v>969</v>
      </c>
      <c r="AL145" s="357">
        <v>44712</v>
      </c>
      <c r="AN145" s="314" t="s">
        <v>1590</v>
      </c>
    </row>
    <row r="146" spans="1:40" s="314" customFormat="1" ht="14.25" customHeight="1" x14ac:dyDescent="0.2">
      <c r="A146" s="314" t="s">
        <v>1586</v>
      </c>
      <c r="B146" s="314">
        <v>59</v>
      </c>
      <c r="D146" s="332">
        <v>44740</v>
      </c>
      <c r="E146" s="333" t="s">
        <v>1587</v>
      </c>
      <c r="F146" s="314">
        <v>139</v>
      </c>
      <c r="G146" s="330">
        <v>44784</v>
      </c>
      <c r="H146" s="408">
        <v>44776</v>
      </c>
      <c r="I146" s="216" t="s">
        <v>901</v>
      </c>
      <c r="J146" s="99" t="s">
        <v>1374</v>
      </c>
      <c r="K146" s="210" t="s">
        <v>899</v>
      </c>
      <c r="L146" s="210" t="s">
        <v>902</v>
      </c>
      <c r="M146" s="45" t="str">
        <f>VLOOKUP(I146,ОМС!$D$1:$E$169,2,0)</f>
        <v>Филиал ООО "РГС-медицина"-"Росгосстрах-Смоленск-Медицина" 6753 7208 3700 0149</v>
      </c>
      <c r="N146" s="42">
        <f t="shared" ca="1" si="20"/>
        <v>50</v>
      </c>
      <c r="O146" s="210" t="s">
        <v>639</v>
      </c>
      <c r="P146" s="374" t="s">
        <v>640</v>
      </c>
      <c r="Q146" s="192" t="s">
        <v>1507</v>
      </c>
      <c r="R146" s="48"/>
      <c r="S146" s="315" t="s">
        <v>628</v>
      </c>
      <c r="T146" s="315" t="s">
        <v>629</v>
      </c>
      <c r="U146" s="1" t="str">
        <f t="shared" si="22"/>
        <v>27 лет 4 мес</v>
      </c>
      <c r="V146" s="210" t="s">
        <v>900</v>
      </c>
      <c r="W146" s="61">
        <v>27</v>
      </c>
      <c r="X146" s="60" t="str">
        <f>VLOOKUP(MOD(MAX(MOD(W146-11,100),9),10),{0," год";1," года";4," лет"},2)</f>
        <v xml:space="preserve"> лет</v>
      </c>
      <c r="Y146" s="61"/>
      <c r="Z146" s="61">
        <v>4</v>
      </c>
      <c r="AA146" s="162"/>
    </row>
    <row r="147" spans="1:40" s="473" customFormat="1" ht="15" customHeight="1" x14ac:dyDescent="0.2">
      <c r="A147" s="473" t="s">
        <v>1586</v>
      </c>
      <c r="B147" s="473">
        <v>60</v>
      </c>
      <c r="D147" s="474">
        <v>44740</v>
      </c>
      <c r="E147" s="473" t="s">
        <v>1577</v>
      </c>
      <c r="G147" s="475"/>
      <c r="H147" s="475" t="s">
        <v>1699</v>
      </c>
      <c r="I147" s="476" t="s">
        <v>905</v>
      </c>
      <c r="J147" s="477" t="s">
        <v>1374</v>
      </c>
      <c r="K147" s="476" t="s">
        <v>903</v>
      </c>
      <c r="L147" s="476" t="s">
        <v>906</v>
      </c>
      <c r="M147" s="478" t="str">
        <f>VLOOKUP(I147,ОМС!$D$1:$E$169,2,0)</f>
        <v xml:space="preserve"> 7756230840002756</v>
      </c>
      <c r="N147" s="479">
        <f t="shared" ca="1" si="20"/>
        <v>55</v>
      </c>
      <c r="O147" s="476" t="s">
        <v>639</v>
      </c>
      <c r="P147" s="480" t="s">
        <v>645</v>
      </c>
      <c r="Q147" s="481" t="s">
        <v>1507</v>
      </c>
      <c r="R147" s="481"/>
      <c r="S147" s="482" t="s">
        <v>628</v>
      </c>
      <c r="T147" s="482" t="s">
        <v>629</v>
      </c>
      <c r="U147" s="483" t="str">
        <f t="shared" si="22"/>
        <v>34 года 8 мес</v>
      </c>
      <c r="V147" s="484" t="s">
        <v>904</v>
      </c>
      <c r="W147" s="485">
        <v>34</v>
      </c>
      <c r="X147" s="486" t="str">
        <f>VLOOKUP(MOD(MAX(MOD(W147-11,100),9),10),{0," год";1," года";4," лет"},2)</f>
        <v xml:space="preserve"> года</v>
      </c>
      <c r="Y147" s="485"/>
      <c r="Z147" s="485">
        <v>8</v>
      </c>
      <c r="AA147" s="487"/>
    </row>
    <row r="148" spans="1:40" s="314" customFormat="1" ht="14.25" customHeight="1" x14ac:dyDescent="0.2">
      <c r="A148" s="314" t="s">
        <v>1586</v>
      </c>
      <c r="B148" s="314">
        <v>41</v>
      </c>
      <c r="D148" s="332">
        <v>44726</v>
      </c>
      <c r="E148" s="333" t="s">
        <v>1576</v>
      </c>
      <c r="F148" s="413">
        <v>97</v>
      </c>
      <c r="G148" s="410">
        <v>44743</v>
      </c>
      <c r="H148" s="410">
        <v>44762</v>
      </c>
      <c r="I148" s="412" t="s">
        <v>909</v>
      </c>
      <c r="J148" s="99" t="s">
        <v>1374</v>
      </c>
      <c r="K148" s="208" t="s">
        <v>907</v>
      </c>
      <c r="L148" s="208" t="s">
        <v>910</v>
      </c>
      <c r="M148" s="45" t="str">
        <f>VLOOKUP(I148,ОМС!$D$1:$E$169,2,0)</f>
        <v>Филиал ООО "Росгосстрах-Медицина" в Волгоградской области 3449 3208 3800 0557</v>
      </c>
      <c r="N148" s="42">
        <f t="shared" ca="1" si="20"/>
        <v>45</v>
      </c>
      <c r="O148" s="210" t="s">
        <v>639</v>
      </c>
      <c r="P148" s="374" t="s">
        <v>640</v>
      </c>
      <c r="Q148" s="192" t="s">
        <v>1507</v>
      </c>
      <c r="R148" s="48"/>
      <c r="S148" s="315" t="s">
        <v>628</v>
      </c>
      <c r="T148" s="315" t="s">
        <v>629</v>
      </c>
      <c r="U148" s="1" t="str">
        <f t="shared" si="22"/>
        <v>10 лет 9 мес</v>
      </c>
      <c r="V148" s="208" t="s">
        <v>908</v>
      </c>
      <c r="W148" s="61">
        <v>10</v>
      </c>
      <c r="X148" s="60" t="str">
        <f>VLOOKUP(MOD(MAX(MOD(W148-11,100),9),10),{0," год";1," года";4," лет"},2)</f>
        <v xml:space="preserve"> лет</v>
      </c>
      <c r="Y148" s="61"/>
      <c r="Z148" s="61">
        <v>9</v>
      </c>
      <c r="AA148" s="162"/>
    </row>
    <row r="149" spans="1:40" s="314" customFormat="1" ht="14.25" customHeight="1" x14ac:dyDescent="0.2">
      <c r="A149" s="314" t="s">
        <v>1586</v>
      </c>
      <c r="B149" s="314">
        <v>20</v>
      </c>
      <c r="D149" s="332">
        <v>44678</v>
      </c>
      <c r="E149" s="333" t="s">
        <v>1578</v>
      </c>
      <c r="F149" s="413">
        <v>91</v>
      </c>
      <c r="G149" s="410">
        <v>44721</v>
      </c>
      <c r="H149" s="410">
        <v>44734</v>
      </c>
      <c r="I149" s="412" t="s">
        <v>913</v>
      </c>
      <c r="J149" s="99" t="s">
        <v>1374</v>
      </c>
      <c r="K149" s="126" t="s">
        <v>911</v>
      </c>
      <c r="L149" s="126" t="s">
        <v>914</v>
      </c>
      <c r="M149" s="45" t="str">
        <f>VLOOKUP(I149,ОМС!$D$1:$E$169,2,0)</f>
        <v xml:space="preserve"> АО "СК "Астро-Волга-Мед" 6358230839001029</v>
      </c>
      <c r="N149" s="42">
        <f t="shared" ca="1" si="20"/>
        <v>55</v>
      </c>
      <c r="O149" s="126" t="s">
        <v>639</v>
      </c>
      <c r="P149" s="381" t="s">
        <v>670</v>
      </c>
      <c r="Q149" s="192" t="s">
        <v>1615</v>
      </c>
      <c r="R149" s="48"/>
      <c r="S149" s="315" t="s">
        <v>628</v>
      </c>
      <c r="T149" s="315" t="s">
        <v>629</v>
      </c>
      <c r="U149" s="1" t="str">
        <f t="shared" si="22"/>
        <v>35 лет 4 мес</v>
      </c>
      <c r="V149" s="126" t="s">
        <v>912</v>
      </c>
      <c r="W149" s="61">
        <v>35</v>
      </c>
      <c r="X149" s="60" t="str">
        <f>VLOOKUP(MOD(MAX(MOD(W149-11,100),9),10),{0," год";1," года";4," лет"},2)</f>
        <v xml:space="preserve"> лет</v>
      </c>
      <c r="Y149" s="61"/>
      <c r="Z149" s="61">
        <v>4</v>
      </c>
      <c r="AA149" s="162"/>
    </row>
    <row r="150" spans="1:40" s="314" customFormat="1" ht="14.25" customHeight="1" x14ac:dyDescent="0.2">
      <c r="A150" s="314" t="s">
        <v>1586</v>
      </c>
      <c r="B150" s="314">
        <v>21</v>
      </c>
      <c r="D150" s="332">
        <v>44679</v>
      </c>
      <c r="E150" s="333" t="s">
        <v>1577</v>
      </c>
      <c r="F150" s="413">
        <v>36</v>
      </c>
      <c r="G150" s="410">
        <v>44650</v>
      </c>
      <c r="H150" s="410">
        <v>44659</v>
      </c>
      <c r="I150" s="412" t="s">
        <v>917</v>
      </c>
      <c r="J150" s="99" t="s">
        <v>1374</v>
      </c>
      <c r="K150" s="126" t="s">
        <v>915</v>
      </c>
      <c r="L150" s="126" t="s">
        <v>918</v>
      </c>
      <c r="M150" s="45" t="str">
        <f>VLOOKUP(I150,ОМС!$D$1:$E$169,2,0)</f>
        <v>Подольский филиал ОАО "МСК"УралСиб" 5057320843001507</v>
      </c>
      <c r="N150" s="42">
        <f t="shared" ca="1" si="20"/>
        <v>46</v>
      </c>
      <c r="O150" s="345" t="s">
        <v>1647</v>
      </c>
      <c r="P150" s="381" t="s">
        <v>670</v>
      </c>
      <c r="Q150" s="192" t="s">
        <v>1615</v>
      </c>
      <c r="R150" s="48"/>
      <c r="S150" s="315" t="s">
        <v>628</v>
      </c>
      <c r="T150" s="336" t="s">
        <v>1582</v>
      </c>
      <c r="U150" s="68" t="str">
        <f>W150&amp;X150&amp;" "&amp;Z150&amp;" мес"</f>
        <v>24 года 5 мес</v>
      </c>
      <c r="V150" s="126" t="s">
        <v>916</v>
      </c>
      <c r="W150" s="61">
        <v>24</v>
      </c>
      <c r="X150" s="60" t="str">
        <f>VLOOKUP(MOD(MAX(MOD(W150-11,100),9),10),{0," год";1," года";4," лет"},2)</f>
        <v xml:space="preserve"> года</v>
      </c>
      <c r="Y150" s="61"/>
      <c r="Z150" s="61">
        <v>5</v>
      </c>
      <c r="AA150" s="162"/>
      <c r="AC150" s="314" t="s">
        <v>1667</v>
      </c>
      <c r="AJ150" s="48" t="s">
        <v>414</v>
      </c>
      <c r="AK150" s="48" t="s">
        <v>969</v>
      </c>
      <c r="AL150" s="49">
        <v>44663</v>
      </c>
      <c r="AM150" s="49" t="s">
        <v>434</v>
      </c>
    </row>
    <row r="151" spans="1:40" s="314" customFormat="1" ht="14.25" customHeight="1" x14ac:dyDescent="0.2">
      <c r="A151" s="327" t="s">
        <v>1586</v>
      </c>
      <c r="B151" s="327">
        <v>69</v>
      </c>
      <c r="C151" s="327"/>
      <c r="D151" s="334">
        <v>44805</v>
      </c>
      <c r="E151" s="335" t="s">
        <v>1577</v>
      </c>
      <c r="F151" s="419">
        <v>108</v>
      </c>
      <c r="G151" s="420">
        <v>44755</v>
      </c>
      <c r="H151" s="420">
        <v>44756</v>
      </c>
      <c r="I151" s="412" t="s">
        <v>925</v>
      </c>
      <c r="J151" s="99" t="s">
        <v>1374</v>
      </c>
      <c r="K151" s="126" t="s">
        <v>923</v>
      </c>
      <c r="L151" s="126" t="s">
        <v>926</v>
      </c>
      <c r="M151" s="45" t="str">
        <f>VLOOKUP(I151,ОМС!$D$1:$E$169,2,0)</f>
        <v>7755 2208 2500 3508</v>
      </c>
      <c r="N151" s="42">
        <f t="shared" ca="1" si="20"/>
        <v>45</v>
      </c>
      <c r="O151" s="210" t="s">
        <v>639</v>
      </c>
      <c r="P151" s="374" t="s">
        <v>645</v>
      </c>
      <c r="Q151" s="192" t="s">
        <v>1507</v>
      </c>
      <c r="R151" s="48"/>
      <c r="S151" s="326" t="s">
        <v>628</v>
      </c>
      <c r="T151" s="326" t="s">
        <v>629</v>
      </c>
      <c r="U151" s="1" t="str">
        <f t="shared" ref="U151:U155" si="23">W151&amp;X151&amp;" "&amp;Z151&amp;" мес"</f>
        <v>2 года 10 мес</v>
      </c>
      <c r="V151" s="208" t="s">
        <v>924</v>
      </c>
      <c r="W151" s="61">
        <v>2</v>
      </c>
      <c r="X151" s="60" t="str">
        <f>VLOOKUP(MOD(MAX(MOD(W151-11,100),9),10),{0," год";1," года";4," лет"},2)</f>
        <v xml:space="preserve"> года</v>
      </c>
      <c r="Y151" s="61"/>
      <c r="Z151" s="61">
        <v>10</v>
      </c>
      <c r="AA151" s="162"/>
      <c r="AB151" s="327"/>
      <c r="AC151" s="327"/>
      <c r="AD151" s="327"/>
      <c r="AE151" s="327"/>
      <c r="AF151" s="327"/>
      <c r="AG151" s="327"/>
      <c r="AH151" s="327"/>
      <c r="AI151" s="327"/>
      <c r="AJ151" s="327"/>
      <c r="AK151" s="327"/>
      <c r="AL151" s="327"/>
      <c r="AM151" s="327"/>
      <c r="AN151" s="327"/>
    </row>
    <row r="152" spans="1:40" s="314" customFormat="1" ht="11.25" customHeight="1" x14ac:dyDescent="0.2">
      <c r="A152" s="314" t="s">
        <v>1586</v>
      </c>
      <c r="B152" s="314">
        <v>70</v>
      </c>
      <c r="D152" s="332">
        <v>44807</v>
      </c>
      <c r="E152" s="333" t="s">
        <v>1577</v>
      </c>
      <c r="F152" s="413">
        <v>112</v>
      </c>
      <c r="G152" s="410">
        <v>44760</v>
      </c>
      <c r="H152" s="410">
        <v>44761</v>
      </c>
      <c r="I152" s="418" t="s">
        <v>1491</v>
      </c>
      <c r="J152" s="99" t="s">
        <v>1374</v>
      </c>
      <c r="K152" s="342">
        <v>28432</v>
      </c>
      <c r="L152" s="344" t="s">
        <v>1492</v>
      </c>
      <c r="M152" s="45" t="str">
        <f>VLOOKUP(I152,ОМС!$D$1:$E$169,2,0)</f>
        <v>Клинское агентство ОАО "РОСНО-МС" 5048220846001821</v>
      </c>
      <c r="N152" s="42">
        <f t="shared" ca="1" si="20"/>
        <v>44</v>
      </c>
      <c r="O152" s="210" t="s">
        <v>639</v>
      </c>
      <c r="P152" s="381" t="s">
        <v>640</v>
      </c>
      <c r="Q152" s="192" t="s">
        <v>1507</v>
      </c>
      <c r="R152" s="48"/>
      <c r="S152" s="315" t="s">
        <v>628</v>
      </c>
      <c r="T152" s="315" t="s">
        <v>629</v>
      </c>
      <c r="U152" s="1" t="str">
        <f t="shared" si="23"/>
        <v>24 года 1 мес</v>
      </c>
      <c r="V152" s="49">
        <v>44449</v>
      </c>
      <c r="W152" s="59">
        <v>24</v>
      </c>
      <c r="X152" s="60" t="str">
        <f>VLOOKUP(MOD(MAX(MOD(W152-11,100),9),10),{0," год";1," года";4," лет"},2)</f>
        <v xml:space="preserve"> года</v>
      </c>
      <c r="Y152" s="59"/>
      <c r="Z152" s="59">
        <v>1</v>
      </c>
      <c r="AA152" s="162"/>
    </row>
    <row r="153" spans="1:40" s="455" customFormat="1" ht="16.5" hidden="1" customHeight="1" x14ac:dyDescent="0.2">
      <c r="A153" s="455" t="s">
        <v>1586</v>
      </c>
      <c r="B153" s="455">
        <v>35</v>
      </c>
      <c r="C153" s="455" t="s">
        <v>1690</v>
      </c>
      <c r="D153" s="456">
        <v>44713</v>
      </c>
      <c r="E153" s="455" t="s">
        <v>1577</v>
      </c>
      <c r="G153" s="457"/>
      <c r="H153" s="457"/>
      <c r="I153" s="458" t="s">
        <v>928</v>
      </c>
      <c r="J153" s="459" t="s">
        <v>1374</v>
      </c>
      <c r="K153" s="458" t="s">
        <v>927</v>
      </c>
      <c r="L153" s="458" t="s">
        <v>929</v>
      </c>
      <c r="M153" s="460" t="str">
        <f>VLOOKUP(I153,ОМС!$D$1:$E$169,2,0)</f>
        <v xml:space="preserve"> 5049520832001548</v>
      </c>
      <c r="N153" s="461">
        <f t="shared" ca="1" si="20"/>
        <v>47</v>
      </c>
      <c r="O153" s="462" t="s">
        <v>639</v>
      </c>
      <c r="P153" s="463" t="s">
        <v>700</v>
      </c>
      <c r="Q153" s="464" t="s">
        <v>1662</v>
      </c>
      <c r="R153" s="465"/>
      <c r="S153" s="466" t="s">
        <v>628</v>
      </c>
      <c r="T153" s="466" t="s">
        <v>629</v>
      </c>
      <c r="U153" s="467" t="str">
        <f t="shared" si="23"/>
        <v>20 лет 9 мес</v>
      </c>
      <c r="V153" s="468">
        <v>44350</v>
      </c>
      <c r="W153" s="469">
        <v>20</v>
      </c>
      <c r="X153" s="470" t="str">
        <f>VLOOKUP(MOD(MAX(MOD(W153-11,100),9),10),{0," год";1," года";4," лет"},2)</f>
        <v xml:space="preserve"> лет</v>
      </c>
      <c r="Y153" s="471"/>
      <c r="Z153" s="469">
        <v>9</v>
      </c>
      <c r="AA153" s="472"/>
    </row>
    <row r="154" spans="1:40" s="314" customFormat="1" ht="21.75" customHeight="1" x14ac:dyDescent="0.2">
      <c r="A154" s="314" t="s">
        <v>1586</v>
      </c>
      <c r="B154" s="314">
        <v>55</v>
      </c>
      <c r="D154" s="332">
        <v>44737</v>
      </c>
      <c r="E154" s="333" t="s">
        <v>1587</v>
      </c>
      <c r="F154" s="413">
        <v>101</v>
      </c>
      <c r="G154" s="410">
        <v>44754</v>
      </c>
      <c r="H154" s="410">
        <v>44764</v>
      </c>
      <c r="I154" s="412" t="s">
        <v>932</v>
      </c>
      <c r="J154" s="305" t="s">
        <v>1374</v>
      </c>
      <c r="K154" s="126" t="s">
        <v>930</v>
      </c>
      <c r="L154" s="126" t="s">
        <v>933</v>
      </c>
      <c r="M154" s="45" t="str">
        <f>VLOOKUP(I154,ОМС!$D$1:$E$169,2,0)</f>
        <v>СПб филиал АО "Страховая компания "СОГАЗ-Мед" 7851620848001798</v>
      </c>
      <c r="N154" s="42">
        <f t="shared" ca="1" si="20"/>
        <v>49</v>
      </c>
      <c r="O154" s="210" t="s">
        <v>639</v>
      </c>
      <c r="P154" s="374" t="s">
        <v>766</v>
      </c>
      <c r="Q154" s="192" t="s">
        <v>1507</v>
      </c>
      <c r="R154" s="48"/>
      <c r="S154" s="315" t="s">
        <v>628</v>
      </c>
      <c r="T154" s="315" t="s">
        <v>629</v>
      </c>
      <c r="U154" s="1" t="str">
        <f t="shared" si="23"/>
        <v>31 год 1 мес</v>
      </c>
      <c r="V154" s="208" t="s">
        <v>931</v>
      </c>
      <c r="W154" s="61">
        <v>31</v>
      </c>
      <c r="X154" s="60" t="str">
        <f>VLOOKUP(MOD(MAX(MOD(W154-11,100),9),10),{0," год";1," года";4," лет"},2)</f>
        <v xml:space="preserve"> год</v>
      </c>
      <c r="Y154" s="61"/>
      <c r="Z154" s="61">
        <v>1</v>
      </c>
      <c r="AA154" s="162"/>
    </row>
    <row r="155" spans="1:40" s="314" customFormat="1" ht="14.25" customHeight="1" x14ac:dyDescent="0.2">
      <c r="A155" s="314" t="s">
        <v>1586</v>
      </c>
      <c r="B155" s="314">
        <v>46</v>
      </c>
      <c r="D155" s="332">
        <v>44728</v>
      </c>
      <c r="E155" s="333" t="s">
        <v>1577</v>
      </c>
      <c r="F155" s="413">
        <v>94</v>
      </c>
      <c r="G155" s="410">
        <v>44732</v>
      </c>
      <c r="H155" s="410">
        <v>44739</v>
      </c>
      <c r="I155" s="421" t="s">
        <v>957</v>
      </c>
      <c r="J155" s="305" t="s">
        <v>1374</v>
      </c>
      <c r="K155" s="53" t="s">
        <v>955</v>
      </c>
      <c r="L155" s="53" t="s">
        <v>958</v>
      </c>
      <c r="M155" s="45" t="str">
        <f>VLOOKUP(I155,ОМС!$D$1:$E$169,2,0)</f>
        <v>ЗАО "Страховая группа "Спасские ворота-М" 7757830837000447</v>
      </c>
      <c r="N155" s="42">
        <f t="shared" ca="1" si="20"/>
        <v>61</v>
      </c>
      <c r="O155" s="310" t="s">
        <v>954</v>
      </c>
      <c r="P155" s="310" t="s">
        <v>953</v>
      </c>
      <c r="Q155" s="192" t="s">
        <v>1687</v>
      </c>
      <c r="R155" s="48"/>
      <c r="S155" s="315" t="s">
        <v>628</v>
      </c>
      <c r="T155" s="315" t="s">
        <v>629</v>
      </c>
      <c r="U155" s="1" t="str">
        <f t="shared" si="23"/>
        <v>11 лет 1 мес</v>
      </c>
      <c r="V155" s="58" t="s">
        <v>956</v>
      </c>
      <c r="W155" s="401">
        <v>11</v>
      </c>
      <c r="X155" s="60" t="str">
        <f>VLOOKUP(MOD(MAX(MOD(W155-11,100),9),10),{0," год";1," года";4," лет"},2)</f>
        <v xml:space="preserve"> лет</v>
      </c>
      <c r="Y155" s="401"/>
      <c r="Z155" s="401">
        <v>1</v>
      </c>
      <c r="AA155" s="162"/>
    </row>
    <row r="156" spans="1:40" ht="14.25" customHeight="1" x14ac:dyDescent="0.2">
      <c r="A156" s="336" t="s">
        <v>1586</v>
      </c>
      <c r="D156" s="192" t="s">
        <v>1391</v>
      </c>
      <c r="E156" s="333" t="s">
        <v>1577</v>
      </c>
      <c r="F156" s="390">
        <v>12</v>
      </c>
      <c r="G156" s="331">
        <v>44600</v>
      </c>
      <c r="H156" s="331">
        <v>44601</v>
      </c>
      <c r="I156" s="307" t="s">
        <v>1606</v>
      </c>
      <c r="J156" s="320" t="s">
        <v>1374</v>
      </c>
      <c r="K156" s="360">
        <v>27000</v>
      </c>
      <c r="L156" s="48" t="s">
        <v>1607</v>
      </c>
      <c r="M156" s="45" t="str">
        <f>VLOOKUP(I156,ОМС!$D$1:$E$179,2,0)</f>
        <v xml:space="preserve">Марийский ф-л АО "Страховая компания "СОГАЗ-Мед"  1247620847000136 </v>
      </c>
      <c r="N156" s="42">
        <f t="shared" ca="1" si="20"/>
        <v>48</v>
      </c>
      <c r="O156" s="210" t="s">
        <v>639</v>
      </c>
      <c r="P156" s="374" t="s">
        <v>640</v>
      </c>
      <c r="Q156" s="397" t="s">
        <v>1507</v>
      </c>
      <c r="R156" s="48" t="s">
        <v>1498</v>
      </c>
      <c r="S156" s="315" t="s">
        <v>628</v>
      </c>
      <c r="T156" s="315" t="s">
        <v>629</v>
      </c>
      <c r="U156" s="1" t="str">
        <f>W156&amp;X156</f>
        <v>24 года</v>
      </c>
      <c r="V156" s="368">
        <v>44609</v>
      </c>
      <c r="W156" s="59">
        <v>24</v>
      </c>
      <c r="X156" s="60" t="str">
        <f>VLOOKUP(MOD(MAX(MOD(W156-11,100),9),10),{0," год";1," года";4," лет"},2)</f>
        <v xml:space="preserve"> года</v>
      </c>
      <c r="Y156" s="59"/>
      <c r="Z156" s="59"/>
      <c r="AA156" s="314"/>
      <c r="AB156" s="314"/>
      <c r="AC156" s="166" t="s">
        <v>1609</v>
      </c>
      <c r="AD156" s="48"/>
      <c r="AE156" s="49"/>
      <c r="AF156" s="48"/>
      <c r="AG156" s="314"/>
      <c r="AH156" s="314"/>
      <c r="AJ156" s="92" t="s">
        <v>414</v>
      </c>
      <c r="AK156" s="48" t="s">
        <v>969</v>
      </c>
      <c r="AL156" s="49">
        <v>44602</v>
      </c>
      <c r="AM156" s="48" t="s">
        <v>434</v>
      </c>
    </row>
    <row r="157" spans="1:40" ht="14.25" customHeight="1" x14ac:dyDescent="0.2">
      <c r="A157" s="336" t="s">
        <v>1574</v>
      </c>
      <c r="D157" s="336" t="s">
        <v>1391</v>
      </c>
      <c r="E157" s="336" t="s">
        <v>1618</v>
      </c>
      <c r="F157" s="336">
        <v>50</v>
      </c>
      <c r="G157" s="339">
        <v>44656</v>
      </c>
      <c r="H157" s="339">
        <v>44662</v>
      </c>
      <c r="I157" s="336" t="s">
        <v>1619</v>
      </c>
      <c r="J157" s="320" t="s">
        <v>1374</v>
      </c>
      <c r="K157" s="341">
        <v>27452</v>
      </c>
      <c r="L157" s="336" t="s">
        <v>1621</v>
      </c>
      <c r="M157" s="45" t="str">
        <f>VLOOKUP(I157,ОМС!$D$1:$E$179,2,0)</f>
        <v>`5657420822000399</v>
      </c>
      <c r="N157" s="42">
        <f t="shared" ca="1" si="20"/>
        <v>47</v>
      </c>
      <c r="O157" s="336" t="s">
        <v>103</v>
      </c>
      <c r="P157" s="93" t="s">
        <v>105</v>
      </c>
      <c r="Q157" s="45" t="s">
        <v>1584</v>
      </c>
      <c r="S157" s="315" t="s">
        <v>628</v>
      </c>
      <c r="T157" s="315" t="s">
        <v>629</v>
      </c>
      <c r="U157" s="1" t="str">
        <f>W157&amp;X157</f>
        <v>26 лет</v>
      </c>
      <c r="W157" s="340">
        <v>26</v>
      </c>
      <c r="X157" s="60" t="str">
        <f>VLOOKUP(MOD(MAX(MOD(W157-11,100),9),10),{0," год";1," года";4," лет"},2)</f>
        <v xml:space="preserve"> лет</v>
      </c>
      <c r="AC157" s="166" t="s">
        <v>1655</v>
      </c>
      <c r="AJ157" s="336" t="s">
        <v>414</v>
      </c>
      <c r="AK157" s="336" t="s">
        <v>969</v>
      </c>
      <c r="AL157" s="392">
        <v>44663</v>
      </c>
      <c r="AM157" s="356">
        <v>2</v>
      </c>
    </row>
    <row r="158" spans="1:40" ht="14.25" customHeight="1" x14ac:dyDescent="0.2">
      <c r="A158" s="336" t="s">
        <v>1574</v>
      </c>
      <c r="D158" s="336" t="s">
        <v>1391</v>
      </c>
      <c r="E158" s="336" t="s">
        <v>1618</v>
      </c>
      <c r="F158" s="336">
        <v>51</v>
      </c>
      <c r="G158" s="339">
        <v>44656</v>
      </c>
      <c r="H158" s="339">
        <v>44662</v>
      </c>
      <c r="I158" s="336" t="s">
        <v>1622</v>
      </c>
      <c r="J158" s="320" t="s">
        <v>1374</v>
      </c>
      <c r="K158" s="341">
        <v>23429</v>
      </c>
      <c r="L158" s="336" t="s">
        <v>1623</v>
      </c>
      <c r="M158" s="45" t="str">
        <f>VLOOKUP(I158,ОМС!$D$1:$E$179,2,0)</f>
        <v>`5657530827000374</v>
      </c>
      <c r="N158" s="42">
        <f t="shared" ca="1" si="20"/>
        <v>58</v>
      </c>
      <c r="O158" s="336" t="s">
        <v>103</v>
      </c>
      <c r="P158" s="93" t="s">
        <v>105</v>
      </c>
      <c r="Q158" s="45" t="s">
        <v>1584</v>
      </c>
      <c r="S158" s="315" t="s">
        <v>628</v>
      </c>
      <c r="T158" s="315" t="s">
        <v>629</v>
      </c>
      <c r="U158" s="1" t="str">
        <f>W158&amp;X158</f>
        <v>17 лет</v>
      </c>
      <c r="W158" s="340">
        <v>17</v>
      </c>
      <c r="X158" s="60" t="str">
        <f>VLOOKUP(MOD(MAX(MOD(W158-11,100),9),10),{0," год";1," года";4," лет"},2)</f>
        <v xml:space="preserve"> лет</v>
      </c>
      <c r="AC158" s="166" t="s">
        <v>1655</v>
      </c>
      <c r="AJ158" s="92" t="s">
        <v>414</v>
      </c>
      <c r="AK158" s="48" t="s">
        <v>969</v>
      </c>
      <c r="AL158" s="49">
        <v>44663</v>
      </c>
      <c r="AM158" s="48">
        <v>2</v>
      </c>
    </row>
    <row r="159" spans="1:40" ht="14.25" customHeight="1" x14ac:dyDescent="0.2">
      <c r="A159" s="336" t="s">
        <v>1574</v>
      </c>
      <c r="D159" s="336" t="s">
        <v>1391</v>
      </c>
      <c r="E159" s="336" t="s">
        <v>1618</v>
      </c>
      <c r="F159" s="336">
        <v>52</v>
      </c>
      <c r="G159" s="339">
        <v>44656</v>
      </c>
      <c r="H159" s="339">
        <v>44662</v>
      </c>
      <c r="I159" s="336" t="s">
        <v>1625</v>
      </c>
      <c r="J159" s="320" t="s">
        <v>1374</v>
      </c>
      <c r="K159" s="341">
        <v>27859</v>
      </c>
      <c r="L159" s="336" t="s">
        <v>1626</v>
      </c>
      <c r="M159" s="45" t="str">
        <f>VLOOKUP(I159,ОМС!$D$1:$E$179,2,0)</f>
        <v>`5655320840000284</v>
      </c>
      <c r="N159" s="42">
        <f t="shared" ca="1" si="20"/>
        <v>46</v>
      </c>
      <c r="O159" s="336" t="s">
        <v>103</v>
      </c>
      <c r="P159" s="93" t="s">
        <v>88</v>
      </c>
      <c r="Q159" s="45" t="s">
        <v>1584</v>
      </c>
      <c r="S159" s="315" t="s">
        <v>628</v>
      </c>
      <c r="T159" s="315" t="s">
        <v>629</v>
      </c>
      <c r="U159" s="1" t="str">
        <f>W159&amp;X159&amp;" "&amp;Z159&amp;" мес"</f>
        <v>23 года 11 мес</v>
      </c>
      <c r="W159" s="340">
        <v>23</v>
      </c>
      <c r="X159" s="60" t="str">
        <f>VLOOKUP(MOD(MAX(MOD(W159-11,100),9),10),{0," год";1," года";4," лет"},2)</f>
        <v xml:space="preserve"> года</v>
      </c>
      <c r="Z159" s="340">
        <v>11</v>
      </c>
      <c r="AC159" s="166" t="s">
        <v>1655</v>
      </c>
      <c r="AJ159" s="92" t="s">
        <v>414</v>
      </c>
      <c r="AK159" s="48" t="s">
        <v>969</v>
      </c>
      <c r="AL159" s="49">
        <v>44663</v>
      </c>
      <c r="AM159" s="48">
        <v>2</v>
      </c>
    </row>
    <row r="160" spans="1:40" ht="14.25" customHeight="1" x14ac:dyDescent="0.2">
      <c r="A160" s="336" t="s">
        <v>1574</v>
      </c>
      <c r="D160" s="336" t="s">
        <v>1391</v>
      </c>
      <c r="E160" s="336" t="s">
        <v>1618</v>
      </c>
      <c r="F160" s="336">
        <v>53</v>
      </c>
      <c r="G160" s="339">
        <v>44656</v>
      </c>
      <c r="H160" s="339">
        <v>44662</v>
      </c>
      <c r="I160" s="336" t="s">
        <v>1628</v>
      </c>
      <c r="J160" s="320" t="s">
        <v>1374</v>
      </c>
      <c r="K160" s="341">
        <v>29026</v>
      </c>
      <c r="L160" s="336" t="s">
        <v>1629</v>
      </c>
      <c r="M160" s="45" t="str">
        <f>VLOOKUP(I160,ОМС!$D$1:$E$179,2,0)</f>
        <v>`5653020829000485</v>
      </c>
      <c r="N160" s="42">
        <f t="shared" ca="1" si="20"/>
        <v>43</v>
      </c>
      <c r="O160" s="336" t="s">
        <v>103</v>
      </c>
      <c r="P160" s="383" t="s">
        <v>1386</v>
      </c>
      <c r="Q160" s="45" t="s">
        <v>1584</v>
      </c>
      <c r="S160" s="315" t="s">
        <v>628</v>
      </c>
      <c r="T160" s="315" t="s">
        <v>629</v>
      </c>
      <c r="U160" s="1" t="str">
        <f>W160&amp;X160&amp;" "&amp;Z160&amp;" мес"</f>
        <v>12 лет 6 мес</v>
      </c>
      <c r="W160" s="340">
        <v>12</v>
      </c>
      <c r="X160" s="60" t="str">
        <f>VLOOKUP(MOD(MAX(MOD(W160-11,100),9),10),{0," год";1," года";4," лет"},2)</f>
        <v xml:space="preserve"> лет</v>
      </c>
      <c r="Z160" s="340">
        <v>6</v>
      </c>
      <c r="AC160" s="166" t="s">
        <v>1655</v>
      </c>
      <c r="AJ160" s="92" t="s">
        <v>414</v>
      </c>
      <c r="AK160" s="48" t="s">
        <v>969</v>
      </c>
      <c r="AL160" s="49">
        <v>44663</v>
      </c>
      <c r="AM160" s="48">
        <v>2</v>
      </c>
    </row>
    <row r="161" spans="1:39" ht="14.25" customHeight="1" x14ac:dyDescent="0.2">
      <c r="A161" s="336" t="s">
        <v>1586</v>
      </c>
      <c r="D161" s="336" t="s">
        <v>1391</v>
      </c>
      <c r="E161" s="336" t="s">
        <v>1618</v>
      </c>
      <c r="F161" s="336">
        <v>140</v>
      </c>
      <c r="G161" s="339">
        <v>44795</v>
      </c>
      <c r="H161" s="339"/>
      <c r="I161" s="336" t="s">
        <v>1700</v>
      </c>
      <c r="J161" s="320" t="s">
        <v>1374</v>
      </c>
      <c r="K161" s="341">
        <v>27287</v>
      </c>
      <c r="L161" s="336" t="s">
        <v>1701</v>
      </c>
      <c r="M161" s="45"/>
      <c r="N161" s="42">
        <f t="shared" ref="N161" ca="1" si="24">DATEDIF(K161,$AB$1,"y")</f>
        <v>47</v>
      </c>
      <c r="O161" s="336" t="s">
        <v>1702</v>
      </c>
      <c r="P161" s="383" t="s">
        <v>645</v>
      </c>
      <c r="Q161" s="45" t="s">
        <v>1507</v>
      </c>
      <c r="S161" s="315" t="s">
        <v>628</v>
      </c>
      <c r="T161" s="315" t="s">
        <v>629</v>
      </c>
      <c r="U161" s="1" t="s">
        <v>1703</v>
      </c>
      <c r="W161" s="340">
        <v>30</v>
      </c>
      <c r="X161" s="60" t="str">
        <f>VLOOKUP(MOD(MAX(MOD(W161-11,100),9),10),{0," год";1," года";4," лет"},2)</f>
        <v xml:space="preserve"> лет</v>
      </c>
      <c r="Z161" s="340">
        <v>6</v>
      </c>
      <c r="AC161" s="166" t="s">
        <v>1655</v>
      </c>
      <c r="AJ161" s="92" t="s">
        <v>414</v>
      </c>
      <c r="AK161" s="48" t="s">
        <v>969</v>
      </c>
      <c r="AL161" s="49">
        <v>44663</v>
      </c>
      <c r="AM161" s="48">
        <v>2</v>
      </c>
    </row>
    <row r="162" spans="1:39" ht="14.25" customHeight="1" x14ac:dyDescent="0.2">
      <c r="A162" s="336" t="s">
        <v>1586</v>
      </c>
      <c r="D162" s="336" t="s">
        <v>1391</v>
      </c>
      <c r="E162" s="336" t="s">
        <v>1618</v>
      </c>
      <c r="F162" s="336">
        <v>144</v>
      </c>
      <c r="G162" s="339">
        <v>44796</v>
      </c>
      <c r="H162" s="339"/>
      <c r="I162" s="336" t="s">
        <v>1706</v>
      </c>
      <c r="J162" s="320" t="s">
        <v>1374</v>
      </c>
      <c r="K162" s="341">
        <v>26843</v>
      </c>
      <c r="L162" s="336" t="s">
        <v>1704</v>
      </c>
      <c r="M162" s="577">
        <v>5653620821000530</v>
      </c>
      <c r="N162" s="42">
        <f t="shared" ref="N162" ca="1" si="25">DATEDIF(K162,$AB$1,"y")</f>
        <v>49</v>
      </c>
      <c r="O162" s="336" t="s">
        <v>1702</v>
      </c>
      <c r="P162" s="383" t="s">
        <v>640</v>
      </c>
      <c r="Q162" s="45" t="s">
        <v>1507</v>
      </c>
      <c r="S162" s="315" t="s">
        <v>628</v>
      </c>
      <c r="T162" s="315" t="s">
        <v>629</v>
      </c>
      <c r="U162" s="1" t="s">
        <v>1705</v>
      </c>
      <c r="W162" s="340">
        <v>32</v>
      </c>
      <c r="X162" s="60" t="str">
        <f>VLOOKUP(MOD(MAX(MOD(W162-11,100),9),10),{0," год";1," года";4," лет"},2)</f>
        <v xml:space="preserve"> года</v>
      </c>
      <c r="Z162" s="340">
        <v>6</v>
      </c>
      <c r="AC162" s="166" t="s">
        <v>1655</v>
      </c>
      <c r="AJ162" s="92" t="s">
        <v>414</v>
      </c>
      <c r="AK162" s="48" t="s">
        <v>969</v>
      </c>
      <c r="AL162" s="49">
        <v>44663</v>
      </c>
      <c r="AM162" s="48">
        <v>2</v>
      </c>
    </row>
    <row r="163" spans="1:39" ht="14.25" customHeight="1" x14ac:dyDescent="0.2">
      <c r="P163" s="387" t="s">
        <v>973</v>
      </c>
    </row>
    <row r="165" spans="1:39" ht="14.25" customHeight="1" x14ac:dyDescent="0.2">
      <c r="P165" s="387" t="s">
        <v>973</v>
      </c>
    </row>
    <row r="173" spans="1:39" ht="14.25" customHeight="1" x14ac:dyDescent="0.2">
      <c r="J173" s="336" t="s">
        <v>973</v>
      </c>
    </row>
  </sheetData>
  <autoFilter ref="A1:AO160">
    <filterColumn colId="7">
      <filters>
        <dateGroupItem year="2022" dateTimeGrouping="year"/>
      </filters>
    </filterColumn>
  </autoFilter>
  <sortState ref="A2:AQ156">
    <sortCondition ref="R2:R156"/>
  </sortState>
  <conditionalFormatting sqref="I1">
    <cfRule type="duplicateValues" dxfId="103" priority="101"/>
  </conditionalFormatting>
  <conditionalFormatting sqref="I1">
    <cfRule type="duplicateValues" dxfId="102" priority="106"/>
  </conditionalFormatting>
  <conditionalFormatting sqref="I1">
    <cfRule type="duplicateValues" dxfId="101" priority="107"/>
    <cfRule type="duplicateValues" dxfId="100" priority="108"/>
    <cfRule type="duplicateValues" dxfId="99" priority="109"/>
  </conditionalFormatting>
  <conditionalFormatting sqref="I1">
    <cfRule type="duplicateValues" dxfId="98" priority="100"/>
  </conditionalFormatting>
  <conditionalFormatting sqref="I58 I2:I55">
    <cfRule type="duplicateValues" dxfId="97" priority="83"/>
  </conditionalFormatting>
  <conditionalFormatting sqref="I58">
    <cfRule type="duplicateValues" dxfId="96" priority="82"/>
  </conditionalFormatting>
  <conditionalFormatting sqref="I31">
    <cfRule type="duplicateValues" dxfId="95" priority="81"/>
  </conditionalFormatting>
  <conditionalFormatting sqref="I57">
    <cfRule type="duplicateValues" dxfId="94" priority="76"/>
  </conditionalFormatting>
  <conditionalFormatting sqref="J58">
    <cfRule type="duplicateValues" dxfId="93" priority="75"/>
  </conditionalFormatting>
  <conditionalFormatting sqref="O58">
    <cfRule type="duplicateValues" dxfId="92" priority="73"/>
  </conditionalFormatting>
  <conditionalFormatting sqref="I59">
    <cfRule type="duplicateValues" dxfId="91" priority="72"/>
  </conditionalFormatting>
  <conditionalFormatting sqref="J59">
    <cfRule type="duplicateValues" dxfId="90" priority="71"/>
  </conditionalFormatting>
  <conditionalFormatting sqref="I60">
    <cfRule type="duplicateValues" dxfId="89" priority="68"/>
  </conditionalFormatting>
  <conditionalFormatting sqref="J60">
    <cfRule type="duplicateValues" dxfId="88" priority="67"/>
  </conditionalFormatting>
  <conditionalFormatting sqref="O60">
    <cfRule type="duplicateValues" dxfId="87" priority="65"/>
  </conditionalFormatting>
  <conditionalFormatting sqref="I61">
    <cfRule type="duplicateValues" dxfId="86" priority="64"/>
  </conditionalFormatting>
  <conditionalFormatting sqref="Q1:T1">
    <cfRule type="duplicateValues" dxfId="85" priority="259"/>
  </conditionalFormatting>
  <conditionalFormatting sqref="Q1:T1">
    <cfRule type="duplicateValues" dxfId="84" priority="260"/>
    <cfRule type="duplicateValues" dxfId="83" priority="261"/>
    <cfRule type="duplicateValues" dxfId="82" priority="262"/>
  </conditionalFormatting>
  <conditionalFormatting sqref="I62">
    <cfRule type="duplicateValues" dxfId="81" priority="62"/>
  </conditionalFormatting>
  <conditionalFormatting sqref="I63">
    <cfRule type="duplicateValues" dxfId="80" priority="60"/>
  </conditionalFormatting>
  <conditionalFormatting sqref="I64">
    <cfRule type="duplicateValues" dxfId="79" priority="58"/>
  </conditionalFormatting>
  <conditionalFormatting sqref="I65">
    <cfRule type="duplicateValues" dxfId="78" priority="56"/>
  </conditionalFormatting>
  <conditionalFormatting sqref="I66">
    <cfRule type="duplicateValues" dxfId="77" priority="54"/>
  </conditionalFormatting>
  <conditionalFormatting sqref="I67">
    <cfRule type="duplicateValues" dxfId="76" priority="50"/>
  </conditionalFormatting>
  <conditionalFormatting sqref="I68">
    <cfRule type="duplicateValues" dxfId="75" priority="48"/>
  </conditionalFormatting>
  <conditionalFormatting sqref="I69">
    <cfRule type="duplicateValues" dxfId="74" priority="44"/>
  </conditionalFormatting>
  <conditionalFormatting sqref="I70">
    <cfRule type="duplicateValues" dxfId="73" priority="42"/>
  </conditionalFormatting>
  <conditionalFormatting sqref="I71">
    <cfRule type="duplicateValues" dxfId="72" priority="40"/>
  </conditionalFormatting>
  <conditionalFormatting sqref="I101">
    <cfRule type="duplicateValues" dxfId="71" priority="34"/>
  </conditionalFormatting>
  <conditionalFormatting sqref="I101">
    <cfRule type="duplicateValues" dxfId="70" priority="35"/>
    <cfRule type="duplicateValues" dxfId="69" priority="36"/>
    <cfRule type="duplicateValues" dxfId="68" priority="37"/>
  </conditionalFormatting>
  <conditionalFormatting sqref="I127">
    <cfRule type="duplicateValues" dxfId="67" priority="33"/>
  </conditionalFormatting>
  <conditionalFormatting sqref="I142:I143">
    <cfRule type="duplicateValues" dxfId="66" priority="31"/>
  </conditionalFormatting>
  <conditionalFormatting sqref="I144:I147">
    <cfRule type="duplicateValues" dxfId="65" priority="30"/>
  </conditionalFormatting>
  <conditionalFormatting sqref="I148">
    <cfRule type="duplicateValues" dxfId="64" priority="29"/>
  </conditionalFormatting>
  <conditionalFormatting sqref="I149">
    <cfRule type="duplicateValues" dxfId="63" priority="28"/>
  </conditionalFormatting>
  <conditionalFormatting sqref="I150">
    <cfRule type="duplicateValues" dxfId="62" priority="27"/>
  </conditionalFormatting>
  <conditionalFormatting sqref="I151:I152">
    <cfRule type="duplicateValues" dxfId="61" priority="26"/>
  </conditionalFormatting>
  <conditionalFormatting sqref="I153">
    <cfRule type="duplicateValues" dxfId="60" priority="25"/>
  </conditionalFormatting>
  <conditionalFormatting sqref="J153">
    <cfRule type="duplicateValues" dxfId="59" priority="24"/>
  </conditionalFormatting>
  <conditionalFormatting sqref="I154">
    <cfRule type="duplicateValues" dxfId="58" priority="22"/>
  </conditionalFormatting>
  <conditionalFormatting sqref="J154">
    <cfRule type="duplicateValues" dxfId="57" priority="21"/>
  </conditionalFormatting>
  <conditionalFormatting sqref="I155">
    <cfRule type="duplicateValues" dxfId="56" priority="19"/>
  </conditionalFormatting>
  <conditionalFormatting sqref="J155">
    <cfRule type="duplicateValues" dxfId="55" priority="18"/>
  </conditionalFormatting>
  <conditionalFormatting sqref="I128:I138 I72:I126">
    <cfRule type="duplicateValues" dxfId="54" priority="266"/>
  </conditionalFormatting>
  <conditionalFormatting sqref="I139:I141">
    <cfRule type="duplicateValues" dxfId="53" priority="267"/>
  </conditionalFormatting>
  <conditionalFormatting sqref="I128:I147 I71:I126">
    <cfRule type="duplicateValues" dxfId="52" priority="268"/>
  </conditionalFormatting>
  <conditionalFormatting sqref="I31">
    <cfRule type="duplicateValues" dxfId="51" priority="272"/>
    <cfRule type="duplicateValues" dxfId="50" priority="273"/>
    <cfRule type="duplicateValues" dxfId="49" priority="274"/>
  </conditionalFormatting>
  <conditionalFormatting sqref="I1:I155 I157:I160 I163:I1048576">
    <cfRule type="duplicateValues" dxfId="48" priority="16"/>
  </conditionalFormatting>
  <conditionalFormatting sqref="I2:I155">
    <cfRule type="duplicateValues" dxfId="47" priority="15"/>
  </conditionalFormatting>
  <conditionalFormatting sqref="I156">
    <cfRule type="duplicateValues" dxfId="46" priority="8"/>
  </conditionalFormatting>
  <conditionalFormatting sqref="I156">
    <cfRule type="duplicateValues" dxfId="45" priority="9"/>
  </conditionalFormatting>
  <conditionalFormatting sqref="I156">
    <cfRule type="duplicateValues" dxfId="44" priority="7"/>
  </conditionalFormatting>
  <conditionalFormatting sqref="I156">
    <cfRule type="duplicateValues" dxfId="43" priority="6"/>
  </conditionalFormatting>
  <conditionalFormatting sqref="O82">
    <cfRule type="duplicateValues" dxfId="42" priority="5"/>
  </conditionalFormatting>
  <conditionalFormatting sqref="O119">
    <cfRule type="duplicateValues" dxfId="41" priority="4"/>
  </conditionalFormatting>
  <conditionalFormatting sqref="O122">
    <cfRule type="duplicateValues" dxfId="40" priority="3"/>
  </conditionalFormatting>
  <conditionalFormatting sqref="I161">
    <cfRule type="duplicateValues" dxfId="39" priority="2"/>
  </conditionalFormatting>
  <conditionalFormatting sqref="I162">
    <cfRule type="duplicateValues" dxfId="38" priority="1"/>
  </conditionalFormatting>
  <printOptions gridLines="1"/>
  <pageMargins left="0.70866141732283472" right="0.70866141732283472" top="0" bottom="0" header="0.31496062992125984" footer="0.31496062992125984"/>
  <pageSetup paperSize="9" scale="2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A76" workbookViewId="0">
      <selection activeCell="E110" sqref="E110"/>
    </sheetView>
  </sheetViews>
  <sheetFormatPr defaultRowHeight="15" customHeight="1" x14ac:dyDescent="0.25"/>
  <cols>
    <col min="1" max="1" width="17.5703125" customWidth="1"/>
    <col min="2" max="3" width="5.85546875" customWidth="1"/>
    <col min="4" max="4" width="26" style="17" customWidth="1"/>
    <col min="5" max="5" width="81.5703125" customWidth="1"/>
  </cols>
  <sheetData>
    <row r="1" spans="1:12" ht="15" customHeight="1" x14ac:dyDescent="0.25">
      <c r="A1" s="108" t="s">
        <v>1166</v>
      </c>
      <c r="B1" s="108" t="s">
        <v>1167</v>
      </c>
      <c r="C1" s="108" t="s">
        <v>1045</v>
      </c>
      <c r="D1" s="64" t="str">
        <f t="shared" ref="D1:D32" si="0">A1&amp;" "&amp;B1&amp;" "&amp;C1</f>
        <v>Абраменко Николай Федорович</v>
      </c>
      <c r="E1" s="114" t="s">
        <v>1324</v>
      </c>
      <c r="F1" s="56" t="e">
        <f>VLOOKUP(B1,ОМС!$D$1:$E$155,2,0)</f>
        <v>#N/A</v>
      </c>
      <c r="G1" s="113"/>
      <c r="I1" s="65"/>
      <c r="J1" s="65"/>
      <c r="K1" s="65"/>
      <c r="L1" s="65"/>
    </row>
    <row r="2" spans="1:12" ht="15" customHeight="1" x14ac:dyDescent="0.25">
      <c r="A2" s="108" t="s">
        <v>1010</v>
      </c>
      <c r="B2" s="108" t="s">
        <v>981</v>
      </c>
      <c r="C2" s="108" t="s">
        <v>996</v>
      </c>
      <c r="D2" s="64" t="str">
        <f t="shared" si="0"/>
        <v>Аверьянов Дмитрий Михайлович</v>
      </c>
      <c r="E2" s="114" t="s">
        <v>1302</v>
      </c>
      <c r="F2" s="113"/>
      <c r="G2" s="113"/>
      <c r="I2" s="65"/>
      <c r="J2" s="65"/>
      <c r="K2" s="65"/>
      <c r="L2" s="65"/>
    </row>
    <row r="3" spans="1:12" ht="15" customHeight="1" x14ac:dyDescent="0.25">
      <c r="A3" s="108" t="s">
        <v>1168</v>
      </c>
      <c r="B3" s="108" t="s">
        <v>990</v>
      </c>
      <c r="C3" s="108" t="s">
        <v>991</v>
      </c>
      <c r="D3" s="64" t="str">
        <f t="shared" si="0"/>
        <v>Азаркин Алексей Юрьевич</v>
      </c>
      <c r="E3" s="114" t="s">
        <v>1169</v>
      </c>
      <c r="F3" s="113"/>
      <c r="G3" s="113"/>
      <c r="I3" s="65"/>
      <c r="J3" s="65"/>
      <c r="K3" s="65"/>
      <c r="L3" s="65"/>
    </row>
    <row r="4" spans="1:12" ht="15" customHeight="1" x14ac:dyDescent="0.25">
      <c r="A4" s="108" t="s">
        <v>1011</v>
      </c>
      <c r="B4" s="108" t="s">
        <v>1007</v>
      </c>
      <c r="C4" s="108" t="s">
        <v>1012</v>
      </c>
      <c r="D4" s="64" t="str">
        <f t="shared" si="0"/>
        <v>Андреев Евгений Павлович</v>
      </c>
      <c r="E4" s="114" t="s">
        <v>1013</v>
      </c>
      <c r="F4" s="113"/>
      <c r="G4" s="113"/>
      <c r="I4" s="65"/>
      <c r="J4" s="65"/>
      <c r="K4" s="65"/>
      <c r="L4" s="65"/>
    </row>
    <row r="5" spans="1:12" ht="15" customHeight="1" x14ac:dyDescent="0.25">
      <c r="A5" s="108" t="s">
        <v>1014</v>
      </c>
      <c r="B5" s="108" t="s">
        <v>987</v>
      </c>
      <c r="C5" s="108" t="s">
        <v>976</v>
      </c>
      <c r="D5" s="64" t="str">
        <f t="shared" si="0"/>
        <v>Аникин Александр Анатольевич</v>
      </c>
      <c r="E5" s="114" t="s">
        <v>1015</v>
      </c>
      <c r="F5" s="113"/>
      <c r="G5" s="113"/>
      <c r="I5" s="65"/>
      <c r="J5" s="65"/>
      <c r="K5" s="65"/>
      <c r="L5" s="65"/>
    </row>
    <row r="6" spans="1:12" ht="15" customHeight="1" x14ac:dyDescent="0.25">
      <c r="A6" s="108" t="s">
        <v>1143</v>
      </c>
      <c r="B6" s="108" t="s">
        <v>1144</v>
      </c>
      <c r="C6" s="108" t="s">
        <v>1111</v>
      </c>
      <c r="D6" s="64" t="str">
        <f t="shared" si="0"/>
        <v>Антюхов Артем Геннадьевич</v>
      </c>
      <c r="E6" s="114" t="s">
        <v>1340</v>
      </c>
      <c r="F6" s="113"/>
      <c r="G6" s="113"/>
      <c r="I6" s="65"/>
      <c r="J6" s="65"/>
      <c r="K6" s="65"/>
      <c r="L6" s="65"/>
    </row>
    <row r="7" spans="1:12" ht="15" customHeight="1" x14ac:dyDescent="0.25">
      <c r="A7" s="108" t="s">
        <v>1016</v>
      </c>
      <c r="B7" s="108" t="s">
        <v>1006</v>
      </c>
      <c r="C7" s="108" t="s">
        <v>986</v>
      </c>
      <c r="D7" s="64" t="str">
        <f t="shared" si="0"/>
        <v>Арчаков Сергей Александрович</v>
      </c>
      <c r="E7" s="114" t="s">
        <v>1294</v>
      </c>
      <c r="F7" s="113"/>
      <c r="G7" s="113"/>
      <c r="I7" s="65"/>
      <c r="J7" s="65"/>
      <c r="K7" s="65"/>
      <c r="L7" s="65"/>
    </row>
    <row r="8" spans="1:12" ht="15" customHeight="1" x14ac:dyDescent="0.25">
      <c r="A8" s="108" t="s">
        <v>1017</v>
      </c>
      <c r="B8" s="108" t="s">
        <v>978</v>
      </c>
      <c r="C8" s="108" t="s">
        <v>975</v>
      </c>
      <c r="D8" s="64" t="str">
        <f t="shared" si="0"/>
        <v>Асеев Андрей Викторович</v>
      </c>
      <c r="E8" s="114" t="s">
        <v>1018</v>
      </c>
      <c r="F8" s="113"/>
      <c r="G8" s="113"/>
      <c r="I8" s="65"/>
      <c r="J8" s="65"/>
      <c r="K8" s="65"/>
      <c r="L8" s="65"/>
    </row>
    <row r="9" spans="1:12" ht="15" customHeight="1" x14ac:dyDescent="0.25">
      <c r="A9" s="108" t="s">
        <v>1170</v>
      </c>
      <c r="B9" s="108" t="s">
        <v>987</v>
      </c>
      <c r="C9" s="108" t="s">
        <v>1020</v>
      </c>
      <c r="D9" s="64" t="str">
        <f t="shared" si="0"/>
        <v>Ашурков Александр Николаевич</v>
      </c>
      <c r="E9" s="114" t="s">
        <v>1171</v>
      </c>
      <c r="F9" s="113"/>
      <c r="G9" s="113"/>
      <c r="I9" s="65"/>
      <c r="J9" s="65"/>
      <c r="K9" s="65"/>
      <c r="L9" s="65"/>
    </row>
    <row r="10" spans="1:12" ht="15" customHeight="1" x14ac:dyDescent="0.25">
      <c r="A10" s="108" t="s">
        <v>1019</v>
      </c>
      <c r="B10" s="108" t="s">
        <v>987</v>
      </c>
      <c r="C10" s="108" t="s">
        <v>1020</v>
      </c>
      <c r="D10" s="64" t="str">
        <f t="shared" si="0"/>
        <v>Балабанов Александр Николаевич</v>
      </c>
      <c r="E10" s="114" t="s">
        <v>1021</v>
      </c>
      <c r="F10" s="113"/>
      <c r="G10" s="113"/>
      <c r="I10" s="65"/>
      <c r="J10" s="65"/>
      <c r="K10" s="65"/>
      <c r="L10" s="65"/>
    </row>
    <row r="11" spans="1:12" ht="15" customHeight="1" x14ac:dyDescent="0.25">
      <c r="A11" s="108" t="s">
        <v>1022</v>
      </c>
      <c r="B11" s="108" t="s">
        <v>1023</v>
      </c>
      <c r="C11" s="108" t="s">
        <v>1020</v>
      </c>
      <c r="D11" s="64" t="str">
        <f t="shared" si="0"/>
        <v>Барминов Денис Николаевич</v>
      </c>
      <c r="E11" s="114" t="s">
        <v>1368</v>
      </c>
      <c r="F11" s="113"/>
      <c r="G11" s="113"/>
      <c r="I11" s="65"/>
      <c r="J11" s="65"/>
      <c r="K11" s="65"/>
      <c r="L11" s="65"/>
    </row>
    <row r="12" spans="1:12" ht="15" customHeight="1" x14ac:dyDescent="0.25">
      <c r="A12" s="108" t="s">
        <v>1024</v>
      </c>
      <c r="B12" s="108" t="s">
        <v>1025</v>
      </c>
      <c r="C12" s="108" t="s">
        <v>1004</v>
      </c>
      <c r="D12" s="64" t="str">
        <f t="shared" si="0"/>
        <v>Белоусов Антон Валерьевич</v>
      </c>
      <c r="E12" s="114" t="s">
        <v>1026</v>
      </c>
      <c r="F12" s="113"/>
      <c r="G12" s="113"/>
      <c r="I12" s="65"/>
      <c r="J12" s="65"/>
      <c r="K12" s="65"/>
      <c r="L12" s="65"/>
    </row>
    <row r="13" spans="1:12" ht="15" customHeight="1" x14ac:dyDescent="0.25">
      <c r="A13" s="108" t="s">
        <v>1027</v>
      </c>
      <c r="B13" s="108" t="s">
        <v>1028</v>
      </c>
      <c r="C13" s="108" t="s">
        <v>1020</v>
      </c>
      <c r="D13" s="64" t="str">
        <f t="shared" si="0"/>
        <v>Беляевсков Павел Николаевич</v>
      </c>
      <c r="E13" s="114" t="s">
        <v>1029</v>
      </c>
      <c r="F13" s="113"/>
      <c r="G13" s="113"/>
      <c r="I13" s="65"/>
      <c r="J13" s="65"/>
      <c r="K13" s="65"/>
      <c r="L13" s="65"/>
    </row>
    <row r="14" spans="1:12" ht="15" customHeight="1" x14ac:dyDescent="0.25">
      <c r="A14" s="108" t="s">
        <v>1172</v>
      </c>
      <c r="B14" s="108" t="s">
        <v>1003</v>
      </c>
      <c r="C14" s="108" t="s">
        <v>1173</v>
      </c>
      <c r="D14" s="64" t="str">
        <f t="shared" si="0"/>
        <v>Бескровный Михаил Яковлевич</v>
      </c>
      <c r="E14" s="114" t="s">
        <v>1174</v>
      </c>
      <c r="F14" s="113"/>
      <c r="G14" s="113"/>
      <c r="I14" s="65"/>
      <c r="J14" s="65"/>
      <c r="K14" s="65"/>
      <c r="L14" s="65"/>
    </row>
    <row r="15" spans="1:12" ht="15" customHeight="1" x14ac:dyDescent="0.25">
      <c r="A15" s="108" t="s">
        <v>1175</v>
      </c>
      <c r="B15" s="108" t="s">
        <v>981</v>
      </c>
      <c r="C15" s="108" t="s">
        <v>982</v>
      </c>
      <c r="D15" s="64" t="str">
        <f t="shared" si="0"/>
        <v>Боровков Дмитрий Алексеевич</v>
      </c>
      <c r="E15" s="114" t="s">
        <v>1176</v>
      </c>
      <c r="F15" s="113"/>
      <c r="G15" s="113"/>
      <c r="I15" s="65"/>
      <c r="J15" s="65"/>
      <c r="K15" s="65"/>
      <c r="L15" s="65"/>
    </row>
    <row r="16" spans="1:12" ht="15" customHeight="1" x14ac:dyDescent="0.25">
      <c r="A16" s="108" t="s">
        <v>1177</v>
      </c>
      <c r="B16" s="108" t="s">
        <v>1178</v>
      </c>
      <c r="C16" s="108" t="s">
        <v>1179</v>
      </c>
      <c r="D16" s="64" t="str">
        <f t="shared" si="0"/>
        <v>Букал Даниил Романович</v>
      </c>
      <c r="E16" s="114" t="s">
        <v>1180</v>
      </c>
      <c r="F16" s="113"/>
      <c r="G16" s="113"/>
      <c r="I16" s="65"/>
      <c r="J16" s="65"/>
      <c r="K16" s="65"/>
      <c r="L16" s="65"/>
    </row>
    <row r="17" spans="1:12" ht="15" customHeight="1" x14ac:dyDescent="0.25">
      <c r="A17" s="108" t="s">
        <v>1150</v>
      </c>
      <c r="B17" s="108" t="s">
        <v>993</v>
      </c>
      <c r="C17" s="108" t="s">
        <v>975</v>
      </c>
      <c r="D17" s="64" t="str">
        <f t="shared" si="0"/>
        <v>Василенко Василий Викторович</v>
      </c>
      <c r="E17" s="114" t="s">
        <v>1151</v>
      </c>
      <c r="F17" s="113"/>
      <c r="G17" s="113"/>
      <c r="I17" s="65"/>
      <c r="J17" s="65"/>
      <c r="K17" s="65"/>
      <c r="L17" s="65"/>
    </row>
    <row r="18" spans="1:12" ht="15" customHeight="1" x14ac:dyDescent="0.25">
      <c r="A18" s="108" t="s">
        <v>1030</v>
      </c>
      <c r="B18" s="108" t="s">
        <v>1003</v>
      </c>
      <c r="C18" s="108" t="s">
        <v>988</v>
      </c>
      <c r="D18" s="64" t="str">
        <f t="shared" si="0"/>
        <v>Видякин Михаил Владимирович</v>
      </c>
      <c r="E18" s="114" t="s">
        <v>1341</v>
      </c>
      <c r="F18" s="113"/>
      <c r="G18" s="113"/>
      <c r="I18" s="65"/>
      <c r="J18" s="65"/>
      <c r="K18" s="65"/>
      <c r="L18" s="65"/>
    </row>
    <row r="19" spans="1:12" ht="15" customHeight="1" x14ac:dyDescent="0.25">
      <c r="A19" s="108" t="s">
        <v>1181</v>
      </c>
      <c r="B19" s="108" t="s">
        <v>987</v>
      </c>
      <c r="C19" s="108" t="s">
        <v>1045</v>
      </c>
      <c r="D19" s="64" t="str">
        <f t="shared" si="0"/>
        <v>Винокуров Александр Федорович</v>
      </c>
      <c r="E19" s="114" t="s">
        <v>1182</v>
      </c>
      <c r="F19" s="113"/>
      <c r="G19" s="113"/>
      <c r="I19" s="65"/>
      <c r="J19" s="65"/>
      <c r="K19" s="65"/>
      <c r="L19" s="65"/>
    </row>
    <row r="20" spans="1:12" ht="15" customHeight="1" x14ac:dyDescent="0.25">
      <c r="A20" s="108" t="s">
        <v>1183</v>
      </c>
      <c r="B20" s="108" t="s">
        <v>1006</v>
      </c>
      <c r="C20" s="108" t="s">
        <v>996</v>
      </c>
      <c r="D20" s="64" t="str">
        <f t="shared" si="0"/>
        <v>Вифлянцев Сергей Михайлович</v>
      </c>
      <c r="E20" s="114" t="s">
        <v>1184</v>
      </c>
      <c r="F20" s="113"/>
      <c r="G20" s="113"/>
      <c r="I20" s="65"/>
      <c r="J20" s="65"/>
      <c r="K20" s="65"/>
      <c r="L20" s="65"/>
    </row>
    <row r="21" spans="1:12" ht="15" customHeight="1" x14ac:dyDescent="0.25">
      <c r="A21" s="108" t="s">
        <v>1031</v>
      </c>
      <c r="B21" s="108" t="s">
        <v>1003</v>
      </c>
      <c r="C21" s="108" t="s">
        <v>995</v>
      </c>
      <c r="D21" s="64" t="str">
        <f t="shared" si="0"/>
        <v>Вишневецкий Михаил Дмитриевич</v>
      </c>
      <c r="E21" s="114" t="s">
        <v>1032</v>
      </c>
      <c r="F21" s="113"/>
      <c r="G21" s="113"/>
      <c r="I21" s="65"/>
      <c r="J21" s="65"/>
      <c r="K21" s="65"/>
      <c r="L21" s="65"/>
    </row>
    <row r="22" spans="1:12" ht="15" customHeight="1" x14ac:dyDescent="0.25">
      <c r="A22" s="108" t="s">
        <v>1033</v>
      </c>
      <c r="B22" s="108" t="s">
        <v>985</v>
      </c>
      <c r="C22" s="108" t="s">
        <v>976</v>
      </c>
      <c r="D22" s="64" t="str">
        <f t="shared" si="0"/>
        <v>Войтов Анатолий Анатольевич</v>
      </c>
      <c r="E22" s="114" t="s">
        <v>1303</v>
      </c>
      <c r="F22" s="113"/>
      <c r="G22" s="113"/>
      <c r="I22" s="65"/>
      <c r="J22" s="65"/>
      <c r="K22" s="65"/>
      <c r="L22" s="65"/>
    </row>
    <row r="23" spans="1:12" ht="15" customHeight="1" x14ac:dyDescent="0.25">
      <c r="A23" s="108" t="s">
        <v>1034</v>
      </c>
      <c r="B23" s="108" t="s">
        <v>1035</v>
      </c>
      <c r="C23" s="108" t="s">
        <v>975</v>
      </c>
      <c r="D23" s="64" t="str">
        <f t="shared" si="0"/>
        <v>Гарькавенко Константин Викторович</v>
      </c>
      <c r="E23" s="114" t="s">
        <v>1036</v>
      </c>
      <c r="F23" s="113"/>
      <c r="G23" s="113"/>
      <c r="I23" s="65"/>
      <c r="J23" s="65"/>
      <c r="K23" s="65"/>
      <c r="L23" s="65"/>
    </row>
    <row r="24" spans="1:12" ht="15" customHeight="1" x14ac:dyDescent="0.25">
      <c r="A24" s="108" t="s">
        <v>1037</v>
      </c>
      <c r="B24" s="108" t="s">
        <v>1006</v>
      </c>
      <c r="C24" s="108" t="s">
        <v>1020</v>
      </c>
      <c r="D24" s="64" t="str">
        <f t="shared" si="0"/>
        <v>Глухавцов Сергей Николаевич</v>
      </c>
      <c r="E24" s="114" t="s">
        <v>1304</v>
      </c>
      <c r="F24" s="113"/>
      <c r="G24" s="113"/>
      <c r="I24" s="65"/>
      <c r="J24" s="65"/>
      <c r="K24" s="65"/>
      <c r="L24" s="65"/>
    </row>
    <row r="25" spans="1:12" ht="15" customHeight="1" x14ac:dyDescent="0.25">
      <c r="A25" s="108" t="s">
        <v>1038</v>
      </c>
      <c r="B25" s="108" t="s">
        <v>987</v>
      </c>
      <c r="C25" s="108" t="s">
        <v>1039</v>
      </c>
      <c r="D25" s="64" t="str">
        <f t="shared" si="0"/>
        <v>Гончаренко Александр Евгеньевич</v>
      </c>
      <c r="E25" s="114" t="s">
        <v>1040</v>
      </c>
      <c r="F25" s="113"/>
      <c r="G25" s="113"/>
      <c r="I25" s="65"/>
      <c r="J25" s="65"/>
      <c r="K25" s="65"/>
      <c r="L25" s="65"/>
    </row>
    <row r="26" spans="1:12" ht="15" customHeight="1" x14ac:dyDescent="0.25">
      <c r="A26" s="108" t="s">
        <v>1041</v>
      </c>
      <c r="B26" s="108" t="s">
        <v>987</v>
      </c>
      <c r="C26" s="108" t="s">
        <v>976</v>
      </c>
      <c r="D26" s="64" t="str">
        <f t="shared" si="0"/>
        <v>Гончаров Александр Анатольевич</v>
      </c>
      <c r="E26" s="114" t="s">
        <v>1042</v>
      </c>
      <c r="F26" s="113"/>
      <c r="G26" s="113"/>
      <c r="I26" s="65"/>
      <c r="J26" s="65"/>
      <c r="K26" s="65"/>
      <c r="L26" s="65"/>
    </row>
    <row r="27" spans="1:12" ht="15" customHeight="1" x14ac:dyDescent="0.25">
      <c r="A27" s="108" t="s">
        <v>1041</v>
      </c>
      <c r="B27" s="108" t="s">
        <v>987</v>
      </c>
      <c r="C27" s="108" t="s">
        <v>988</v>
      </c>
      <c r="D27" s="64" t="str">
        <f t="shared" si="0"/>
        <v>Гончаров Александр Владимирович</v>
      </c>
      <c r="E27" s="114" t="s">
        <v>1321</v>
      </c>
      <c r="F27" s="113"/>
      <c r="G27" s="113"/>
      <c r="I27" s="65"/>
      <c r="J27" s="65"/>
      <c r="K27" s="65"/>
      <c r="L27" s="65"/>
    </row>
    <row r="28" spans="1:12" ht="15" customHeight="1" x14ac:dyDescent="0.25">
      <c r="A28" s="108" t="s">
        <v>1185</v>
      </c>
      <c r="B28" s="108" t="s">
        <v>1025</v>
      </c>
      <c r="C28" s="108" t="s">
        <v>976</v>
      </c>
      <c r="D28" s="64" t="str">
        <f t="shared" si="0"/>
        <v>Горожанинов Антон Анатольевич</v>
      </c>
      <c r="E28" s="114" t="s">
        <v>1282</v>
      </c>
      <c r="F28" s="113"/>
      <c r="G28" s="113"/>
      <c r="I28" s="65"/>
      <c r="J28" s="65"/>
      <c r="K28" s="65"/>
      <c r="L28" s="65"/>
    </row>
    <row r="29" spans="1:12" ht="15" customHeight="1" x14ac:dyDescent="0.25">
      <c r="A29" s="108" t="s">
        <v>1273</v>
      </c>
      <c r="B29" s="108" t="s">
        <v>990</v>
      </c>
      <c r="C29" s="108" t="s">
        <v>975</v>
      </c>
      <c r="D29" s="64" t="str">
        <f t="shared" si="0"/>
        <v>Горшков Алексей Викторович</v>
      </c>
      <c r="E29" s="114" t="s">
        <v>1274</v>
      </c>
      <c r="F29" s="113"/>
      <c r="G29" s="113"/>
      <c r="I29" s="65"/>
      <c r="J29" s="65"/>
      <c r="K29" s="65"/>
      <c r="L29" s="65"/>
    </row>
    <row r="30" spans="1:12" ht="15" customHeight="1" x14ac:dyDescent="0.25">
      <c r="A30" s="108" t="s">
        <v>984</v>
      </c>
      <c r="B30" s="108" t="s">
        <v>1559</v>
      </c>
      <c r="C30" s="108" t="s">
        <v>979</v>
      </c>
      <c r="D30" s="64" t="str">
        <f t="shared" si="0"/>
        <v>Гриняк Пётр Васильевич</v>
      </c>
      <c r="E30" s="114" t="s">
        <v>1558</v>
      </c>
      <c r="F30" s="113"/>
      <c r="G30" s="113"/>
      <c r="I30" s="65"/>
      <c r="J30" s="65"/>
      <c r="K30" s="65"/>
      <c r="L30" s="65"/>
    </row>
    <row r="31" spans="1:12" ht="15" customHeight="1" x14ac:dyDescent="0.25">
      <c r="A31" s="108" t="s">
        <v>1152</v>
      </c>
      <c r="B31" s="108" t="s">
        <v>1028</v>
      </c>
      <c r="C31" s="108" t="s">
        <v>995</v>
      </c>
      <c r="D31" s="64" t="str">
        <f t="shared" si="0"/>
        <v>Гучанов Павел Дмитриевич</v>
      </c>
      <c r="E31" s="114" t="s">
        <v>1153</v>
      </c>
      <c r="F31" s="113"/>
      <c r="G31" s="113"/>
      <c r="I31" s="65"/>
      <c r="J31" s="65"/>
      <c r="K31" s="65"/>
      <c r="L31" s="65"/>
    </row>
    <row r="32" spans="1:12" ht="15" customHeight="1" x14ac:dyDescent="0.25">
      <c r="A32" s="108" t="s">
        <v>1043</v>
      </c>
      <c r="B32" s="108" t="s">
        <v>978</v>
      </c>
      <c r="C32" s="108" t="s">
        <v>979</v>
      </c>
      <c r="D32" s="64" t="str">
        <f t="shared" si="0"/>
        <v>Дерянин Андрей Васильевич</v>
      </c>
      <c r="E32" s="114" t="s">
        <v>1311</v>
      </c>
      <c r="F32" s="113"/>
      <c r="G32" s="113"/>
      <c r="I32" s="65"/>
      <c r="J32" s="65"/>
      <c r="K32" s="65"/>
      <c r="L32" s="65"/>
    </row>
    <row r="33" spans="1:12" ht="15" customHeight="1" x14ac:dyDescent="0.25">
      <c r="A33" s="108" t="s">
        <v>1186</v>
      </c>
      <c r="B33" s="108" t="s">
        <v>1002</v>
      </c>
      <c r="C33" s="108" t="s">
        <v>1047</v>
      </c>
      <c r="D33" s="64" t="str">
        <f t="shared" ref="D33:D64" si="1">A33&amp;" "&amp;B33&amp;" "&amp;C33</f>
        <v>Дурнев Валерий Валентинович</v>
      </c>
      <c r="E33" s="114" t="s">
        <v>1379</v>
      </c>
      <c r="F33" s="113"/>
      <c r="G33" s="113"/>
      <c r="I33" s="65"/>
      <c r="J33" s="65"/>
      <c r="K33" s="65"/>
      <c r="L33" s="65"/>
    </row>
    <row r="34" spans="1:12" ht="15" customHeight="1" x14ac:dyDescent="0.25">
      <c r="A34" s="108" t="s">
        <v>1044</v>
      </c>
      <c r="B34" s="108" t="s">
        <v>1003</v>
      </c>
      <c r="C34" s="108" t="s">
        <v>1045</v>
      </c>
      <c r="D34" s="64" t="str">
        <f t="shared" si="1"/>
        <v>Еремеев Михаил Федорович</v>
      </c>
      <c r="E34" s="114" t="s">
        <v>1305</v>
      </c>
      <c r="F34" s="113"/>
      <c r="G34" s="113"/>
      <c r="I34" s="65"/>
      <c r="J34" s="65"/>
      <c r="K34" s="65"/>
      <c r="L34" s="65"/>
    </row>
    <row r="35" spans="1:12" ht="15" customHeight="1" x14ac:dyDescent="0.25">
      <c r="A35" s="108" t="s">
        <v>1046</v>
      </c>
      <c r="B35" s="108" t="s">
        <v>987</v>
      </c>
      <c r="C35" s="108" t="s">
        <v>1047</v>
      </c>
      <c r="D35" s="64" t="str">
        <f t="shared" si="1"/>
        <v>Ефимов Александр Валентинович</v>
      </c>
      <c r="E35" s="114" t="s">
        <v>1048</v>
      </c>
      <c r="F35" s="113"/>
      <c r="G35" s="113"/>
      <c r="I35" s="65"/>
      <c r="J35" s="65"/>
      <c r="K35" s="65"/>
      <c r="L35" s="65"/>
    </row>
    <row r="36" spans="1:12" ht="15" customHeight="1" x14ac:dyDescent="0.25">
      <c r="A36" s="108" t="s">
        <v>1049</v>
      </c>
      <c r="B36" s="108" t="s">
        <v>990</v>
      </c>
      <c r="C36" s="108" t="s">
        <v>972</v>
      </c>
      <c r="D36" s="64" t="str">
        <f t="shared" si="1"/>
        <v>Жуков Алексей Сергеевич</v>
      </c>
      <c r="E36" s="114" t="s">
        <v>1050</v>
      </c>
      <c r="F36" s="113"/>
      <c r="G36" s="113"/>
      <c r="I36" s="65"/>
      <c r="J36" s="65"/>
      <c r="K36" s="65"/>
      <c r="L36" s="65"/>
    </row>
    <row r="37" spans="1:12" ht="15" customHeight="1" x14ac:dyDescent="0.25">
      <c r="A37" s="108" t="s">
        <v>1049</v>
      </c>
      <c r="B37" s="108" t="s">
        <v>1051</v>
      </c>
      <c r="C37" s="108" t="s">
        <v>979</v>
      </c>
      <c r="D37" s="64" t="str">
        <f t="shared" si="1"/>
        <v>Жуков Олег Васильевич</v>
      </c>
      <c r="E37" s="114" t="s">
        <v>1362</v>
      </c>
      <c r="F37" s="113"/>
      <c r="G37" s="113"/>
      <c r="I37" s="65"/>
      <c r="J37" s="65"/>
      <c r="K37" s="65"/>
      <c r="L37" s="65"/>
    </row>
    <row r="38" spans="1:12" ht="15" customHeight="1" x14ac:dyDescent="0.25">
      <c r="A38" s="108" t="s">
        <v>1187</v>
      </c>
      <c r="B38" s="108" t="s">
        <v>1167</v>
      </c>
      <c r="C38" s="108" t="s">
        <v>1020</v>
      </c>
      <c r="D38" s="64" t="str">
        <f t="shared" si="1"/>
        <v>Зинин Николай Николаевич</v>
      </c>
      <c r="E38" s="114" t="s">
        <v>1188</v>
      </c>
      <c r="F38" s="113"/>
      <c r="G38" s="113"/>
      <c r="I38" s="65"/>
      <c r="J38" s="65"/>
      <c r="K38" s="65"/>
      <c r="L38" s="65"/>
    </row>
    <row r="39" spans="1:12" ht="15" customHeight="1" x14ac:dyDescent="0.25">
      <c r="A39" s="108" t="s">
        <v>1154</v>
      </c>
      <c r="B39" s="108" t="s">
        <v>990</v>
      </c>
      <c r="C39" s="108" t="s">
        <v>1009</v>
      </c>
      <c r="D39" s="64" t="str">
        <f t="shared" si="1"/>
        <v>Иванов Алексей Вениаминович</v>
      </c>
      <c r="E39" s="114" t="s">
        <v>1310</v>
      </c>
      <c r="F39" s="113"/>
      <c r="G39" s="113"/>
      <c r="I39" s="65"/>
      <c r="J39" s="65"/>
      <c r="K39" s="65"/>
      <c r="L39" s="65"/>
    </row>
    <row r="40" spans="1:12" ht="15" customHeight="1" x14ac:dyDescent="0.25">
      <c r="A40" s="108"/>
      <c r="B40" s="108"/>
      <c r="C40" s="108"/>
      <c r="D40" s="64" t="s">
        <v>549</v>
      </c>
      <c r="E40" s="114" t="s">
        <v>1375</v>
      </c>
      <c r="F40" s="113"/>
      <c r="G40" s="113"/>
      <c r="I40" s="65"/>
      <c r="J40" s="65"/>
      <c r="K40" s="65"/>
      <c r="L40" s="65"/>
    </row>
    <row r="41" spans="1:12" ht="15" customHeight="1" x14ac:dyDescent="0.25">
      <c r="A41" s="108" t="s">
        <v>1052</v>
      </c>
      <c r="B41" s="108" t="s">
        <v>1007</v>
      </c>
      <c r="C41" s="108" t="s">
        <v>975</v>
      </c>
      <c r="D41" s="64" t="str">
        <f t="shared" si="1"/>
        <v>Кабанов Евгений Викторович</v>
      </c>
      <c r="E41" s="114" t="s">
        <v>1280</v>
      </c>
      <c r="F41" s="113"/>
      <c r="G41" s="113"/>
      <c r="I41" s="65"/>
      <c r="J41" s="65"/>
      <c r="K41" s="65"/>
      <c r="L41" s="65"/>
    </row>
    <row r="42" spans="1:12" ht="15" customHeight="1" x14ac:dyDescent="0.25">
      <c r="A42" s="108" t="s">
        <v>1053</v>
      </c>
      <c r="B42" s="108" t="s">
        <v>1051</v>
      </c>
      <c r="C42" s="108" t="s">
        <v>1054</v>
      </c>
      <c r="D42" s="64" t="str">
        <f t="shared" si="1"/>
        <v>Казаков Олег Борисович</v>
      </c>
      <c r="E42" s="114" t="s">
        <v>1055</v>
      </c>
      <c r="F42" s="113"/>
      <c r="G42" s="113"/>
      <c r="I42" s="65"/>
      <c r="J42" s="65"/>
      <c r="K42" s="65"/>
      <c r="L42" s="65"/>
    </row>
    <row r="43" spans="1:12" ht="15" customHeight="1" x14ac:dyDescent="0.25">
      <c r="A43" s="108" t="s">
        <v>1056</v>
      </c>
      <c r="B43" s="108" t="s">
        <v>1006</v>
      </c>
      <c r="C43" s="108" t="s">
        <v>995</v>
      </c>
      <c r="D43" s="64" t="str">
        <f t="shared" si="1"/>
        <v>Калмыков Сергей Дмитриевич</v>
      </c>
      <c r="E43" s="114" t="s">
        <v>1306</v>
      </c>
      <c r="F43" s="113"/>
      <c r="G43" s="113"/>
      <c r="I43" s="65"/>
      <c r="J43" s="65"/>
      <c r="K43" s="65"/>
      <c r="L43" s="65"/>
    </row>
    <row r="44" spans="1:12" ht="15" customHeight="1" x14ac:dyDescent="0.25">
      <c r="A44" s="108" t="s">
        <v>1189</v>
      </c>
      <c r="B44" s="108" t="s">
        <v>1006</v>
      </c>
      <c r="C44" s="108" t="s">
        <v>1157</v>
      </c>
      <c r="D44" s="64" t="str">
        <f t="shared" si="1"/>
        <v>Катышев Сергей Григорьевич</v>
      </c>
      <c r="E44" s="114" t="s">
        <v>1190</v>
      </c>
      <c r="F44" s="113"/>
      <c r="G44" s="113"/>
      <c r="I44" s="65"/>
      <c r="J44" s="65"/>
      <c r="K44" s="65"/>
      <c r="L44" s="65"/>
    </row>
    <row r="45" spans="1:12" ht="15" customHeight="1" x14ac:dyDescent="0.25">
      <c r="A45" s="108" t="s">
        <v>1057</v>
      </c>
      <c r="B45" s="108" t="s">
        <v>1058</v>
      </c>
      <c r="C45" s="108" t="s">
        <v>988</v>
      </c>
      <c r="D45" s="64" t="str">
        <f t="shared" si="1"/>
        <v>Кауров Роман Владимирович</v>
      </c>
      <c r="E45" s="114" t="s">
        <v>1059</v>
      </c>
      <c r="F45" s="113"/>
      <c r="G45" s="113"/>
      <c r="I45" s="65"/>
      <c r="J45" s="65"/>
      <c r="K45" s="65"/>
      <c r="L45" s="65"/>
    </row>
    <row r="46" spans="1:12" ht="15" customHeight="1" x14ac:dyDescent="0.25">
      <c r="A46" s="108" t="s">
        <v>997</v>
      </c>
      <c r="B46" s="108" t="s">
        <v>998</v>
      </c>
      <c r="C46" s="108" t="s">
        <v>979</v>
      </c>
      <c r="D46" s="64" t="str">
        <f t="shared" si="1"/>
        <v>Ковалев Геннадий Васильевич</v>
      </c>
      <c r="E46" s="114" t="s">
        <v>1318</v>
      </c>
      <c r="F46" s="113"/>
      <c r="G46" s="113"/>
      <c r="I46" s="65"/>
      <c r="J46" s="65"/>
      <c r="K46" s="65"/>
      <c r="L46" s="65"/>
    </row>
    <row r="47" spans="1:12" ht="15" customHeight="1" x14ac:dyDescent="0.25">
      <c r="A47" s="108" t="s">
        <v>1191</v>
      </c>
      <c r="B47" s="108" t="s">
        <v>1006</v>
      </c>
      <c r="C47" s="108" t="s">
        <v>988</v>
      </c>
      <c r="D47" s="64" t="str">
        <f t="shared" si="1"/>
        <v>Козлов Сергей Владимирович</v>
      </c>
      <c r="E47" s="114" t="s">
        <v>1192</v>
      </c>
      <c r="F47" s="113"/>
      <c r="G47" s="113"/>
      <c r="I47" s="65"/>
      <c r="J47" s="65"/>
      <c r="K47" s="65"/>
      <c r="L47" s="65"/>
    </row>
    <row r="48" spans="1:12" ht="15" customHeight="1" x14ac:dyDescent="0.25">
      <c r="A48" s="108" t="s">
        <v>1191</v>
      </c>
      <c r="B48" s="108" t="s">
        <v>994</v>
      </c>
      <c r="C48" s="108" t="s">
        <v>988</v>
      </c>
      <c r="D48" s="64" t="str">
        <f t="shared" si="1"/>
        <v>Козлов Юрий Владимирович</v>
      </c>
      <c r="E48" s="114" t="s">
        <v>1329</v>
      </c>
      <c r="F48" s="113"/>
      <c r="G48" s="113"/>
      <c r="I48" s="65"/>
      <c r="J48" s="65"/>
      <c r="K48" s="65"/>
      <c r="L48" s="65"/>
    </row>
    <row r="49" spans="1:12" ht="15" customHeight="1" x14ac:dyDescent="0.25">
      <c r="A49" s="108" t="s">
        <v>1145</v>
      </c>
      <c r="B49" s="108" t="s">
        <v>987</v>
      </c>
      <c r="C49" s="108" t="s">
        <v>1045</v>
      </c>
      <c r="D49" s="64" t="str">
        <f t="shared" si="1"/>
        <v>Комов Александр Федорович</v>
      </c>
      <c r="E49" s="114" t="s">
        <v>1193</v>
      </c>
      <c r="F49" s="113"/>
      <c r="G49" s="113"/>
      <c r="I49" s="65"/>
      <c r="J49" s="65"/>
      <c r="K49" s="65"/>
      <c r="L49" s="65"/>
    </row>
    <row r="50" spans="1:12" ht="15" customHeight="1" x14ac:dyDescent="0.25">
      <c r="A50" s="108" t="s">
        <v>1145</v>
      </c>
      <c r="B50" s="108" t="s">
        <v>1006</v>
      </c>
      <c r="C50" s="108" t="s">
        <v>1111</v>
      </c>
      <c r="D50" s="64" t="str">
        <f t="shared" si="1"/>
        <v>Комов Сергей Геннадьевич</v>
      </c>
      <c r="E50" s="114" t="s">
        <v>1359</v>
      </c>
      <c r="F50" s="113"/>
      <c r="G50" s="113"/>
      <c r="I50" s="65"/>
      <c r="J50" s="65"/>
      <c r="K50" s="65"/>
      <c r="L50" s="65"/>
    </row>
    <row r="51" spans="1:12" ht="15" customHeight="1" x14ac:dyDescent="0.25">
      <c r="A51" s="108"/>
      <c r="B51" s="108"/>
      <c r="C51" s="108"/>
      <c r="D51" s="64" t="s">
        <v>548</v>
      </c>
      <c r="E51" s="114" t="s">
        <v>1376</v>
      </c>
      <c r="F51" s="113"/>
      <c r="G51" s="113"/>
      <c r="I51" s="65"/>
      <c r="J51" s="65"/>
      <c r="K51" s="65"/>
      <c r="L51" s="65"/>
    </row>
    <row r="52" spans="1:12" ht="15" customHeight="1" x14ac:dyDescent="0.25">
      <c r="A52" s="108" t="s">
        <v>1060</v>
      </c>
      <c r="B52" s="108" t="s">
        <v>971</v>
      </c>
      <c r="C52" s="108" t="s">
        <v>1020</v>
      </c>
      <c r="D52" s="64" t="str">
        <f t="shared" si="1"/>
        <v>Кондратович Виктор Николаевич</v>
      </c>
      <c r="E52" s="114" t="s">
        <v>1061</v>
      </c>
      <c r="F52" s="113"/>
      <c r="G52" s="113"/>
      <c r="I52" s="65"/>
      <c r="J52" s="65"/>
      <c r="K52" s="65"/>
      <c r="L52" s="65"/>
    </row>
    <row r="53" spans="1:12" ht="15" customHeight="1" x14ac:dyDescent="0.25">
      <c r="A53" s="108" t="s">
        <v>1194</v>
      </c>
      <c r="B53" s="108" t="s">
        <v>1167</v>
      </c>
      <c r="C53" s="108" t="s">
        <v>1045</v>
      </c>
      <c r="D53" s="64" t="str">
        <f t="shared" si="1"/>
        <v>Коноров Николай Федорович</v>
      </c>
      <c r="E53" s="114" t="s">
        <v>1363</v>
      </c>
      <c r="F53" s="113"/>
      <c r="G53" s="113"/>
      <c r="I53" s="65"/>
      <c r="J53" s="65"/>
      <c r="K53" s="65"/>
      <c r="L53" s="65"/>
    </row>
    <row r="54" spans="1:12" ht="15" customHeight="1" x14ac:dyDescent="0.25">
      <c r="A54" s="108" t="s">
        <v>1062</v>
      </c>
      <c r="B54" s="108" t="s">
        <v>990</v>
      </c>
      <c r="C54" s="108" t="s">
        <v>1054</v>
      </c>
      <c r="D54" s="64" t="str">
        <f t="shared" si="1"/>
        <v>Корниенко Алексей Борисович</v>
      </c>
      <c r="E54" s="114" t="s">
        <v>1322</v>
      </c>
      <c r="F54" s="113"/>
      <c r="G54" s="113"/>
      <c r="I54" s="65"/>
      <c r="J54" s="65"/>
      <c r="K54" s="65"/>
      <c r="L54" s="65"/>
    </row>
    <row r="55" spans="1:12" ht="15" customHeight="1" x14ac:dyDescent="0.25">
      <c r="A55" s="108" t="s">
        <v>1195</v>
      </c>
      <c r="B55" s="108" t="s">
        <v>1196</v>
      </c>
      <c r="C55" s="108" t="s">
        <v>1157</v>
      </c>
      <c r="D55" s="64" t="str">
        <f t="shared" si="1"/>
        <v>Кочетков Леонид Григорьевич</v>
      </c>
      <c r="E55" s="114" t="s">
        <v>973</v>
      </c>
      <c r="F55" s="113"/>
      <c r="G55" s="113"/>
      <c r="I55" s="65"/>
      <c r="J55" s="65"/>
      <c r="K55" s="65"/>
      <c r="L55" s="65"/>
    </row>
    <row r="56" spans="1:12" ht="15" customHeight="1" x14ac:dyDescent="0.25">
      <c r="A56" s="108" t="s">
        <v>1197</v>
      </c>
      <c r="B56" s="108" t="s">
        <v>1006</v>
      </c>
      <c r="C56" s="108" t="s">
        <v>1047</v>
      </c>
      <c r="D56" s="64" t="str">
        <f t="shared" si="1"/>
        <v>Кочуров Сергей Валентинович</v>
      </c>
      <c r="E56" s="114" t="s">
        <v>1198</v>
      </c>
      <c r="F56" s="113"/>
      <c r="G56" s="113"/>
      <c r="I56" s="65"/>
      <c r="J56" s="65"/>
      <c r="K56" s="65"/>
      <c r="L56" s="65"/>
    </row>
    <row r="57" spans="1:12" ht="15" customHeight="1" x14ac:dyDescent="0.25">
      <c r="A57" s="108" t="s">
        <v>1199</v>
      </c>
      <c r="B57" s="108" t="s">
        <v>1007</v>
      </c>
      <c r="C57" s="108" t="s">
        <v>991</v>
      </c>
      <c r="D57" s="64" t="str">
        <f t="shared" si="1"/>
        <v>Крашенинников Евгений Юрьевич</v>
      </c>
      <c r="E57" s="114" t="s">
        <v>1200</v>
      </c>
      <c r="F57" s="113"/>
      <c r="G57" s="113"/>
      <c r="I57" s="65"/>
      <c r="J57" s="65"/>
      <c r="K57" s="65"/>
      <c r="L57" s="65"/>
    </row>
    <row r="58" spans="1:12" ht="15" customHeight="1" x14ac:dyDescent="0.25">
      <c r="A58" s="108" t="s">
        <v>1201</v>
      </c>
      <c r="B58" s="108" t="s">
        <v>1007</v>
      </c>
      <c r="C58" s="108" t="s">
        <v>1202</v>
      </c>
      <c r="D58" s="64" t="str">
        <f t="shared" si="1"/>
        <v>Кривенко Евгений Станиславович</v>
      </c>
      <c r="E58" s="114" t="s">
        <v>1203</v>
      </c>
      <c r="F58" s="113"/>
      <c r="G58" s="113"/>
      <c r="I58" s="65"/>
      <c r="J58" s="65"/>
      <c r="K58" s="65"/>
      <c r="L58" s="65"/>
    </row>
    <row r="59" spans="1:12" ht="15" customHeight="1" x14ac:dyDescent="0.25">
      <c r="A59" s="108" t="s">
        <v>1063</v>
      </c>
      <c r="B59" s="108" t="s">
        <v>989</v>
      </c>
      <c r="C59" s="108" t="s">
        <v>1005</v>
      </c>
      <c r="D59" s="64" t="str">
        <f t="shared" si="1"/>
        <v>Кузнецов Иван Иванович</v>
      </c>
      <c r="E59" s="114" t="s">
        <v>1204</v>
      </c>
      <c r="F59" s="113"/>
      <c r="G59" s="113"/>
      <c r="I59" s="65"/>
      <c r="J59" s="65"/>
      <c r="K59" s="65"/>
      <c r="L59" s="65"/>
    </row>
    <row r="60" spans="1:12" ht="15" customHeight="1" x14ac:dyDescent="0.25">
      <c r="A60" s="108" t="s">
        <v>1063</v>
      </c>
      <c r="B60" s="108" t="s">
        <v>1064</v>
      </c>
      <c r="C60" s="108" t="s">
        <v>1065</v>
      </c>
      <c r="D60" s="64" t="str">
        <f t="shared" si="1"/>
        <v>Кузнецов Руслан Игоревич</v>
      </c>
      <c r="E60" s="114" t="s">
        <v>1066</v>
      </c>
      <c r="F60" s="113"/>
      <c r="G60" s="113"/>
      <c r="I60" s="65"/>
      <c r="J60" s="65"/>
      <c r="K60" s="65"/>
      <c r="L60" s="65"/>
    </row>
    <row r="61" spans="1:12" ht="15" customHeight="1" x14ac:dyDescent="0.25">
      <c r="A61" s="108" t="s">
        <v>1205</v>
      </c>
      <c r="B61" s="108" t="s">
        <v>977</v>
      </c>
      <c r="C61" s="108" t="s">
        <v>1206</v>
      </c>
      <c r="D61" s="64" t="str">
        <f t="shared" si="1"/>
        <v>Кузьмич Владимир Леонидович</v>
      </c>
      <c r="E61" s="114" t="s">
        <v>1207</v>
      </c>
      <c r="F61" s="113"/>
      <c r="G61" s="113"/>
      <c r="I61" s="65"/>
      <c r="J61" s="65"/>
      <c r="K61" s="65"/>
      <c r="L61" s="65"/>
    </row>
    <row r="62" spans="1:12" ht="15" customHeight="1" x14ac:dyDescent="0.25">
      <c r="A62" s="108" t="s">
        <v>1275</v>
      </c>
      <c r="B62" s="108" t="s">
        <v>1276</v>
      </c>
      <c r="C62" s="108" t="s">
        <v>1105</v>
      </c>
      <c r="D62" s="64" t="str">
        <f t="shared" si="1"/>
        <v>Кулеша Никита Витальевич</v>
      </c>
      <c r="E62" s="114" t="s">
        <v>1342</v>
      </c>
      <c r="F62" s="113"/>
      <c r="G62" s="113"/>
      <c r="I62" s="65"/>
      <c r="J62" s="65"/>
      <c r="K62" s="65"/>
      <c r="L62" s="65"/>
    </row>
    <row r="63" spans="1:12" ht="15" customHeight="1" x14ac:dyDescent="0.25">
      <c r="A63" s="108" t="s">
        <v>1155</v>
      </c>
      <c r="B63" s="108" t="s">
        <v>989</v>
      </c>
      <c r="C63" s="108" t="s">
        <v>982</v>
      </c>
      <c r="D63" s="64" t="str">
        <f t="shared" si="1"/>
        <v>Кухарь Иван Алексеевич</v>
      </c>
      <c r="E63" s="114" t="s">
        <v>1320</v>
      </c>
      <c r="F63" s="113"/>
      <c r="G63" s="113"/>
      <c r="I63" s="65"/>
      <c r="J63" s="65"/>
      <c r="K63" s="65"/>
      <c r="L63" s="65"/>
    </row>
    <row r="64" spans="1:12" ht="15" customHeight="1" x14ac:dyDescent="0.25">
      <c r="A64" s="108" t="s">
        <v>1067</v>
      </c>
      <c r="B64" s="108" t="s">
        <v>1068</v>
      </c>
      <c r="C64" s="108" t="s">
        <v>975</v>
      </c>
      <c r="D64" s="64" t="str">
        <f t="shared" si="1"/>
        <v>Лавриненко Вячеслав Викторович</v>
      </c>
      <c r="E64" s="114" t="s">
        <v>1069</v>
      </c>
      <c r="F64" s="113"/>
      <c r="G64" s="113"/>
      <c r="I64" s="65"/>
      <c r="J64" s="65"/>
      <c r="K64" s="65"/>
      <c r="L64" s="65"/>
    </row>
    <row r="65" spans="1:12" ht="15" customHeight="1" x14ac:dyDescent="0.25">
      <c r="A65" s="108" t="s">
        <v>1070</v>
      </c>
      <c r="B65" s="108" t="s">
        <v>987</v>
      </c>
      <c r="C65" s="108" t="s">
        <v>1071</v>
      </c>
      <c r="D65" s="64" t="str">
        <f t="shared" ref="D65:D97" si="2">A65&amp;" "&amp;B65&amp;" "&amp;C65</f>
        <v>Лазарев Александр Аркадьевич</v>
      </c>
      <c r="E65" s="114" t="s">
        <v>1343</v>
      </c>
      <c r="F65" s="113"/>
      <c r="G65" s="113"/>
      <c r="I65" s="65"/>
      <c r="J65" s="65"/>
      <c r="K65" s="65"/>
      <c r="L65" s="65"/>
    </row>
    <row r="66" spans="1:12" ht="15" customHeight="1" x14ac:dyDescent="0.25">
      <c r="A66" s="108" t="s">
        <v>1208</v>
      </c>
      <c r="B66" s="108" t="s">
        <v>993</v>
      </c>
      <c r="C66" s="108" t="s">
        <v>1085</v>
      </c>
      <c r="D66" s="64" t="str">
        <f t="shared" si="2"/>
        <v>Летягин Василий Петрович</v>
      </c>
      <c r="E66" s="114" t="s">
        <v>1209</v>
      </c>
      <c r="F66" s="113"/>
      <c r="G66" s="113"/>
      <c r="I66" s="65"/>
      <c r="J66" s="65"/>
      <c r="K66" s="65"/>
      <c r="L66" s="65"/>
    </row>
    <row r="67" spans="1:12" ht="15" customHeight="1" x14ac:dyDescent="0.25">
      <c r="A67" s="108" t="s">
        <v>1072</v>
      </c>
      <c r="B67" s="108" t="s">
        <v>1006</v>
      </c>
      <c r="C67" s="108" t="s">
        <v>988</v>
      </c>
      <c r="D67" s="64" t="str">
        <f t="shared" si="2"/>
        <v>Липовой Сергей Владимирович</v>
      </c>
      <c r="E67" s="114" t="s">
        <v>1344</v>
      </c>
      <c r="F67" s="113"/>
      <c r="G67" s="113"/>
      <c r="I67" s="65"/>
      <c r="J67" s="65"/>
      <c r="K67" s="65"/>
      <c r="L67" s="65"/>
    </row>
    <row r="68" spans="1:12" ht="15" customHeight="1" x14ac:dyDescent="0.25">
      <c r="A68" s="108" t="s">
        <v>1073</v>
      </c>
      <c r="B68" s="108" t="s">
        <v>977</v>
      </c>
      <c r="C68" s="108" t="s">
        <v>1020</v>
      </c>
      <c r="D68" s="64" t="str">
        <f t="shared" si="2"/>
        <v>Локтионов Владимир Николаевич</v>
      </c>
      <c r="E68" s="114" t="s">
        <v>1074</v>
      </c>
      <c r="F68" s="113"/>
      <c r="G68" s="113"/>
      <c r="I68" s="65"/>
      <c r="J68" s="65"/>
      <c r="K68" s="65"/>
      <c r="L68" s="65"/>
    </row>
    <row r="69" spans="1:12" ht="15" customHeight="1" x14ac:dyDescent="0.25">
      <c r="A69" s="108" t="s">
        <v>1210</v>
      </c>
      <c r="B69" s="108" t="s">
        <v>1006</v>
      </c>
      <c r="C69" s="108" t="s">
        <v>995</v>
      </c>
      <c r="D69" s="64" t="str">
        <f t="shared" si="2"/>
        <v>Лукин Сергей Дмитриевич</v>
      </c>
      <c r="E69" s="114" t="s">
        <v>1211</v>
      </c>
      <c r="F69" s="113"/>
      <c r="G69" s="113"/>
      <c r="I69" s="65"/>
      <c r="J69" s="65"/>
      <c r="K69" s="65"/>
      <c r="L69" s="65"/>
    </row>
    <row r="70" spans="1:12" ht="15" customHeight="1" x14ac:dyDescent="0.25">
      <c r="A70" s="108" t="s">
        <v>1075</v>
      </c>
      <c r="B70" s="108" t="s">
        <v>1076</v>
      </c>
      <c r="C70" s="108" t="s">
        <v>1077</v>
      </c>
      <c r="D70" s="64" t="str">
        <f t="shared" si="2"/>
        <v>Магисумов Наиль Зуфарович</v>
      </c>
      <c r="E70" s="114" t="s">
        <v>1078</v>
      </c>
      <c r="F70" s="113"/>
      <c r="G70" s="113"/>
      <c r="I70" s="65"/>
      <c r="J70" s="65"/>
      <c r="K70" s="65"/>
      <c r="L70" s="65"/>
    </row>
    <row r="71" spans="1:12" ht="15" customHeight="1" x14ac:dyDescent="0.25">
      <c r="A71" s="108" t="s">
        <v>1079</v>
      </c>
      <c r="B71" s="108" t="s">
        <v>983</v>
      </c>
      <c r="C71" s="108" t="s">
        <v>1005</v>
      </c>
      <c r="D71" s="64" t="str">
        <f t="shared" si="2"/>
        <v>Макогонов Виталий Иванович</v>
      </c>
      <c r="E71" s="114" t="s">
        <v>1080</v>
      </c>
      <c r="F71" s="113"/>
      <c r="G71" s="113"/>
      <c r="I71" s="65"/>
      <c r="J71" s="65"/>
      <c r="K71" s="65"/>
      <c r="L71" s="65"/>
    </row>
    <row r="72" spans="1:12" ht="15" customHeight="1" x14ac:dyDescent="0.25">
      <c r="A72" s="108" t="s">
        <v>1212</v>
      </c>
      <c r="B72" s="108" t="s">
        <v>971</v>
      </c>
      <c r="C72" s="108" t="s">
        <v>1095</v>
      </c>
      <c r="D72" s="64" t="str">
        <f t="shared" si="2"/>
        <v>Мартемьянов Виктор Андреевич</v>
      </c>
      <c r="E72" s="114" t="s">
        <v>1213</v>
      </c>
      <c r="F72" s="113"/>
      <c r="G72" s="113"/>
      <c r="I72" s="65"/>
      <c r="J72" s="65"/>
      <c r="K72" s="65"/>
      <c r="L72" s="65"/>
    </row>
    <row r="73" spans="1:12" ht="15" customHeight="1" x14ac:dyDescent="0.25">
      <c r="A73" s="108" t="s">
        <v>1214</v>
      </c>
      <c r="B73" s="108" t="s">
        <v>1215</v>
      </c>
      <c r="C73" s="108" t="s">
        <v>975</v>
      </c>
      <c r="D73" s="64" t="str">
        <f t="shared" si="2"/>
        <v>Марчук Степан Викторович</v>
      </c>
      <c r="E73" s="114" t="s">
        <v>1216</v>
      </c>
      <c r="F73" s="113"/>
      <c r="G73" s="113"/>
      <c r="I73" s="65"/>
      <c r="J73" s="65"/>
      <c r="K73" s="65"/>
      <c r="L73" s="65"/>
    </row>
    <row r="74" spans="1:12" ht="15" customHeight="1" x14ac:dyDescent="0.25">
      <c r="A74" s="108" t="s">
        <v>1081</v>
      </c>
      <c r="B74" s="108" t="s">
        <v>1007</v>
      </c>
      <c r="C74" s="108" t="s">
        <v>975</v>
      </c>
      <c r="D74" s="64" t="str">
        <f t="shared" si="2"/>
        <v>Матвеев Евгений Викторович</v>
      </c>
      <c r="E74" s="114" t="s">
        <v>1345</v>
      </c>
      <c r="F74" s="113"/>
      <c r="G74" s="113"/>
      <c r="I74" s="65"/>
      <c r="J74" s="65"/>
      <c r="K74" s="65"/>
      <c r="L74" s="65"/>
    </row>
    <row r="75" spans="1:12" ht="15" customHeight="1" x14ac:dyDescent="0.25">
      <c r="A75" s="108" t="s">
        <v>1082</v>
      </c>
      <c r="B75" s="108" t="s">
        <v>974</v>
      </c>
      <c r="C75" s="108" t="s">
        <v>988</v>
      </c>
      <c r="D75" s="64" t="str">
        <f t="shared" si="2"/>
        <v>Медведев Максим Владимирович</v>
      </c>
      <c r="E75" s="114" t="s">
        <v>1346</v>
      </c>
      <c r="F75" s="113"/>
      <c r="G75" s="113"/>
      <c r="I75" s="65"/>
      <c r="J75" s="65"/>
      <c r="K75" s="65"/>
      <c r="L75" s="65"/>
    </row>
    <row r="76" spans="1:12" ht="15" customHeight="1" x14ac:dyDescent="0.25">
      <c r="A76" s="108" t="s">
        <v>1083</v>
      </c>
      <c r="B76" s="108" t="s">
        <v>987</v>
      </c>
      <c r="C76" s="108" t="s">
        <v>988</v>
      </c>
      <c r="D76" s="64" t="str">
        <f t="shared" si="2"/>
        <v>Мелащенко Александр Владимирович</v>
      </c>
      <c r="E76" s="114" t="s">
        <v>1281</v>
      </c>
      <c r="F76" s="113"/>
      <c r="G76" s="113"/>
      <c r="I76" s="65"/>
      <c r="J76" s="65"/>
      <c r="K76" s="65"/>
      <c r="L76" s="65"/>
    </row>
    <row r="77" spans="1:12" ht="15" customHeight="1" x14ac:dyDescent="0.25">
      <c r="A77" s="108" t="s">
        <v>1084</v>
      </c>
      <c r="B77" s="108" t="s">
        <v>1007</v>
      </c>
      <c r="C77" s="108" t="s">
        <v>1085</v>
      </c>
      <c r="D77" s="64" t="str">
        <f t="shared" si="2"/>
        <v>Михеев Евгений Петрович</v>
      </c>
      <c r="E77" s="114" t="s">
        <v>1347</v>
      </c>
      <c r="F77" s="113"/>
      <c r="G77" s="113"/>
      <c r="I77" s="65"/>
      <c r="J77" s="65"/>
      <c r="K77" s="65"/>
      <c r="L77" s="65"/>
    </row>
    <row r="78" spans="1:12" ht="15" customHeight="1" x14ac:dyDescent="0.25">
      <c r="A78" s="108" t="s">
        <v>1086</v>
      </c>
      <c r="B78" s="108" t="s">
        <v>987</v>
      </c>
      <c r="C78" s="108" t="s">
        <v>988</v>
      </c>
      <c r="D78" s="64" t="str">
        <f t="shared" si="2"/>
        <v>Москвин Александр Владимирович</v>
      </c>
      <c r="E78" s="114" t="s">
        <v>1087</v>
      </c>
      <c r="F78" s="113"/>
      <c r="G78" s="113"/>
      <c r="I78" s="65"/>
      <c r="J78" s="65"/>
      <c r="K78" s="65"/>
      <c r="L78" s="65"/>
    </row>
    <row r="79" spans="1:12" ht="15" customHeight="1" x14ac:dyDescent="0.25">
      <c r="A79" s="108" t="s">
        <v>1088</v>
      </c>
      <c r="B79" s="108" t="s">
        <v>977</v>
      </c>
      <c r="C79" s="108" t="s">
        <v>976</v>
      </c>
      <c r="D79" s="64" t="str">
        <f t="shared" si="2"/>
        <v>Науменко Владимир Анатольевич</v>
      </c>
      <c r="E79" s="114" t="s">
        <v>1307</v>
      </c>
      <c r="F79" s="113"/>
      <c r="G79" s="113"/>
      <c r="I79" s="65"/>
      <c r="J79" s="65"/>
      <c r="K79" s="65"/>
      <c r="L79" s="65"/>
    </row>
    <row r="80" spans="1:12" ht="15" customHeight="1" x14ac:dyDescent="0.25">
      <c r="A80" s="108" t="s">
        <v>1217</v>
      </c>
      <c r="B80" s="108" t="s">
        <v>978</v>
      </c>
      <c r="C80" s="108" t="s">
        <v>976</v>
      </c>
      <c r="D80" s="64" t="str">
        <f t="shared" si="2"/>
        <v>Некоз Андрей Анатольевич</v>
      </c>
      <c r="E80" s="114" t="s">
        <v>1218</v>
      </c>
      <c r="F80" s="113"/>
      <c r="G80" s="113"/>
      <c r="I80" s="65"/>
      <c r="J80" s="65"/>
      <c r="K80" s="65"/>
      <c r="L80" s="65"/>
    </row>
    <row r="81" spans="1:12" ht="15" customHeight="1" x14ac:dyDescent="0.25">
      <c r="A81" s="108" t="s">
        <v>1089</v>
      </c>
      <c r="B81" s="108" t="s">
        <v>1090</v>
      </c>
      <c r="C81" s="108" t="s">
        <v>1091</v>
      </c>
      <c r="D81" s="64" t="str">
        <f t="shared" si="2"/>
        <v>Немахов Станислав Геннадиевич</v>
      </c>
      <c r="E81" s="114" t="s">
        <v>1348</v>
      </c>
      <c r="F81" s="113"/>
      <c r="G81" s="113"/>
      <c r="I81" s="65"/>
      <c r="J81" s="65"/>
      <c r="K81" s="65"/>
      <c r="L81" s="65"/>
    </row>
    <row r="82" spans="1:12" ht="15" customHeight="1" x14ac:dyDescent="0.25">
      <c r="A82" s="108" t="s">
        <v>1219</v>
      </c>
      <c r="B82" s="108" t="s">
        <v>989</v>
      </c>
      <c r="C82" s="108" t="s">
        <v>1220</v>
      </c>
      <c r="D82" s="64" t="str">
        <f t="shared" si="2"/>
        <v>Нестереня Иван Адамович</v>
      </c>
      <c r="E82" s="114" t="s">
        <v>1330</v>
      </c>
      <c r="F82" s="113"/>
      <c r="G82" s="113"/>
      <c r="I82" s="65"/>
      <c r="J82" s="65"/>
      <c r="K82" s="65"/>
      <c r="L82" s="65"/>
    </row>
    <row r="83" spans="1:12" ht="15" customHeight="1" x14ac:dyDescent="0.25">
      <c r="A83" s="108" t="s">
        <v>1221</v>
      </c>
      <c r="B83" s="108" t="s">
        <v>1006</v>
      </c>
      <c r="C83" s="108" t="s">
        <v>982</v>
      </c>
      <c r="D83" s="64" t="str">
        <f t="shared" si="2"/>
        <v>Никитин Сергей Алексеевич</v>
      </c>
      <c r="E83" s="114" t="s">
        <v>1222</v>
      </c>
      <c r="F83" s="113"/>
      <c r="G83" s="113"/>
      <c r="I83" s="65"/>
      <c r="J83" s="65"/>
      <c r="K83" s="65"/>
      <c r="L83" s="65"/>
    </row>
    <row r="84" spans="1:12" ht="15" customHeight="1" x14ac:dyDescent="0.25">
      <c r="A84" s="108" t="s">
        <v>1223</v>
      </c>
      <c r="B84" s="108" t="s">
        <v>1006</v>
      </c>
      <c r="C84" s="108" t="s">
        <v>1039</v>
      </c>
      <c r="D84" s="64" t="str">
        <f t="shared" si="2"/>
        <v>Никифоров Сергей Евгеньевич</v>
      </c>
      <c r="E84" s="114" t="s">
        <v>1224</v>
      </c>
      <c r="F84" s="113"/>
      <c r="G84" s="113"/>
      <c r="I84" s="65"/>
      <c r="J84" s="65"/>
      <c r="K84" s="65"/>
      <c r="L84" s="65"/>
    </row>
    <row r="85" spans="1:12" ht="15" customHeight="1" x14ac:dyDescent="0.25">
      <c r="A85" s="108" t="s">
        <v>1225</v>
      </c>
      <c r="B85" s="108" t="s">
        <v>994</v>
      </c>
      <c r="C85" s="108" t="s">
        <v>996</v>
      </c>
      <c r="D85" s="64" t="str">
        <f t="shared" si="2"/>
        <v>Оганесян Юрий Михайлович</v>
      </c>
      <c r="E85" s="114" t="s">
        <v>1349</v>
      </c>
      <c r="F85" s="113"/>
      <c r="G85" s="113"/>
      <c r="I85" s="65"/>
      <c r="J85" s="65"/>
      <c r="K85" s="65"/>
      <c r="L85" s="65"/>
    </row>
    <row r="86" spans="1:12" ht="15" customHeight="1" x14ac:dyDescent="0.25">
      <c r="A86" s="108" t="s">
        <v>1156</v>
      </c>
      <c r="B86" s="108" t="s">
        <v>971</v>
      </c>
      <c r="C86" s="108" t="s">
        <v>1157</v>
      </c>
      <c r="D86" s="64" t="str">
        <f t="shared" si="2"/>
        <v>Олеевский Виктор Григорьевич</v>
      </c>
      <c r="E86" s="114" t="s">
        <v>1350</v>
      </c>
      <c r="F86" s="113"/>
      <c r="G86" s="113"/>
      <c r="I86" s="65"/>
      <c r="J86" s="65"/>
      <c r="K86" s="65"/>
      <c r="L86" s="65"/>
    </row>
    <row r="87" spans="1:12" ht="15" customHeight="1" x14ac:dyDescent="0.25">
      <c r="A87" s="108" t="s">
        <v>1226</v>
      </c>
      <c r="B87" s="108" t="s">
        <v>971</v>
      </c>
      <c r="C87" s="108" t="s">
        <v>976</v>
      </c>
      <c r="D87" s="64" t="str">
        <f t="shared" si="2"/>
        <v>Павлов Виктор Анатольевич</v>
      </c>
      <c r="E87" s="114" t="s">
        <v>973</v>
      </c>
      <c r="F87" s="113"/>
      <c r="G87" s="113"/>
      <c r="I87" s="65"/>
      <c r="J87" s="65"/>
      <c r="K87" s="65"/>
      <c r="L87" s="65"/>
    </row>
    <row r="88" spans="1:12" ht="15" customHeight="1" x14ac:dyDescent="0.25">
      <c r="A88" s="108" t="s">
        <v>1092</v>
      </c>
      <c r="B88" s="108" t="s">
        <v>978</v>
      </c>
      <c r="C88" s="108" t="s">
        <v>988</v>
      </c>
      <c r="D88" s="64" t="str">
        <f t="shared" si="2"/>
        <v>Панов Андрей Владимирович</v>
      </c>
      <c r="E88" s="114" t="s">
        <v>1093</v>
      </c>
      <c r="F88" s="113"/>
      <c r="G88" s="113"/>
      <c r="I88" s="65"/>
      <c r="J88" s="65"/>
      <c r="K88" s="65"/>
      <c r="L88" s="65"/>
    </row>
    <row r="89" spans="1:12" ht="15" customHeight="1" x14ac:dyDescent="0.25">
      <c r="A89" s="108" t="s">
        <v>1227</v>
      </c>
      <c r="B89" s="108" t="s">
        <v>978</v>
      </c>
      <c r="C89" s="108" t="s">
        <v>1047</v>
      </c>
      <c r="D89" s="64" t="str">
        <f t="shared" si="2"/>
        <v>Паруля Андрей Валентинович</v>
      </c>
      <c r="E89" s="114" t="s">
        <v>1228</v>
      </c>
      <c r="F89" s="113"/>
      <c r="G89" s="113"/>
      <c r="I89" s="65"/>
      <c r="J89" s="65"/>
      <c r="K89" s="65"/>
      <c r="L89" s="65"/>
    </row>
    <row r="90" spans="1:12" ht="15" customHeight="1" x14ac:dyDescent="0.25">
      <c r="A90" s="108" t="s">
        <v>1146</v>
      </c>
      <c r="B90" s="108" t="s">
        <v>983</v>
      </c>
      <c r="C90" s="108" t="s">
        <v>1147</v>
      </c>
      <c r="D90" s="64" t="str">
        <f t="shared" si="2"/>
        <v>Передера Виталий Олегович</v>
      </c>
      <c r="E90" s="114" t="s">
        <v>1229</v>
      </c>
      <c r="F90" s="113"/>
      <c r="G90" s="113"/>
      <c r="I90" s="65"/>
      <c r="J90" s="65"/>
      <c r="K90" s="65"/>
      <c r="L90" s="65"/>
    </row>
    <row r="91" spans="1:12" ht="15" customHeight="1" x14ac:dyDescent="0.25">
      <c r="A91" s="108" t="s">
        <v>1146</v>
      </c>
      <c r="B91" s="108" t="s">
        <v>1058</v>
      </c>
      <c r="C91" s="108" t="s">
        <v>1147</v>
      </c>
      <c r="D91" s="64" t="str">
        <f t="shared" si="2"/>
        <v>Передера Роман Олегович</v>
      </c>
      <c r="E91" s="114" t="s">
        <v>1301</v>
      </c>
      <c r="F91" s="113"/>
      <c r="G91" s="113"/>
      <c r="I91" s="65"/>
      <c r="J91" s="65"/>
      <c r="K91" s="65"/>
      <c r="L91" s="65"/>
    </row>
    <row r="92" spans="1:12" ht="15" customHeight="1" x14ac:dyDescent="0.25">
      <c r="A92" s="108" t="s">
        <v>1230</v>
      </c>
      <c r="B92" s="108" t="s">
        <v>1051</v>
      </c>
      <c r="C92" s="108" t="s">
        <v>1020</v>
      </c>
      <c r="D92" s="64" t="str">
        <f t="shared" si="2"/>
        <v>Пискаев Олег Николаевич</v>
      </c>
      <c r="E92" s="114" t="s">
        <v>1339</v>
      </c>
      <c r="F92" s="113"/>
      <c r="G92" s="113"/>
      <c r="I92" s="65"/>
      <c r="J92" s="65"/>
      <c r="K92" s="65"/>
      <c r="L92" s="65"/>
    </row>
    <row r="93" spans="1:12" s="17" customFormat="1" ht="15" customHeight="1" x14ac:dyDescent="0.25">
      <c r="A93" s="108"/>
      <c r="B93" s="108"/>
      <c r="C93" s="108"/>
      <c r="D93" s="89" t="s">
        <v>179</v>
      </c>
      <c r="E93" s="114" t="s">
        <v>1231</v>
      </c>
      <c r="F93" s="113"/>
      <c r="G93" s="113"/>
      <c r="I93" s="65"/>
      <c r="J93" s="65"/>
      <c r="K93" s="65"/>
      <c r="L93" s="65"/>
    </row>
    <row r="94" spans="1:12" ht="15" customHeight="1" x14ac:dyDescent="0.25">
      <c r="A94" s="108" t="s">
        <v>1094</v>
      </c>
      <c r="B94" s="108" t="s">
        <v>971</v>
      </c>
      <c r="C94" s="108" t="s">
        <v>1095</v>
      </c>
      <c r="D94" s="64" t="str">
        <f t="shared" si="2"/>
        <v>Подгорнов Виктор Андреевич</v>
      </c>
      <c r="E94" s="114" t="s">
        <v>1295</v>
      </c>
      <c r="F94" s="113"/>
      <c r="G94" s="113"/>
      <c r="I94" s="65"/>
      <c r="J94" s="65"/>
      <c r="K94" s="65"/>
      <c r="L94" s="65"/>
    </row>
    <row r="95" spans="1:12" ht="15" customHeight="1" x14ac:dyDescent="0.25">
      <c r="A95" s="108" t="s">
        <v>1277</v>
      </c>
      <c r="B95" s="108" t="s">
        <v>1051</v>
      </c>
      <c r="C95" s="108" t="s">
        <v>988</v>
      </c>
      <c r="D95" s="64" t="str">
        <f t="shared" si="2"/>
        <v>Потапов Олег Владимирович</v>
      </c>
      <c r="E95" s="114" t="s">
        <v>973</v>
      </c>
      <c r="F95" s="113"/>
      <c r="G95" s="113"/>
      <c r="I95" s="65"/>
      <c r="J95" s="65"/>
      <c r="K95" s="65"/>
      <c r="L95" s="65"/>
    </row>
    <row r="96" spans="1:12" ht="15" customHeight="1" x14ac:dyDescent="0.25">
      <c r="A96" s="108" t="s">
        <v>999</v>
      </c>
      <c r="B96" s="108" t="s">
        <v>987</v>
      </c>
      <c r="C96" s="108" t="s">
        <v>1000</v>
      </c>
      <c r="D96" s="64" t="str">
        <f t="shared" si="2"/>
        <v>Пронин Александр Константинович</v>
      </c>
      <c r="E96" s="114" t="s">
        <v>1001</v>
      </c>
      <c r="F96" s="113"/>
      <c r="G96" s="113"/>
      <c r="I96" s="65"/>
      <c r="J96" s="65"/>
      <c r="K96" s="65"/>
      <c r="L96" s="65"/>
    </row>
    <row r="97" spans="1:12" ht="15" customHeight="1" x14ac:dyDescent="0.25">
      <c r="A97" s="108" t="s">
        <v>1096</v>
      </c>
      <c r="B97" s="108" t="s">
        <v>987</v>
      </c>
      <c r="C97" s="108" t="s">
        <v>976</v>
      </c>
      <c r="D97" s="64" t="str">
        <f t="shared" si="2"/>
        <v>Пушкаренко Александр Анатольевич</v>
      </c>
      <c r="E97" s="114" t="s">
        <v>1097</v>
      </c>
      <c r="F97" s="113"/>
      <c r="G97" s="113"/>
      <c r="I97" s="65"/>
      <c r="J97" s="65"/>
      <c r="K97" s="65"/>
      <c r="L97" s="65"/>
    </row>
    <row r="98" spans="1:12" ht="15" customHeight="1" x14ac:dyDescent="0.25">
      <c r="A98" s="108" t="s">
        <v>1098</v>
      </c>
      <c r="B98" s="108" t="s">
        <v>987</v>
      </c>
      <c r="C98" s="108" t="s">
        <v>1005</v>
      </c>
      <c r="D98" s="64" t="str">
        <f t="shared" ref="D98:D151" si="3">A98&amp;" "&amp;B98&amp;" "&amp;C98</f>
        <v>Пыстин Александр Иванович</v>
      </c>
      <c r="E98" s="114" t="s">
        <v>1099</v>
      </c>
      <c r="F98" s="113"/>
      <c r="G98" s="113"/>
      <c r="I98" s="65"/>
      <c r="J98" s="65"/>
      <c r="K98" s="65"/>
      <c r="L98" s="65"/>
    </row>
    <row r="99" spans="1:12" ht="15" customHeight="1" x14ac:dyDescent="0.25">
      <c r="A99" s="108" t="s">
        <v>1232</v>
      </c>
      <c r="B99" s="108" t="s">
        <v>1025</v>
      </c>
      <c r="C99" s="108" t="s">
        <v>991</v>
      </c>
      <c r="D99" s="64" t="str">
        <f t="shared" si="3"/>
        <v>Ребутенко Антон Юрьевич</v>
      </c>
      <c r="E99" s="114" t="s">
        <v>1233</v>
      </c>
      <c r="F99" s="113"/>
      <c r="G99" s="113"/>
      <c r="I99" s="65"/>
      <c r="J99" s="65"/>
      <c r="K99" s="65"/>
      <c r="L99" s="65"/>
    </row>
    <row r="100" spans="1:12" ht="15" customHeight="1" x14ac:dyDescent="0.25">
      <c r="A100" s="108" t="s">
        <v>1234</v>
      </c>
      <c r="B100" s="108" t="s">
        <v>987</v>
      </c>
      <c r="C100" s="108" t="s">
        <v>988</v>
      </c>
      <c r="D100" s="64" t="str">
        <f t="shared" si="3"/>
        <v>Ремыга Александр Владимирович</v>
      </c>
      <c r="E100" s="114" t="s">
        <v>973</v>
      </c>
      <c r="F100" s="113"/>
      <c r="G100" s="113"/>
      <c r="I100" s="65"/>
      <c r="J100" s="65"/>
      <c r="K100" s="65"/>
      <c r="L100" s="65"/>
    </row>
    <row r="101" spans="1:12" ht="15" customHeight="1" x14ac:dyDescent="0.25">
      <c r="A101" s="108" t="s">
        <v>1100</v>
      </c>
      <c r="B101" s="108" t="s">
        <v>987</v>
      </c>
      <c r="C101" s="108" t="s">
        <v>986</v>
      </c>
      <c r="D101" s="64" t="str">
        <f t="shared" si="3"/>
        <v>Рожин Александр Александрович</v>
      </c>
      <c r="E101" s="114" t="s">
        <v>1317</v>
      </c>
      <c r="F101" s="113"/>
      <c r="G101" s="113"/>
      <c r="I101" s="65"/>
      <c r="J101" s="65"/>
      <c r="K101" s="65"/>
      <c r="L101" s="65"/>
    </row>
    <row r="102" spans="1:12" ht="15" customHeight="1" x14ac:dyDescent="0.25">
      <c r="A102" s="108" t="s">
        <v>1101</v>
      </c>
      <c r="B102" s="108" t="s">
        <v>977</v>
      </c>
      <c r="C102" s="108" t="s">
        <v>1054</v>
      </c>
      <c r="D102" s="64" t="str">
        <f t="shared" si="3"/>
        <v>Рябинин Владимир Борисович</v>
      </c>
      <c r="E102" s="114" t="s">
        <v>1309</v>
      </c>
      <c r="F102" s="113"/>
      <c r="G102" s="113"/>
      <c r="I102" s="65"/>
      <c r="J102" s="65"/>
      <c r="K102" s="65"/>
      <c r="L102" s="65"/>
    </row>
    <row r="103" spans="1:12" ht="15" customHeight="1" x14ac:dyDescent="0.25">
      <c r="A103" s="108" t="s">
        <v>1101</v>
      </c>
      <c r="B103" s="108" t="s">
        <v>1003</v>
      </c>
      <c r="C103" s="108" t="s">
        <v>982</v>
      </c>
      <c r="D103" s="64" t="str">
        <f t="shared" si="3"/>
        <v>Рябинин Михаил Алексеевич</v>
      </c>
      <c r="E103" s="114" t="s">
        <v>1326</v>
      </c>
      <c r="F103" s="113"/>
      <c r="G103" s="113"/>
      <c r="I103" s="65"/>
      <c r="J103" s="65"/>
      <c r="K103" s="65"/>
      <c r="L103" s="65"/>
    </row>
    <row r="104" spans="1:12" ht="15" customHeight="1" x14ac:dyDescent="0.25">
      <c r="A104" s="108" t="s">
        <v>1102</v>
      </c>
      <c r="B104" s="108" t="s">
        <v>980</v>
      </c>
      <c r="C104" s="108" t="s">
        <v>1020</v>
      </c>
      <c r="D104" s="64" t="str">
        <f t="shared" si="3"/>
        <v>Рязанцев Игорь Николаевич</v>
      </c>
      <c r="E104" s="114" t="s">
        <v>1351</v>
      </c>
      <c r="F104" s="113"/>
      <c r="G104" s="113"/>
      <c r="I104" s="65"/>
      <c r="J104" s="65"/>
      <c r="K104" s="65"/>
      <c r="L104" s="65"/>
    </row>
    <row r="105" spans="1:12" ht="15" customHeight="1" x14ac:dyDescent="0.25">
      <c r="A105" s="108" t="s">
        <v>1103</v>
      </c>
      <c r="B105" s="108" t="s">
        <v>1006</v>
      </c>
      <c r="C105" s="108" t="s">
        <v>1008</v>
      </c>
      <c r="D105" s="64" t="str">
        <f t="shared" si="3"/>
        <v>Савицкий Сергей Степанович</v>
      </c>
      <c r="E105" s="114" t="s">
        <v>1370</v>
      </c>
      <c r="F105" s="113"/>
      <c r="G105" s="113"/>
      <c r="I105" s="65"/>
      <c r="J105" s="65"/>
      <c r="K105" s="65"/>
      <c r="L105" s="65"/>
    </row>
    <row r="106" spans="1:12" ht="15" customHeight="1" x14ac:dyDescent="0.25">
      <c r="A106" s="108" t="s">
        <v>1235</v>
      </c>
      <c r="B106" s="108" t="s">
        <v>994</v>
      </c>
      <c r="C106" s="108" t="s">
        <v>996</v>
      </c>
      <c r="D106" s="64" t="str">
        <f t="shared" si="3"/>
        <v>Савченко Юрий Михайлович</v>
      </c>
      <c r="E106" s="114" t="s">
        <v>1352</v>
      </c>
      <c r="F106" s="113"/>
      <c r="G106" s="113"/>
      <c r="I106" s="65"/>
      <c r="J106" s="65"/>
      <c r="K106" s="65"/>
      <c r="L106" s="65"/>
    </row>
    <row r="107" spans="1:12" ht="15" customHeight="1" x14ac:dyDescent="0.25">
      <c r="A107" s="108" t="s">
        <v>1236</v>
      </c>
      <c r="B107" s="108" t="s">
        <v>990</v>
      </c>
      <c r="C107" s="108" t="s">
        <v>988</v>
      </c>
      <c r="D107" s="64" t="str">
        <f t="shared" si="3"/>
        <v>Сагунов Алексей Владимирович</v>
      </c>
      <c r="E107" s="114" t="s">
        <v>1237</v>
      </c>
      <c r="F107" s="113"/>
      <c r="G107" s="113"/>
      <c r="I107" s="65"/>
      <c r="J107" s="65"/>
      <c r="K107" s="65"/>
      <c r="L107" s="65"/>
    </row>
    <row r="108" spans="1:12" ht="15" customHeight="1" x14ac:dyDescent="0.25">
      <c r="A108" s="108" t="s">
        <v>1104</v>
      </c>
      <c r="B108" s="108" t="s">
        <v>983</v>
      </c>
      <c r="C108" s="108" t="s">
        <v>1105</v>
      </c>
      <c r="D108" s="64" t="str">
        <f t="shared" si="3"/>
        <v>Самсоненко Виталий Витальевич</v>
      </c>
      <c r="E108" s="114" t="s">
        <v>1356</v>
      </c>
      <c r="F108" s="113"/>
      <c r="G108" s="113"/>
      <c r="I108" s="65"/>
      <c r="J108" s="65"/>
      <c r="K108" s="65"/>
      <c r="L108" s="65"/>
    </row>
    <row r="109" spans="1:12" ht="15" customHeight="1" x14ac:dyDescent="0.25">
      <c r="A109" s="108" t="s">
        <v>1106</v>
      </c>
      <c r="B109" s="108" t="s">
        <v>992</v>
      </c>
      <c r="C109" s="108" t="s">
        <v>1107</v>
      </c>
      <c r="D109" s="64" t="str">
        <f t="shared" si="3"/>
        <v>Сапова Галина Валерьевна</v>
      </c>
      <c r="E109" s="114" t="s">
        <v>1353</v>
      </c>
      <c r="F109" s="113"/>
      <c r="G109" s="113"/>
      <c r="I109" s="65"/>
      <c r="J109" s="65"/>
      <c r="K109" s="65"/>
      <c r="L109" s="65"/>
    </row>
    <row r="110" spans="1:12" ht="15" customHeight="1" x14ac:dyDescent="0.25">
      <c r="A110" s="108" t="s">
        <v>1238</v>
      </c>
      <c r="B110" s="108" t="s">
        <v>1239</v>
      </c>
      <c r="C110" s="108" t="s">
        <v>1009</v>
      </c>
      <c r="D110" s="64" t="str">
        <f t="shared" si="3"/>
        <v>Сапунцов Вадим Вениаминович</v>
      </c>
      <c r="E110" s="114" t="s">
        <v>1240</v>
      </c>
      <c r="F110" s="113"/>
      <c r="G110" s="113"/>
      <c r="I110" s="65"/>
      <c r="J110" s="65"/>
      <c r="K110" s="65"/>
      <c r="L110" s="65"/>
    </row>
    <row r="111" spans="1:12" ht="15" customHeight="1" x14ac:dyDescent="0.25">
      <c r="A111" s="108" t="s">
        <v>1158</v>
      </c>
      <c r="B111" s="108" t="s">
        <v>1159</v>
      </c>
      <c r="C111" s="108" t="s">
        <v>1160</v>
      </c>
      <c r="D111" s="64" t="str">
        <f t="shared" si="3"/>
        <v>Саркисян Карен Гургенович</v>
      </c>
      <c r="E111" s="114" t="s">
        <v>1325</v>
      </c>
      <c r="F111" s="113"/>
      <c r="G111" s="113"/>
      <c r="I111" s="65"/>
      <c r="J111" s="65"/>
      <c r="K111" s="65"/>
      <c r="L111" s="65"/>
    </row>
    <row r="112" spans="1:12" ht="15" customHeight="1" x14ac:dyDescent="0.25">
      <c r="A112" s="108" t="s">
        <v>1108</v>
      </c>
      <c r="B112" s="108" t="s">
        <v>987</v>
      </c>
      <c r="C112" s="108" t="s">
        <v>1105</v>
      </c>
      <c r="D112" s="64" t="str">
        <f t="shared" si="3"/>
        <v>Саяпин Александр Витальевич</v>
      </c>
      <c r="E112" s="114" t="s">
        <v>1109</v>
      </c>
      <c r="F112" s="113"/>
      <c r="G112" s="113"/>
      <c r="I112" s="65"/>
      <c r="J112" s="65"/>
      <c r="K112" s="65"/>
      <c r="L112" s="65"/>
    </row>
    <row r="113" spans="1:12" ht="15" customHeight="1" x14ac:dyDescent="0.25">
      <c r="A113" s="108" t="s">
        <v>1110</v>
      </c>
      <c r="B113" s="108" t="s">
        <v>1006</v>
      </c>
      <c r="C113" s="108" t="s">
        <v>1111</v>
      </c>
      <c r="D113" s="64" t="str">
        <f t="shared" si="3"/>
        <v>Светелкин Сергей Геннадьевич</v>
      </c>
      <c r="E113" s="114" t="s">
        <v>1112</v>
      </c>
      <c r="F113" s="113"/>
      <c r="G113" s="113"/>
      <c r="I113" s="65"/>
      <c r="J113" s="65"/>
      <c r="K113" s="65"/>
      <c r="L113" s="65"/>
    </row>
    <row r="114" spans="1:12" ht="15" customHeight="1" x14ac:dyDescent="0.25">
      <c r="A114" s="108" t="s">
        <v>1113</v>
      </c>
      <c r="B114" s="108" t="s">
        <v>989</v>
      </c>
      <c r="C114" s="108" t="s">
        <v>1095</v>
      </c>
      <c r="D114" s="64" t="str">
        <f t="shared" si="3"/>
        <v>Сергейко Иван Андреевич</v>
      </c>
      <c r="E114" s="114" t="s">
        <v>1114</v>
      </c>
      <c r="F114" s="113"/>
      <c r="G114" s="113"/>
      <c r="I114" s="65"/>
      <c r="J114" s="65"/>
      <c r="K114" s="65"/>
      <c r="L114" s="65"/>
    </row>
    <row r="115" spans="1:12" ht="15" customHeight="1" x14ac:dyDescent="0.25">
      <c r="A115" s="108" t="s">
        <v>1115</v>
      </c>
      <c r="B115" s="108" t="s">
        <v>978</v>
      </c>
      <c r="C115" s="108" t="s">
        <v>1047</v>
      </c>
      <c r="D115" s="64" t="str">
        <f t="shared" si="3"/>
        <v>Сизов Андрей Валентинович</v>
      </c>
      <c r="E115" s="114" t="s">
        <v>1116</v>
      </c>
      <c r="F115" s="113"/>
      <c r="G115" s="113"/>
      <c r="I115" s="65"/>
      <c r="J115" s="65"/>
      <c r="K115" s="65"/>
      <c r="L115" s="65"/>
    </row>
    <row r="116" spans="1:12" ht="15" customHeight="1" x14ac:dyDescent="0.25">
      <c r="A116" s="108" t="s">
        <v>1117</v>
      </c>
      <c r="B116" s="108" t="s">
        <v>987</v>
      </c>
      <c r="C116" s="108" t="s">
        <v>988</v>
      </c>
      <c r="D116" s="64" t="str">
        <f t="shared" si="3"/>
        <v>Симаков Александр Владимирович</v>
      </c>
      <c r="E116" s="114" t="s">
        <v>1118</v>
      </c>
      <c r="F116" s="113"/>
      <c r="G116" s="113"/>
      <c r="I116" s="65"/>
      <c r="J116" s="65"/>
      <c r="K116" s="65"/>
      <c r="L116" s="65"/>
    </row>
    <row r="117" spans="1:12" ht="15" customHeight="1" x14ac:dyDescent="0.25">
      <c r="A117" s="108" t="s">
        <v>1119</v>
      </c>
      <c r="B117" s="108" t="s">
        <v>987</v>
      </c>
      <c r="C117" s="108" t="s">
        <v>1020</v>
      </c>
      <c r="D117" s="64" t="str">
        <f t="shared" si="3"/>
        <v>Симерзин Александр Николаевич</v>
      </c>
      <c r="E117" s="114" t="s">
        <v>1354</v>
      </c>
      <c r="F117" s="113"/>
      <c r="G117" s="113"/>
      <c r="I117" s="65"/>
      <c r="J117" s="65"/>
      <c r="K117" s="65"/>
      <c r="L117" s="65"/>
    </row>
    <row r="118" spans="1:12" ht="15" customHeight="1" x14ac:dyDescent="0.25">
      <c r="A118" s="108" t="s">
        <v>1120</v>
      </c>
      <c r="B118" s="108" t="s">
        <v>1121</v>
      </c>
      <c r="C118" s="108" t="s">
        <v>1122</v>
      </c>
      <c r="D118" s="64" t="str">
        <f t="shared" si="3"/>
        <v>Симонянц Зорик Валерикович</v>
      </c>
      <c r="E118" s="114" t="s">
        <v>1361</v>
      </c>
      <c r="F118" s="113"/>
      <c r="G118" s="113"/>
      <c r="I118" s="65"/>
      <c r="J118" s="65"/>
      <c r="K118" s="65"/>
      <c r="L118" s="65"/>
    </row>
    <row r="119" spans="1:12" ht="15" customHeight="1" x14ac:dyDescent="0.25">
      <c r="A119" s="108" t="s">
        <v>1123</v>
      </c>
      <c r="B119" s="108" t="s">
        <v>987</v>
      </c>
      <c r="C119" s="108" t="s">
        <v>1039</v>
      </c>
      <c r="D119" s="64" t="str">
        <f t="shared" si="3"/>
        <v>Скиданов Александр Евгеньевич</v>
      </c>
      <c r="E119" s="114" t="s">
        <v>1124</v>
      </c>
      <c r="F119" s="113"/>
      <c r="G119" s="113"/>
      <c r="I119" s="65"/>
      <c r="J119" s="65"/>
      <c r="K119" s="65"/>
      <c r="L119" s="65"/>
    </row>
    <row r="120" spans="1:12" ht="15" customHeight="1" x14ac:dyDescent="0.25">
      <c r="A120" s="108" t="s">
        <v>1241</v>
      </c>
      <c r="B120" s="108" t="s">
        <v>1006</v>
      </c>
      <c r="C120" s="108" t="s">
        <v>972</v>
      </c>
      <c r="D120" s="64" t="str">
        <f t="shared" si="3"/>
        <v>Склянкин Сергей Сергеевич</v>
      </c>
      <c r="E120" s="114" t="s">
        <v>1242</v>
      </c>
      <c r="F120" s="113"/>
      <c r="G120" s="113"/>
      <c r="I120" s="65"/>
      <c r="J120" s="65"/>
      <c r="K120" s="65"/>
      <c r="L120" s="65"/>
    </row>
    <row r="121" spans="1:12" ht="15" customHeight="1" x14ac:dyDescent="0.25">
      <c r="A121" s="108" t="s">
        <v>1243</v>
      </c>
      <c r="B121" s="108" t="s">
        <v>1002</v>
      </c>
      <c r="C121" s="108" t="s">
        <v>988</v>
      </c>
      <c r="D121" s="64" t="str">
        <f t="shared" si="3"/>
        <v>Скляров Валерий Владимирович</v>
      </c>
      <c r="E121" s="114" t="s">
        <v>1244</v>
      </c>
      <c r="F121" s="113"/>
      <c r="G121" s="113"/>
      <c r="I121" s="65"/>
      <c r="J121" s="65"/>
      <c r="K121" s="65"/>
      <c r="L121" s="65"/>
    </row>
    <row r="122" spans="1:12" ht="15" customHeight="1" x14ac:dyDescent="0.25">
      <c r="A122" s="108" t="s">
        <v>1161</v>
      </c>
      <c r="B122" s="108" t="s">
        <v>977</v>
      </c>
      <c r="C122" s="108" t="s">
        <v>979</v>
      </c>
      <c r="D122" s="113" t="str">
        <f t="shared" si="3"/>
        <v>Смирнов Владимир Васильевич</v>
      </c>
      <c r="E122" s="114" t="s">
        <v>973</v>
      </c>
      <c r="F122" s="113"/>
      <c r="G122" s="113"/>
      <c r="I122" s="65"/>
      <c r="J122" s="65"/>
      <c r="K122" s="65"/>
      <c r="L122" s="65"/>
    </row>
    <row r="123" spans="1:12" ht="15" customHeight="1" x14ac:dyDescent="0.25">
      <c r="A123" s="108" t="s">
        <v>1161</v>
      </c>
      <c r="B123" s="108" t="s">
        <v>980</v>
      </c>
      <c r="C123" s="108" t="s">
        <v>986</v>
      </c>
      <c r="D123" s="113" t="str">
        <f t="shared" si="3"/>
        <v>Смирнов Игорь Александрович</v>
      </c>
      <c r="E123" s="114" t="s">
        <v>1162</v>
      </c>
      <c r="F123" s="113"/>
      <c r="G123" s="113"/>
      <c r="I123" s="65"/>
      <c r="J123" s="65"/>
      <c r="K123" s="65"/>
      <c r="L123" s="65"/>
    </row>
    <row r="124" spans="1:12" ht="15" customHeight="1" x14ac:dyDescent="0.25">
      <c r="A124" s="108" t="s">
        <v>1125</v>
      </c>
      <c r="B124" s="108" t="s">
        <v>1051</v>
      </c>
      <c r="C124" s="108" t="s">
        <v>972</v>
      </c>
      <c r="D124" s="113" t="str">
        <f t="shared" si="3"/>
        <v>Смыковский Олег Сергеевич</v>
      </c>
      <c r="E124" s="114" t="s">
        <v>1126</v>
      </c>
      <c r="F124" s="113"/>
      <c r="G124" s="113"/>
      <c r="I124" s="65"/>
      <c r="J124" s="65"/>
      <c r="K124" s="65"/>
      <c r="L124" s="65"/>
    </row>
    <row r="125" spans="1:12" ht="15" customHeight="1" x14ac:dyDescent="0.25">
      <c r="A125" s="108" t="s">
        <v>1245</v>
      </c>
      <c r="B125" s="108" t="s">
        <v>987</v>
      </c>
      <c r="C125" s="108" t="s">
        <v>1246</v>
      </c>
      <c r="D125" s="113" t="str">
        <f t="shared" si="3"/>
        <v>Сочнев Александр Сидорович</v>
      </c>
      <c r="E125" s="114" t="s">
        <v>1355</v>
      </c>
      <c r="F125" s="113"/>
      <c r="G125" s="113"/>
      <c r="I125" s="65"/>
      <c r="J125" s="65"/>
      <c r="K125" s="65"/>
      <c r="L125" s="65"/>
    </row>
    <row r="126" spans="1:12" ht="15" customHeight="1" x14ac:dyDescent="0.25">
      <c r="A126" s="108" t="s">
        <v>1163</v>
      </c>
      <c r="B126" s="108" t="s">
        <v>1003</v>
      </c>
      <c r="C126" s="108" t="s">
        <v>988</v>
      </c>
      <c r="D126" s="113" t="str">
        <f t="shared" si="3"/>
        <v>Стегний Михаил Владимирович</v>
      </c>
      <c r="E126" s="114" t="s">
        <v>1164</v>
      </c>
      <c r="F126" s="113"/>
      <c r="G126" s="113"/>
      <c r="I126" s="65"/>
      <c r="J126" s="65"/>
      <c r="K126" s="65"/>
      <c r="L126" s="65"/>
    </row>
    <row r="127" spans="1:12" ht="15" customHeight="1" x14ac:dyDescent="0.25">
      <c r="A127" s="108" t="s">
        <v>1247</v>
      </c>
      <c r="B127" s="108" t="s">
        <v>1248</v>
      </c>
      <c r="C127" s="108" t="s">
        <v>1020</v>
      </c>
      <c r="D127" s="113" t="str">
        <f t="shared" si="3"/>
        <v>Степкин Илья Николаевич</v>
      </c>
      <c r="E127" s="114" t="s">
        <v>1249</v>
      </c>
      <c r="F127" s="113"/>
      <c r="G127" s="113"/>
      <c r="I127" s="65"/>
      <c r="J127" s="65"/>
      <c r="K127" s="65"/>
      <c r="L127" s="65"/>
    </row>
    <row r="128" spans="1:12" ht="15" customHeight="1" x14ac:dyDescent="0.25">
      <c r="A128" s="108" t="s">
        <v>1250</v>
      </c>
      <c r="B128" s="108" t="s">
        <v>990</v>
      </c>
      <c r="C128" s="108" t="s">
        <v>986</v>
      </c>
      <c r="D128" s="113" t="str">
        <f t="shared" si="3"/>
        <v>Твердохлебов Алексей Александрович</v>
      </c>
      <c r="E128" s="114" t="s">
        <v>973</v>
      </c>
      <c r="F128" s="113"/>
      <c r="G128" s="113"/>
      <c r="I128" s="65"/>
      <c r="J128" s="65"/>
      <c r="K128" s="65"/>
      <c r="L128" s="65"/>
    </row>
    <row r="129" spans="1:12" ht="15" customHeight="1" x14ac:dyDescent="0.25">
      <c r="A129" s="108" t="s">
        <v>1251</v>
      </c>
      <c r="B129" s="108" t="s">
        <v>1167</v>
      </c>
      <c r="C129" s="108" t="s">
        <v>1005</v>
      </c>
      <c r="D129" s="113" t="str">
        <f t="shared" si="3"/>
        <v>Трусиков Николай Иванович</v>
      </c>
      <c r="E129" s="114" t="s">
        <v>1252</v>
      </c>
      <c r="F129" s="113"/>
      <c r="G129" s="113"/>
      <c r="I129" s="65"/>
      <c r="J129" s="65"/>
      <c r="K129" s="65"/>
      <c r="L129" s="65"/>
    </row>
    <row r="130" spans="1:12" ht="15" customHeight="1" x14ac:dyDescent="0.25">
      <c r="A130" s="108" t="s">
        <v>1127</v>
      </c>
      <c r="B130" s="108" t="s">
        <v>978</v>
      </c>
      <c r="C130" s="108" t="s">
        <v>976</v>
      </c>
      <c r="D130" s="113" t="str">
        <f t="shared" si="3"/>
        <v>Трусов Андрей Анатольевич</v>
      </c>
      <c r="E130" s="114" t="s">
        <v>1128</v>
      </c>
      <c r="F130" s="113"/>
      <c r="G130" s="113"/>
      <c r="I130" s="65"/>
      <c r="J130" s="65"/>
      <c r="K130" s="65"/>
      <c r="L130" s="65"/>
    </row>
    <row r="131" spans="1:12" ht="15" customHeight="1" x14ac:dyDescent="0.25">
      <c r="A131" s="108" t="s">
        <v>1253</v>
      </c>
      <c r="B131" s="108" t="s">
        <v>998</v>
      </c>
      <c r="C131" s="108" t="s">
        <v>975</v>
      </c>
      <c r="D131" s="113" t="str">
        <f t="shared" si="3"/>
        <v>Уланов Геннадий Викторович</v>
      </c>
      <c r="E131" s="114" t="s">
        <v>973</v>
      </c>
      <c r="F131" s="113"/>
      <c r="G131" s="113"/>
      <c r="I131" s="65"/>
      <c r="J131" s="65"/>
      <c r="K131" s="65"/>
      <c r="L131" s="65"/>
    </row>
    <row r="132" spans="1:12" ht="15" customHeight="1" x14ac:dyDescent="0.25">
      <c r="A132" s="108" t="s">
        <v>1129</v>
      </c>
      <c r="B132" s="108" t="s">
        <v>1025</v>
      </c>
      <c r="C132" s="108" t="s">
        <v>991</v>
      </c>
      <c r="D132" s="113" t="str">
        <f t="shared" si="3"/>
        <v>Ушаков Антон Юрьевич</v>
      </c>
      <c r="E132" s="114" t="s">
        <v>1130</v>
      </c>
      <c r="F132" s="113"/>
      <c r="G132" s="113"/>
      <c r="I132" s="65"/>
      <c r="J132" s="65"/>
      <c r="K132" s="65"/>
      <c r="L132" s="65"/>
    </row>
    <row r="133" spans="1:12" ht="15" customHeight="1" x14ac:dyDescent="0.25">
      <c r="A133" s="108" t="s">
        <v>1254</v>
      </c>
      <c r="B133" s="108" t="s">
        <v>1255</v>
      </c>
      <c r="C133" s="108" t="s">
        <v>991</v>
      </c>
      <c r="D133" s="113" t="str">
        <f t="shared" si="3"/>
        <v>Файнберг Филипп Юрьевич</v>
      </c>
      <c r="E133" s="114" t="s">
        <v>1332</v>
      </c>
      <c r="F133" s="113"/>
      <c r="G133" s="113"/>
      <c r="I133" s="65"/>
      <c r="J133" s="65"/>
      <c r="K133" s="65"/>
      <c r="L133" s="65"/>
    </row>
    <row r="134" spans="1:12" ht="15" customHeight="1" x14ac:dyDescent="0.25">
      <c r="A134" s="108" t="s">
        <v>1131</v>
      </c>
      <c r="B134" s="108" t="s">
        <v>1132</v>
      </c>
      <c r="C134" s="108" t="s">
        <v>1133</v>
      </c>
      <c r="D134" s="113" t="str">
        <f t="shared" si="3"/>
        <v>Фейзулин Равиль Шакиржанович</v>
      </c>
      <c r="E134" s="114" t="s">
        <v>1357</v>
      </c>
      <c r="F134" s="113"/>
      <c r="G134" s="113"/>
      <c r="I134" s="65"/>
      <c r="J134" s="65"/>
      <c r="K134" s="65"/>
      <c r="L134" s="65"/>
    </row>
    <row r="135" spans="1:12" ht="15" customHeight="1" x14ac:dyDescent="0.25">
      <c r="A135" s="108" t="s">
        <v>1131</v>
      </c>
      <c r="B135" s="108" t="s">
        <v>1064</v>
      </c>
      <c r="C135" s="108" t="s">
        <v>1133</v>
      </c>
      <c r="D135" s="113" t="str">
        <f t="shared" si="3"/>
        <v>Фейзулин Руслан Шакиржанович</v>
      </c>
      <c r="E135" s="114" t="s">
        <v>1134</v>
      </c>
      <c r="F135" s="113"/>
      <c r="G135" s="113"/>
      <c r="I135" s="65"/>
      <c r="J135" s="65"/>
      <c r="K135" s="65"/>
      <c r="L135" s="65"/>
    </row>
    <row r="136" spans="1:12" ht="15" customHeight="1" x14ac:dyDescent="0.25">
      <c r="A136" s="108" t="s">
        <v>1149</v>
      </c>
      <c r="B136" s="108" t="s">
        <v>1028</v>
      </c>
      <c r="C136" s="108" t="s">
        <v>972</v>
      </c>
      <c r="D136" s="113" t="str">
        <f t="shared" si="3"/>
        <v>Филиппов Павел Сергеевич</v>
      </c>
      <c r="E136" s="114" t="s">
        <v>1256</v>
      </c>
      <c r="F136" s="113"/>
      <c r="G136" s="113"/>
      <c r="I136" s="65"/>
      <c r="J136" s="65"/>
      <c r="K136" s="65"/>
      <c r="L136" s="65"/>
    </row>
    <row r="137" spans="1:12" ht="15" customHeight="1" x14ac:dyDescent="0.25">
      <c r="A137" s="108" t="s">
        <v>1257</v>
      </c>
      <c r="B137" s="108" t="s">
        <v>971</v>
      </c>
      <c r="C137" s="108" t="s">
        <v>1085</v>
      </c>
      <c r="D137" s="113" t="str">
        <f t="shared" si="3"/>
        <v>Фищук Виктор Петрович</v>
      </c>
      <c r="E137" s="114" t="s">
        <v>1585</v>
      </c>
      <c r="F137" s="113"/>
      <c r="G137" s="113"/>
      <c r="I137" s="65"/>
      <c r="J137" s="65"/>
      <c r="K137" s="65"/>
      <c r="L137" s="65"/>
    </row>
    <row r="138" spans="1:12" ht="15" customHeight="1" x14ac:dyDescent="0.25">
      <c r="A138" s="108" t="s">
        <v>1135</v>
      </c>
      <c r="B138" s="108" t="s">
        <v>981</v>
      </c>
      <c r="C138" s="108" t="s">
        <v>1020</v>
      </c>
      <c r="D138" s="113" t="str">
        <f t="shared" si="3"/>
        <v>Фокин Дмитрий Николаевич</v>
      </c>
      <c r="E138" s="114" t="s">
        <v>1136</v>
      </c>
      <c r="F138" s="113"/>
      <c r="G138" s="113"/>
      <c r="H138" s="114"/>
      <c r="I138" s="65"/>
      <c r="J138" s="65"/>
      <c r="K138" s="65"/>
      <c r="L138" s="65"/>
    </row>
    <row r="139" spans="1:12" ht="15" customHeight="1" x14ac:dyDescent="0.25">
      <c r="A139" s="108" t="s">
        <v>1165</v>
      </c>
      <c r="B139" s="108" t="s">
        <v>983</v>
      </c>
      <c r="C139" s="108" t="s">
        <v>976</v>
      </c>
      <c r="D139" s="113" t="str">
        <f t="shared" si="3"/>
        <v>Хаваев Виталий Анатольевич</v>
      </c>
      <c r="E139" s="114" t="s">
        <v>1333</v>
      </c>
      <c r="F139" s="113"/>
      <c r="G139" s="113"/>
      <c r="I139" s="65"/>
      <c r="J139" s="65"/>
      <c r="K139" s="65"/>
      <c r="L139" s="65"/>
    </row>
    <row r="140" spans="1:12" ht="15" customHeight="1" x14ac:dyDescent="0.25">
      <c r="A140" s="108" t="s">
        <v>1258</v>
      </c>
      <c r="B140" s="108" t="s">
        <v>1003</v>
      </c>
      <c r="C140" s="108" t="s">
        <v>1259</v>
      </c>
      <c r="D140" s="113" t="str">
        <f t="shared" si="3"/>
        <v>Хатинский Михаил Альфредович</v>
      </c>
      <c r="E140" s="114" t="s">
        <v>1260</v>
      </c>
      <c r="F140" s="113"/>
      <c r="G140" s="113"/>
      <c r="I140" s="65"/>
      <c r="J140" s="65"/>
      <c r="K140" s="65"/>
      <c r="L140" s="65"/>
    </row>
    <row r="141" spans="1:12" ht="15" customHeight="1" x14ac:dyDescent="0.25">
      <c r="A141" s="108" t="s">
        <v>1261</v>
      </c>
      <c r="B141" s="108" t="s">
        <v>1006</v>
      </c>
      <c r="C141" s="108" t="s">
        <v>1085</v>
      </c>
      <c r="D141" s="113" t="str">
        <f t="shared" si="3"/>
        <v>Хоменко Сергей Петрович</v>
      </c>
      <c r="E141" s="114" t="s">
        <v>1262</v>
      </c>
      <c r="F141" s="113"/>
      <c r="G141" s="113"/>
      <c r="I141" s="65"/>
      <c r="J141" s="65"/>
      <c r="K141" s="65"/>
      <c r="L141" s="65"/>
    </row>
    <row r="142" spans="1:12" ht="15" customHeight="1" x14ac:dyDescent="0.25">
      <c r="A142" s="108" t="s">
        <v>1137</v>
      </c>
      <c r="B142" s="108" t="s">
        <v>1051</v>
      </c>
      <c r="C142" s="108" t="s">
        <v>996</v>
      </c>
      <c r="D142" s="113" t="str">
        <f t="shared" si="3"/>
        <v>Шельпяков Олег Михайлович</v>
      </c>
      <c r="E142" s="114" t="s">
        <v>1488</v>
      </c>
      <c r="F142" s="113"/>
      <c r="G142" s="113"/>
      <c r="I142" s="65"/>
      <c r="J142" s="65"/>
      <c r="K142" s="65"/>
      <c r="L142" s="65"/>
    </row>
    <row r="143" spans="1:12" ht="15" customHeight="1" x14ac:dyDescent="0.25">
      <c r="A143" s="108" t="s">
        <v>1263</v>
      </c>
      <c r="B143" s="108" t="s">
        <v>974</v>
      </c>
      <c r="C143" s="108" t="s">
        <v>995</v>
      </c>
      <c r="D143" s="113" t="str">
        <f t="shared" si="3"/>
        <v>Шибков Максим Дмитриевич</v>
      </c>
      <c r="E143" s="114" t="s">
        <v>1264</v>
      </c>
      <c r="F143" s="113"/>
      <c r="G143" s="113"/>
      <c r="I143" s="65"/>
      <c r="J143" s="65"/>
      <c r="K143" s="65"/>
      <c r="L143" s="65"/>
    </row>
    <row r="144" spans="1:12" ht="15" customHeight="1" x14ac:dyDescent="0.25">
      <c r="A144" s="108" t="s">
        <v>1265</v>
      </c>
      <c r="B144" s="108" t="s">
        <v>987</v>
      </c>
      <c r="C144" s="108" t="s">
        <v>975</v>
      </c>
      <c r="D144" s="113" t="str">
        <f t="shared" si="3"/>
        <v>Шурманов Александр Викторович</v>
      </c>
      <c r="E144" s="114" t="s">
        <v>1266</v>
      </c>
      <c r="F144" s="113"/>
      <c r="G144" s="113"/>
      <c r="I144" s="65"/>
      <c r="J144" s="65"/>
      <c r="K144" s="65"/>
      <c r="L144" s="65"/>
    </row>
    <row r="145" spans="1:12" ht="15" customHeight="1" x14ac:dyDescent="0.25">
      <c r="A145" s="108" t="s">
        <v>1138</v>
      </c>
      <c r="B145" s="108" t="s">
        <v>987</v>
      </c>
      <c r="C145" s="108" t="s">
        <v>975</v>
      </c>
      <c r="D145" s="113" t="str">
        <f t="shared" si="3"/>
        <v>Шурубей Александр Викторович</v>
      </c>
      <c r="E145" s="114" t="s">
        <v>1323</v>
      </c>
      <c r="F145" s="113"/>
      <c r="G145" s="113"/>
      <c r="I145" s="65"/>
      <c r="J145" s="65"/>
      <c r="K145" s="65"/>
      <c r="L145" s="65"/>
    </row>
    <row r="146" spans="1:12" ht="15" customHeight="1" x14ac:dyDescent="0.25">
      <c r="A146" s="108" t="s">
        <v>1139</v>
      </c>
      <c r="B146" s="108" t="s">
        <v>977</v>
      </c>
      <c r="C146" s="108" t="s">
        <v>1005</v>
      </c>
      <c r="D146" s="113" t="str">
        <f t="shared" si="3"/>
        <v>Щекотов Владимир Иванович</v>
      </c>
      <c r="E146" s="114" t="s">
        <v>1140</v>
      </c>
      <c r="F146" s="113"/>
      <c r="G146" s="113"/>
      <c r="I146" s="65"/>
      <c r="J146" s="65"/>
      <c r="K146" s="65"/>
      <c r="L146" s="65"/>
    </row>
    <row r="147" spans="1:12" ht="15" customHeight="1" x14ac:dyDescent="0.25">
      <c r="A147" s="108" t="s">
        <v>1141</v>
      </c>
      <c r="B147" s="108" t="s">
        <v>978</v>
      </c>
      <c r="C147" s="108" t="s">
        <v>976</v>
      </c>
      <c r="D147" s="113" t="str">
        <f t="shared" si="3"/>
        <v>Юденичев Андрей Анатольевич</v>
      </c>
      <c r="E147" s="114" t="s">
        <v>1142</v>
      </c>
      <c r="F147" s="113"/>
      <c r="G147" s="113"/>
      <c r="I147" s="65"/>
      <c r="J147" s="65"/>
      <c r="K147" s="65"/>
      <c r="L147" s="65"/>
    </row>
    <row r="148" spans="1:12" ht="15" customHeight="1" x14ac:dyDescent="0.25">
      <c r="A148" s="108" t="s">
        <v>1148</v>
      </c>
      <c r="B148" s="108" t="s">
        <v>1006</v>
      </c>
      <c r="C148" s="108" t="s">
        <v>1000</v>
      </c>
      <c r="D148" s="113" t="str">
        <f t="shared" si="3"/>
        <v>Ягодкин Сергей Константинович</v>
      </c>
      <c r="E148" s="114" t="s">
        <v>1371</v>
      </c>
      <c r="F148" s="113"/>
      <c r="G148" s="113"/>
      <c r="I148" s="65"/>
      <c r="J148" s="65"/>
      <c r="K148" s="65"/>
      <c r="L148" s="65"/>
    </row>
    <row r="149" spans="1:12" ht="15" customHeight="1" x14ac:dyDescent="0.25">
      <c r="A149" s="108" t="s">
        <v>1278</v>
      </c>
      <c r="B149" s="108" t="s">
        <v>993</v>
      </c>
      <c r="C149" s="108" t="s">
        <v>1095</v>
      </c>
      <c r="D149" s="113" t="str">
        <f t="shared" si="3"/>
        <v>Яковлев Василий Андреевич</v>
      </c>
      <c r="E149" s="114" t="s">
        <v>1331</v>
      </c>
      <c r="F149" s="113"/>
      <c r="G149" s="113"/>
      <c r="I149" s="65"/>
      <c r="J149" s="65"/>
      <c r="K149" s="65"/>
      <c r="L149" s="65"/>
    </row>
    <row r="150" spans="1:12" ht="15" customHeight="1" x14ac:dyDescent="0.25">
      <c r="A150" s="108" t="s">
        <v>1267</v>
      </c>
      <c r="B150" s="108" t="s">
        <v>1051</v>
      </c>
      <c r="C150" s="108" t="s">
        <v>1268</v>
      </c>
      <c r="D150" s="113" t="str">
        <f t="shared" si="3"/>
        <v>Якушев Олег Вячеславович</v>
      </c>
      <c r="E150" s="114" t="s">
        <v>1269</v>
      </c>
      <c r="F150" s="113"/>
      <c r="G150" s="113"/>
      <c r="I150" s="65"/>
      <c r="J150" s="65"/>
      <c r="K150" s="65"/>
      <c r="L150" s="65"/>
    </row>
    <row r="151" spans="1:12" ht="15" customHeight="1" x14ac:dyDescent="0.25">
      <c r="A151" s="108" t="s">
        <v>1270</v>
      </c>
      <c r="B151" s="108" t="s">
        <v>1271</v>
      </c>
      <c r="C151" s="108" t="s">
        <v>1005</v>
      </c>
      <c r="D151" s="113" t="str">
        <f t="shared" si="3"/>
        <v>Яндулов Аркадий Иванович</v>
      </c>
      <c r="E151" s="114" t="s">
        <v>1272</v>
      </c>
      <c r="F151" s="113"/>
      <c r="G151" s="113"/>
      <c r="I151" s="65"/>
      <c r="J151" s="65"/>
      <c r="K151" s="65"/>
      <c r="L151" s="65"/>
    </row>
    <row r="152" spans="1:12" s="17" customFormat="1" ht="15" customHeight="1" x14ac:dyDescent="0.25">
      <c r="A152" s="113"/>
      <c r="B152" s="113"/>
      <c r="C152" s="113"/>
      <c r="D152" s="113" t="s">
        <v>1384</v>
      </c>
      <c r="E152" s="114" t="s">
        <v>1437</v>
      </c>
      <c r="F152" s="113"/>
      <c r="G152" s="113"/>
      <c r="I152" s="65"/>
      <c r="J152" s="65"/>
      <c r="K152" s="65"/>
      <c r="L152" s="65"/>
    </row>
    <row r="153" spans="1:12" s="17" customFormat="1" ht="15" customHeight="1" x14ac:dyDescent="0.25">
      <c r="A153" s="113"/>
      <c r="B153" s="113"/>
      <c r="C153" s="113"/>
      <c r="D153" s="90" t="s">
        <v>1474</v>
      </c>
      <c r="E153" s="114" t="s">
        <v>1478</v>
      </c>
      <c r="F153" s="113"/>
      <c r="G153" s="113"/>
      <c r="I153" s="65"/>
      <c r="J153" s="65"/>
      <c r="K153" s="65"/>
      <c r="L153" s="65"/>
    </row>
    <row r="154" spans="1:12" s="17" customFormat="1" ht="15" customHeight="1" x14ac:dyDescent="0.25">
      <c r="A154" s="113"/>
      <c r="B154" s="113"/>
      <c r="C154" s="113"/>
      <c r="D154" s="90" t="s">
        <v>1476</v>
      </c>
      <c r="E154" s="114" t="s">
        <v>1479</v>
      </c>
      <c r="F154" s="113"/>
      <c r="G154" s="113"/>
      <c r="I154" s="65"/>
      <c r="J154" s="65"/>
      <c r="K154" s="65"/>
      <c r="L154" s="65"/>
    </row>
    <row r="155" spans="1:12" ht="15" customHeight="1" x14ac:dyDescent="0.25">
      <c r="A155" s="108" t="s">
        <v>1308</v>
      </c>
      <c r="B155" s="108" t="s">
        <v>983</v>
      </c>
      <c r="C155" s="108" t="s">
        <v>975</v>
      </c>
      <c r="D155" s="88" t="s">
        <v>957</v>
      </c>
      <c r="E155" s="114" t="s">
        <v>1319</v>
      </c>
      <c r="F155" s="113"/>
      <c r="G155" s="113"/>
    </row>
    <row r="156" spans="1:12" ht="15" customHeight="1" x14ac:dyDescent="0.25">
      <c r="A156" s="107"/>
      <c r="B156" s="107"/>
      <c r="C156" s="107"/>
      <c r="D156" s="166" t="s">
        <v>1496</v>
      </c>
      <c r="E156" s="209" t="s">
        <v>1499</v>
      </c>
    </row>
    <row r="157" spans="1:12" ht="15" customHeight="1" x14ac:dyDescent="0.25">
      <c r="A157" s="107"/>
      <c r="B157" s="107"/>
      <c r="C157" s="107"/>
      <c r="D157" s="90" t="s">
        <v>1515</v>
      </c>
      <c r="E157" s="109" t="s">
        <v>1517</v>
      </c>
    </row>
    <row r="158" spans="1:12" ht="15" customHeight="1" x14ac:dyDescent="0.25">
      <c r="A158" s="107" t="s">
        <v>1555</v>
      </c>
      <c r="B158" s="107" t="s">
        <v>1556</v>
      </c>
      <c r="C158" s="107" t="s">
        <v>988</v>
      </c>
      <c r="D158" s="113" t="str">
        <f>A158&amp;" "&amp;B158&amp;" "&amp;C158</f>
        <v>Межеедов Кирилл Владимирович</v>
      </c>
      <c r="E158" s="109" t="s">
        <v>1554</v>
      </c>
    </row>
    <row r="159" spans="1:12" ht="15" customHeight="1" x14ac:dyDescent="0.25">
      <c r="A159" s="107"/>
      <c r="B159" s="107"/>
      <c r="C159" s="107"/>
      <c r="D159" s="143" t="s">
        <v>535</v>
      </c>
      <c r="E159" s="109" t="s">
        <v>1557</v>
      </c>
    </row>
    <row r="160" spans="1:12" ht="15" customHeight="1" x14ac:dyDescent="0.25">
      <c r="A160" s="107"/>
      <c r="B160" s="107"/>
      <c r="C160" s="107"/>
      <c r="D160" s="292" t="s">
        <v>1538</v>
      </c>
      <c r="E160" s="292" t="s">
        <v>1540</v>
      </c>
    </row>
    <row r="161" spans="1:5" ht="15" customHeight="1" x14ac:dyDescent="0.25">
      <c r="A161" s="107"/>
      <c r="B161" s="107"/>
      <c r="C161" s="107"/>
      <c r="D161" s="136" t="s">
        <v>1518</v>
      </c>
      <c r="E161" s="56" t="s">
        <v>1520</v>
      </c>
    </row>
    <row r="162" spans="1:5" ht="15" customHeight="1" x14ac:dyDescent="0.25">
      <c r="A162" s="107"/>
      <c r="B162" s="107"/>
      <c r="C162" s="107"/>
      <c r="D162" s="307" t="s">
        <v>1606</v>
      </c>
      <c r="E162" s="94" t="s">
        <v>1608</v>
      </c>
    </row>
    <row r="163" spans="1:5" ht="15" customHeight="1" x14ac:dyDescent="0.25">
      <c r="D163" s="214" t="s">
        <v>1491</v>
      </c>
      <c r="E163" s="48" t="s">
        <v>1493</v>
      </c>
    </row>
    <row r="164" spans="1:5" ht="15" customHeight="1" x14ac:dyDescent="0.25">
      <c r="D164" s="166" t="s">
        <v>1510</v>
      </c>
      <c r="E164" s="215" t="s">
        <v>1512</v>
      </c>
    </row>
    <row r="165" spans="1:5" ht="15" customHeight="1" x14ac:dyDescent="0.25">
      <c r="D165" s="158" t="s">
        <v>1535</v>
      </c>
      <c r="E165" s="158" t="s">
        <v>1537</v>
      </c>
    </row>
    <row r="166" spans="1:5" ht="15" customHeight="1" x14ac:dyDescent="0.25">
      <c r="D166" s="292" t="s">
        <v>1544</v>
      </c>
      <c r="E166" s="292" t="s">
        <v>1542</v>
      </c>
    </row>
    <row r="167" spans="1:5" ht="15" customHeight="1" x14ac:dyDescent="0.25">
      <c r="D167" s="214" t="s">
        <v>1553</v>
      </c>
      <c r="E167" s="292" t="s">
        <v>1552</v>
      </c>
    </row>
    <row r="168" spans="1:5" ht="15" customHeight="1" x14ac:dyDescent="0.25">
      <c r="D168" s="214" t="s">
        <v>1561</v>
      </c>
      <c r="E168" s="292" t="s">
        <v>1563</v>
      </c>
    </row>
    <row r="169" spans="1:5" ht="15.75" customHeight="1" x14ac:dyDescent="0.25">
      <c r="D169" s="214" t="s">
        <v>1565</v>
      </c>
      <c r="E169" s="292" t="s">
        <v>1567</v>
      </c>
    </row>
    <row r="170" spans="1:5" ht="15" customHeight="1" x14ac:dyDescent="0.25">
      <c r="D170" s="367" t="s">
        <v>1619</v>
      </c>
      <c r="E170" t="s">
        <v>1620</v>
      </c>
    </row>
    <row r="171" spans="1:5" ht="15" customHeight="1" x14ac:dyDescent="0.25">
      <c r="D171" s="336" t="s">
        <v>1622</v>
      </c>
      <c r="E171" s="17" t="s">
        <v>1624</v>
      </c>
    </row>
    <row r="172" spans="1:5" ht="15" customHeight="1" x14ac:dyDescent="0.25">
      <c r="D172" s="336" t="s">
        <v>1625</v>
      </c>
      <c r="E172" s="17" t="s">
        <v>1627</v>
      </c>
    </row>
    <row r="173" spans="1:5" ht="15" customHeight="1" x14ac:dyDescent="0.25">
      <c r="D173" s="336" t="s">
        <v>1628</v>
      </c>
      <c r="E173" s="17" t="s">
        <v>1630</v>
      </c>
    </row>
  </sheetData>
  <autoFilter ref="A1:L337"/>
  <sortState ref="A1:DP155">
    <sortCondition ref="D1:D155"/>
  </sortState>
  <dataConsolidate/>
  <conditionalFormatting sqref="A1:A1048576">
    <cfRule type="duplicateValues" dxfId="37" priority="54"/>
  </conditionalFormatting>
  <conditionalFormatting sqref="D153">
    <cfRule type="duplicateValues" dxfId="36" priority="53"/>
  </conditionalFormatting>
  <conditionalFormatting sqref="D153">
    <cfRule type="duplicateValues" dxfId="35" priority="52"/>
  </conditionalFormatting>
  <conditionalFormatting sqref="D154">
    <cfRule type="duplicateValues" dxfId="34" priority="51"/>
  </conditionalFormatting>
  <conditionalFormatting sqref="D154">
    <cfRule type="duplicateValues" dxfId="33" priority="50"/>
  </conditionalFormatting>
  <conditionalFormatting sqref="D156">
    <cfRule type="duplicateValues" dxfId="32" priority="49"/>
  </conditionalFormatting>
  <conditionalFormatting sqref="D156">
    <cfRule type="duplicateValues" dxfId="31" priority="48"/>
  </conditionalFormatting>
  <conditionalFormatting sqref="D157">
    <cfRule type="duplicateValues" dxfId="30" priority="47"/>
  </conditionalFormatting>
  <conditionalFormatting sqref="D157">
    <cfRule type="duplicateValues" dxfId="29" priority="46"/>
  </conditionalFormatting>
  <conditionalFormatting sqref="D159">
    <cfRule type="duplicateValues" dxfId="28" priority="45"/>
  </conditionalFormatting>
  <conditionalFormatting sqref="D159">
    <cfRule type="duplicateValues" dxfId="27" priority="44"/>
  </conditionalFormatting>
  <conditionalFormatting sqref="D160">
    <cfRule type="duplicateValues" dxfId="26" priority="43"/>
  </conditionalFormatting>
  <conditionalFormatting sqref="E160">
    <cfRule type="duplicateValues" dxfId="25" priority="42"/>
  </conditionalFormatting>
  <conditionalFormatting sqref="D161">
    <cfRule type="duplicateValues" dxfId="24" priority="41"/>
  </conditionalFormatting>
  <conditionalFormatting sqref="D165">
    <cfRule type="duplicateValues" dxfId="23" priority="39"/>
  </conditionalFormatting>
  <conditionalFormatting sqref="D165">
    <cfRule type="duplicateValues" dxfId="22" priority="38"/>
  </conditionalFormatting>
  <conditionalFormatting sqref="D163">
    <cfRule type="duplicateValues" dxfId="21" priority="37"/>
  </conditionalFormatting>
  <conditionalFormatting sqref="D164">
    <cfRule type="duplicateValues" dxfId="20" priority="35"/>
  </conditionalFormatting>
  <conditionalFormatting sqref="D166">
    <cfRule type="duplicateValues" dxfId="19" priority="32"/>
  </conditionalFormatting>
  <conditionalFormatting sqref="D167">
    <cfRule type="duplicateValues" dxfId="18" priority="31"/>
  </conditionalFormatting>
  <conditionalFormatting sqref="D168">
    <cfRule type="duplicateValues" dxfId="17" priority="30"/>
  </conditionalFormatting>
  <conditionalFormatting sqref="D169">
    <cfRule type="duplicateValues" dxfId="16" priority="29"/>
  </conditionalFormatting>
  <conditionalFormatting sqref="E165">
    <cfRule type="duplicateValues" dxfId="15" priority="28"/>
  </conditionalFormatting>
  <conditionalFormatting sqref="E166">
    <cfRule type="duplicateValues" dxfId="14" priority="26"/>
  </conditionalFormatting>
  <conditionalFormatting sqref="E167">
    <cfRule type="duplicateValues" dxfId="13" priority="25"/>
  </conditionalFormatting>
  <conditionalFormatting sqref="E168">
    <cfRule type="duplicateValues" dxfId="12" priority="24"/>
  </conditionalFormatting>
  <conditionalFormatting sqref="E169">
    <cfRule type="duplicateValues" dxfId="11" priority="23"/>
  </conditionalFormatting>
  <conditionalFormatting sqref="D162">
    <cfRule type="duplicateValues" dxfId="10" priority="20"/>
  </conditionalFormatting>
  <conditionalFormatting sqref="D162">
    <cfRule type="duplicateValues" dxfId="9" priority="21"/>
  </conditionalFormatting>
  <conditionalFormatting sqref="D162">
    <cfRule type="duplicateValues" dxfId="8" priority="19"/>
  </conditionalFormatting>
  <conditionalFormatting sqref="D162">
    <cfRule type="duplicateValues" dxfId="7" priority="18"/>
  </conditionalFormatting>
  <conditionalFormatting sqref="E162">
    <cfRule type="duplicateValues" dxfId="6" priority="17"/>
  </conditionalFormatting>
  <conditionalFormatting sqref="D1:D170 D174:D1048576">
    <cfRule type="duplicateValues" dxfId="5" priority="6"/>
  </conditionalFormatting>
  <conditionalFormatting sqref="D163:D170 D1:D161 D174:D1048576">
    <cfRule type="duplicateValues" dxfId="4" priority="272"/>
  </conditionalFormatting>
  <conditionalFormatting sqref="D1:D170 D174:D1048576">
    <cfRule type="duplicateValues" dxfId="3" priority="276"/>
  </conditionalFormatting>
  <conditionalFormatting sqref="D171">
    <cfRule type="duplicateValues" dxfId="2" priority="3"/>
  </conditionalFormatting>
  <conditionalFormatting sqref="D172">
    <cfRule type="duplicateValues" dxfId="1" priority="2"/>
  </conditionalFormatting>
  <conditionalFormatting sqref="D17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workbookViewId="0">
      <selection activeCell="E11" sqref="E11"/>
    </sheetView>
  </sheetViews>
  <sheetFormatPr defaultRowHeight="15.75" x14ac:dyDescent="0.25"/>
  <cols>
    <col min="1" max="1" width="3.28515625" style="201" bestFit="1" customWidth="1"/>
    <col min="2" max="2" width="35.85546875" style="201" bestFit="1" customWidth="1"/>
    <col min="3" max="3" width="23.140625" style="201" customWidth="1"/>
    <col min="4" max="4" width="23.85546875" style="201" customWidth="1"/>
    <col min="5" max="5" width="26.85546875" style="201" customWidth="1"/>
    <col min="6" max="6" width="14" style="201" customWidth="1"/>
    <col min="7" max="7" width="10.5703125" style="201" bestFit="1" customWidth="1"/>
    <col min="8" max="16384" width="9.140625" style="201"/>
  </cols>
  <sheetData>
    <row r="1" spans="1:7" x14ac:dyDescent="0.25">
      <c r="A1" s="580" t="s">
        <v>1674</v>
      </c>
      <c r="B1" s="580" t="s">
        <v>1598</v>
      </c>
      <c r="C1" s="578" t="s">
        <v>1679</v>
      </c>
      <c r="D1" s="579"/>
      <c r="E1" s="579"/>
      <c r="F1" s="579"/>
    </row>
    <row r="2" spans="1:7" s="358" customFormat="1" x14ac:dyDescent="0.25">
      <c r="A2" s="581"/>
      <c r="B2" s="581"/>
      <c r="C2" s="395" t="s">
        <v>1675</v>
      </c>
      <c r="D2" s="395" t="s">
        <v>1676</v>
      </c>
      <c r="E2" s="395" t="s">
        <v>1681</v>
      </c>
      <c r="F2" s="395" t="s">
        <v>1680</v>
      </c>
    </row>
    <row r="3" spans="1:7" ht="47.25" x14ac:dyDescent="0.25">
      <c r="A3" s="393">
        <v>1</v>
      </c>
      <c r="B3" s="370" t="s">
        <v>200</v>
      </c>
      <c r="C3" s="394" t="s">
        <v>1678</v>
      </c>
      <c r="D3" s="394" t="s">
        <v>1677</v>
      </c>
      <c r="E3" s="394"/>
      <c r="F3" s="394"/>
      <c r="G3" s="369"/>
    </row>
    <row r="4" spans="1:7" ht="31.5" x14ac:dyDescent="0.25">
      <c r="A4" s="393">
        <v>2</v>
      </c>
      <c r="B4" s="370" t="s">
        <v>214</v>
      </c>
      <c r="C4" s="394" t="s">
        <v>1603</v>
      </c>
      <c r="D4" s="394"/>
      <c r="E4" s="394" t="s">
        <v>1642</v>
      </c>
      <c r="F4" s="394"/>
      <c r="G4" s="359"/>
    </row>
    <row r="5" spans="1:7" ht="31.5" x14ac:dyDescent="0.25">
      <c r="A5" s="393">
        <v>3</v>
      </c>
      <c r="B5" s="370" t="s">
        <v>128</v>
      </c>
      <c r="C5" s="394" t="s">
        <v>1601</v>
      </c>
      <c r="D5" s="394"/>
      <c r="E5" s="394" t="s">
        <v>1600</v>
      </c>
      <c r="F5" s="394"/>
    </row>
    <row r="6" spans="1:7" ht="31.5" x14ac:dyDescent="0.25">
      <c r="A6" s="393">
        <v>4</v>
      </c>
      <c r="B6" s="370" t="s">
        <v>126</v>
      </c>
      <c r="C6" s="394" t="s">
        <v>1599</v>
      </c>
      <c r="D6" s="394"/>
      <c r="E6" s="394" t="s">
        <v>1600</v>
      </c>
      <c r="F6" s="394"/>
    </row>
    <row r="7" spans="1:7" ht="63" x14ac:dyDescent="0.25">
      <c r="A7" s="393">
        <v>5</v>
      </c>
      <c r="B7" s="370" t="s">
        <v>165</v>
      </c>
      <c r="C7" s="394"/>
      <c r="D7" s="394" t="s">
        <v>1682</v>
      </c>
      <c r="E7" s="406" t="s">
        <v>1693</v>
      </c>
      <c r="F7" s="394"/>
      <c r="G7" s="359"/>
    </row>
    <row r="8" spans="1:7" ht="31.5" x14ac:dyDescent="0.25">
      <c r="A8" s="393">
        <v>6</v>
      </c>
      <c r="B8" s="370" t="s">
        <v>1597</v>
      </c>
      <c r="C8" s="394"/>
      <c r="D8" s="394" t="s">
        <v>1602</v>
      </c>
      <c r="E8" s="394" t="s">
        <v>1600</v>
      </c>
      <c r="F8" s="394"/>
    </row>
    <row r="9" spans="1:7" ht="31.5" x14ac:dyDescent="0.25">
      <c r="A9" s="393">
        <v>7</v>
      </c>
      <c r="B9" s="370" t="s">
        <v>135</v>
      </c>
      <c r="C9" s="394"/>
      <c r="D9" s="394"/>
      <c r="E9" s="394" t="s">
        <v>1637</v>
      </c>
      <c r="F9" s="394"/>
    </row>
    <row r="10" spans="1:7" ht="31.5" x14ac:dyDescent="0.25">
      <c r="A10" s="393">
        <v>8</v>
      </c>
      <c r="B10" s="370" t="s">
        <v>139</v>
      </c>
      <c r="C10" s="394"/>
      <c r="D10" s="394"/>
      <c r="E10" s="394" t="s">
        <v>1643</v>
      </c>
      <c r="F10" s="394"/>
    </row>
    <row r="11" spans="1:7" ht="63" x14ac:dyDescent="0.25">
      <c r="A11" s="393">
        <v>9</v>
      </c>
      <c r="B11" s="370" t="s">
        <v>290</v>
      </c>
      <c r="C11" s="394"/>
      <c r="D11" s="394"/>
      <c r="E11" s="406" t="s">
        <v>1694</v>
      </c>
      <c r="F11" s="394"/>
    </row>
  </sheetData>
  <sortState ref="B5:F12">
    <sortCondition ref="C5:C12"/>
  </sortState>
  <mergeCells count="3">
    <mergeCell ref="C1:F1"/>
    <mergeCell ref="B1:B2"/>
    <mergeCell ref="A1:A2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2020</vt:lpstr>
      <vt:lpstr>2021</vt:lpstr>
      <vt:lpstr>2022</vt:lpstr>
      <vt:lpstr>ОМС</vt:lpstr>
      <vt:lpstr>Отстранения-допуска к работе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BARKOL</dc:creator>
  <cp:lastModifiedBy>Ирина А. Кирюшкина</cp:lastModifiedBy>
  <cp:lastPrinted>2022-07-19T06:29:35Z</cp:lastPrinted>
  <dcterms:created xsi:type="dcterms:W3CDTF">2020-01-13T08:10:41Z</dcterms:created>
  <dcterms:modified xsi:type="dcterms:W3CDTF">2022-08-23T08:46:20Z</dcterms:modified>
</cp:coreProperties>
</file>