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SN3PEPF00017B6D\EXCELCNV\7c23b782-4686-4771-8c28-86bd8ee4756b\"/>
    </mc:Choice>
  </mc:AlternateContent>
  <xr:revisionPtr revIDLastSave="0" documentId="8_{285CEFE3-C7D1-42E9-95D0-74A31BCD867E}" xr6:coauthVersionLast="47" xr6:coauthVersionMax="47" xr10:uidLastSave="{00000000-0000-0000-0000-000000000000}"/>
  <bookViews>
    <workbookView xWindow="-60" yWindow="-60" windowWidth="15480" windowHeight="11640" xr2:uid="{0352846C-8DFB-46B6-98C3-E1D845ED82E0}"/>
  </bookViews>
  <sheets>
    <sheet name="población 1924-1969" sheetId="1" r:id="rId1"/>
    <sheet name="población 1970-2024" sheetId="2" r:id="rId2"/>
    <sheet name="población 1987-2024" sheetId="3" r:id="rId3"/>
    <sheet name="poblacion bach 1924-2024" sheetId="4" r:id="rId4"/>
  </sheets>
  <externalReferences>
    <externalReference r:id="rId5"/>
  </externalReferences>
  <definedNames>
    <definedName name="_xlnm.Database" localSheetId="3">#REF!</definedName>
    <definedName name="_xlnm.Database">#REF!</definedName>
    <definedName name="_xlnm.Criteri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7" i="4" l="1"/>
  <c r="B107" i="4"/>
  <c r="D107" i="4"/>
  <c r="D106" i="4"/>
  <c r="D105" i="4"/>
  <c r="B104" i="4"/>
  <c r="D104" i="4"/>
  <c r="B103" i="4"/>
  <c r="D103" i="4" s="1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G44" i="3"/>
  <c r="F44" i="3"/>
  <c r="D44" i="3"/>
  <c r="B44" i="3"/>
  <c r="H44" i="3"/>
  <c r="B43" i="3"/>
  <c r="H43" i="3"/>
  <c r="G42" i="3"/>
  <c r="F42" i="3"/>
  <c r="D42" i="3"/>
  <c r="B42" i="3"/>
  <c r="H42" i="3"/>
  <c r="G41" i="3"/>
  <c r="B41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D28" i="3"/>
  <c r="H28" i="3" s="1"/>
  <c r="E27" i="3"/>
  <c r="D27" i="3"/>
  <c r="H27" i="3" s="1"/>
  <c r="D26" i="3"/>
  <c r="H26" i="3"/>
  <c r="D25" i="3"/>
  <c r="H25" i="3"/>
  <c r="D24" i="3"/>
  <c r="H24" i="3"/>
  <c r="E23" i="3"/>
  <c r="D23" i="3"/>
  <c r="H23" i="3"/>
  <c r="D22" i="3"/>
  <c r="H22" i="3"/>
  <c r="D21" i="3"/>
  <c r="H21" i="3" s="1"/>
  <c r="D20" i="3"/>
  <c r="H20" i="3"/>
  <c r="F19" i="3"/>
  <c r="D19" i="3"/>
  <c r="H19" i="3"/>
  <c r="E18" i="3"/>
  <c r="D18" i="3"/>
  <c r="H18" i="3" s="1"/>
  <c r="E17" i="3"/>
  <c r="D17" i="3"/>
  <c r="H17" i="3" s="1"/>
  <c r="E16" i="3"/>
  <c r="H16" i="3"/>
  <c r="F15" i="3"/>
  <c r="E15" i="3"/>
  <c r="H15" i="3" s="1"/>
  <c r="F14" i="3"/>
  <c r="E14" i="3"/>
  <c r="H14" i="3" s="1"/>
  <c r="H13" i="3"/>
  <c r="H12" i="3"/>
  <c r="H11" i="3"/>
  <c r="H10" i="3"/>
  <c r="H9" i="3"/>
  <c r="H8" i="3"/>
  <c r="H7" i="3"/>
  <c r="E61" i="2"/>
  <c r="D61" i="2"/>
  <c r="C61" i="2"/>
  <c r="B61" i="2"/>
  <c r="F61" i="2"/>
  <c r="E60" i="2"/>
  <c r="D60" i="2"/>
  <c r="C60" i="2"/>
  <c r="B60" i="2"/>
  <c r="F60" i="2"/>
  <c r="F59" i="2"/>
  <c r="F58" i="2"/>
  <c r="E57" i="2"/>
  <c r="D57" i="2"/>
  <c r="B57" i="2"/>
  <c r="F57" i="2" s="1"/>
  <c r="F56" i="2"/>
  <c r="F55" i="2"/>
  <c r="F54" i="2"/>
  <c r="F53" i="2"/>
  <c r="F52" i="2"/>
  <c r="F51" i="2"/>
  <c r="F50" i="2"/>
  <c r="C49" i="2"/>
  <c r="F49" i="2"/>
  <c r="F48" i="2"/>
  <c r="C47" i="2"/>
  <c r="F47" i="2"/>
  <c r="F46" i="2"/>
  <c r="F45" i="2"/>
  <c r="F44" i="2"/>
  <c r="F43" i="2"/>
  <c r="F42" i="2"/>
  <c r="B41" i="2"/>
  <c r="F41" i="2"/>
  <c r="B40" i="2"/>
  <c r="F40" i="2"/>
  <c r="B39" i="2"/>
  <c r="F39" i="2"/>
  <c r="F38" i="2"/>
  <c r="F37" i="2"/>
  <c r="D36" i="2"/>
  <c r="F36" i="2"/>
  <c r="F35" i="2"/>
  <c r="F34" i="2"/>
  <c r="F33" i="2"/>
  <c r="D32" i="2"/>
  <c r="F32" i="2" s="1"/>
  <c r="D31" i="2"/>
  <c r="F31" i="2" s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7" i="2"/>
  <c r="F7" i="2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<sst xmlns="http://schemas.openxmlformats.org/spreadsheetml/2006/main" count="63" uniqueCount="38">
  <si>
    <t>CUADRO I</t>
  </si>
  <si>
    <t>UNAM. Población escolar total</t>
  </si>
  <si>
    <t>1924-1969</t>
  </si>
  <si>
    <t>Año</t>
  </si>
  <si>
    <t>En planteles de bachillerato</t>
  </si>
  <si>
    <t>En facultades y escuelas de educación superior</t>
  </si>
  <si>
    <t>Total</t>
  </si>
  <si>
    <t>FUENTE: Elaborado por la CGPL con datos de:</t>
  </si>
  <si>
    <t>1924-1969: Series de Inscripción General, UNAM, 1975.</t>
  </si>
  <si>
    <t>CUADRO II</t>
  </si>
  <si>
    <r>
      <t>UNAM. Población escolar total</t>
    </r>
    <r>
      <rPr>
        <b/>
        <vertAlign val="superscript"/>
        <sz val="12"/>
        <rFont val="Arial"/>
        <family val="2"/>
      </rPr>
      <t>a</t>
    </r>
  </si>
  <si>
    <t>1970-2024</t>
  </si>
  <si>
    <r>
      <t>Bachillerato</t>
    </r>
    <r>
      <rPr>
        <vertAlign val="superscript"/>
        <sz val="9"/>
        <rFont val="Arial"/>
        <family val="2"/>
      </rPr>
      <t>b</t>
    </r>
  </si>
  <si>
    <r>
      <t>Técnico</t>
    </r>
    <r>
      <rPr>
        <vertAlign val="superscript"/>
        <sz val="9"/>
        <rFont val="Arial"/>
        <family val="2"/>
      </rPr>
      <t>c</t>
    </r>
  </si>
  <si>
    <t>Licenciatura</t>
  </si>
  <si>
    <t>Posgrado</t>
  </si>
  <si>
    <r>
      <t>a</t>
    </r>
    <r>
      <rPr>
        <sz val="8"/>
        <rFont val="Arial"/>
        <family val="2"/>
      </rPr>
      <t xml:space="preserve"> Incluye al Sistema de Universidad Abierta y Educación a Distancia (SUAyED).</t>
    </r>
  </si>
  <si>
    <r>
      <t>b</t>
    </r>
    <r>
      <rPr>
        <sz val="8"/>
        <rFont val="Arial"/>
        <family val="2"/>
      </rPr>
      <t xml:space="preserve"> Incluye Iniciación Universitaria (Secundaria).</t>
    </r>
  </si>
  <si>
    <r>
      <t>c</t>
    </r>
    <r>
      <rPr>
        <sz val="8"/>
        <rFont val="Arial"/>
        <family val="2"/>
      </rPr>
      <t xml:space="preserve"> Incluye al Propedeútico de la Facultad de Música.</t>
    </r>
  </si>
  <si>
    <r>
      <t xml:space="preserve">p </t>
    </r>
    <r>
      <rPr>
        <sz val="8"/>
        <rFont val="Arial"/>
        <family val="2"/>
      </rPr>
      <t>Cifras preliminares.</t>
    </r>
  </si>
  <si>
    <t>1970-1979: Anuarios Estadísticos, UNAM.</t>
  </si>
  <si>
    <t>1980-1985: Series Históricas, DGAE, UNAM.</t>
  </si>
  <si>
    <t>1986-2023: Agendas Estadísticas, UNAM.</t>
  </si>
  <si>
    <t>2024: DGAE, UNAM.</t>
  </si>
  <si>
    <t>CUADRO III</t>
  </si>
  <si>
    <t>1987-2024</t>
  </si>
  <si>
    <t>Propedeútico de la FAM</t>
  </si>
  <si>
    <t>Iniciación Universitaria</t>
  </si>
  <si>
    <t>Bachillerato</t>
  </si>
  <si>
    <t>Técnico</t>
  </si>
  <si>
    <t>-</t>
  </si>
  <si>
    <t>1987-2023: Agendas Estadísticas, UNAM.</t>
  </si>
  <si>
    <t>CUADRO IV</t>
  </si>
  <si>
    <r>
      <t>UNAM. Población escolar de bachillerato</t>
    </r>
    <r>
      <rPr>
        <b/>
        <vertAlign val="superscript"/>
        <sz val="12"/>
        <rFont val="Arial"/>
        <family val="2"/>
      </rPr>
      <t>a</t>
    </r>
  </si>
  <si>
    <t>1924-2024</t>
  </si>
  <si>
    <t>ENP</t>
  </si>
  <si>
    <t>CCH</t>
  </si>
  <si>
    <r>
      <t>a</t>
    </r>
    <r>
      <rPr>
        <sz val="8"/>
        <rFont val="Arial"/>
        <family val="2"/>
      </rPr>
      <t xml:space="preserve"> Incluye Iniciación Universitaria (Secundaria).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</si>
</sst>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0"/>
      <name val="Helv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vertAlign val="superscript"/>
      <sz val="12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2060"/>
      <name val="Arial"/>
      <family val="2"/>
    </font>
    <font>
      <b/>
      <sz val="10"/>
      <color rgb="FF000090"/>
      <name val="Arial"/>
      <family val="2"/>
    </font>
    <font>
      <b/>
      <vertAlign val="superscript"/>
      <sz val="10"/>
      <color rgb="FF000090"/>
      <name val="Arial"/>
      <family val="2"/>
    </font>
    <font>
      <b/>
      <sz val="10"/>
      <color rgb="FF011893"/>
      <name val="Arial"/>
      <family val="2"/>
    </font>
    <font>
      <b/>
      <vertAlign val="superscript"/>
      <sz val="10"/>
      <color rgb="FF011893"/>
      <name val="Arial"/>
      <family val="2"/>
    </font>
    <font>
      <sz val="10"/>
      <color rgb="FF002060"/>
      <name val="Arial"/>
      <family val="2"/>
    </font>
    <font>
      <vertAlign val="superscript"/>
      <sz val="10"/>
      <color rgb="FF002060"/>
      <name val="Arial"/>
      <family val="2"/>
    </font>
    <font>
      <b/>
      <sz val="10"/>
      <color rgb="FF660066"/>
      <name val="Arial"/>
      <family val="2"/>
    </font>
    <font>
      <b/>
      <sz val="10"/>
      <color rgb="FF002060"/>
      <name val="Arial"/>
      <family val="2"/>
    </font>
    <font>
      <sz val="10"/>
      <color rgb="FF011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4" fillId="2" borderId="0" applyNumberFormat="0" applyBorder="0" applyAlignment="0" applyProtection="0"/>
    <xf numFmtId="38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10" applyFont="1" applyAlignment="1">
      <alignment horizontal="center" vertical="center"/>
    </xf>
    <xf numFmtId="0" fontId="2" fillId="0" borderId="0" xfId="10" applyFont="1" applyAlignment="1">
      <alignment vertical="center"/>
    </xf>
    <xf numFmtId="0" fontId="4" fillId="0" borderId="0" xfId="10" applyFont="1" applyAlignment="1">
      <alignment vertical="center"/>
    </xf>
    <xf numFmtId="0" fontId="5" fillId="0" borderId="0" xfId="10" applyFont="1" applyAlignment="1">
      <alignment horizontal="center" vertical="center"/>
    </xf>
    <xf numFmtId="0" fontId="6" fillId="3" borderId="0" xfId="10" applyFont="1" applyFill="1" applyAlignment="1">
      <alignment horizontal="center" vertical="center"/>
    </xf>
    <xf numFmtId="0" fontId="6" fillId="3" borderId="0" xfId="10" applyFont="1" applyFill="1" applyAlignment="1">
      <alignment horizontal="center" vertical="center" wrapText="1"/>
    </xf>
    <xf numFmtId="0" fontId="6" fillId="0" borderId="0" xfId="10" applyFont="1" applyAlignment="1">
      <alignment vertical="center"/>
    </xf>
    <xf numFmtId="3" fontId="2" fillId="0" borderId="0" xfId="10" applyNumberFormat="1" applyFont="1" applyAlignment="1">
      <alignment horizontal="center" vertical="center"/>
    </xf>
    <xf numFmtId="3" fontId="2" fillId="0" borderId="0" xfId="10" applyNumberFormat="1" applyFont="1" applyAlignment="1">
      <alignment vertical="center"/>
    </xf>
    <xf numFmtId="3" fontId="2" fillId="0" borderId="0" xfId="2" applyNumberFormat="1" applyFont="1" applyAlignment="1">
      <alignment horizontal="center" vertical="center"/>
    </xf>
    <xf numFmtId="38" fontId="2" fillId="0" borderId="0" xfId="2" applyFont="1" applyBorder="1" applyAlignment="1">
      <alignment horizontal="center" vertical="center"/>
    </xf>
    <xf numFmtId="0" fontId="7" fillId="0" borderId="0" xfId="10" applyFont="1" applyAlignment="1">
      <alignment horizontal="left" vertical="center"/>
    </xf>
    <xf numFmtId="0" fontId="7" fillId="0" borderId="0" xfId="10" applyFont="1" applyAlignment="1">
      <alignment horizontal="center" vertical="center"/>
    </xf>
    <xf numFmtId="38" fontId="7" fillId="0" borderId="0" xfId="2" applyFont="1" applyAlignment="1">
      <alignment horizontal="center" vertical="center"/>
    </xf>
    <xf numFmtId="38" fontId="7" fillId="0" borderId="0" xfId="2" applyFont="1" applyAlignment="1">
      <alignment horizontal="right" vertical="center"/>
    </xf>
    <xf numFmtId="38" fontId="7" fillId="0" borderId="0" xfId="2" applyFont="1" applyAlignment="1">
      <alignment vertical="center"/>
    </xf>
    <xf numFmtId="0" fontId="7" fillId="0" borderId="0" xfId="10" applyFont="1" applyAlignment="1">
      <alignment vertical="center"/>
    </xf>
    <xf numFmtId="0" fontId="6" fillId="3" borderId="0" xfId="10" applyFont="1" applyFill="1" applyAlignment="1">
      <alignment horizontal="right" vertical="center"/>
    </xf>
    <xf numFmtId="3" fontId="2" fillId="0" borderId="0" xfId="2" applyNumberFormat="1" applyFont="1" applyAlignment="1">
      <alignment horizontal="right" vertical="center"/>
    </xf>
    <xf numFmtId="3" fontId="2" fillId="0" borderId="0" xfId="2" applyNumberFormat="1" applyFont="1" applyAlignment="1">
      <alignment vertical="center"/>
    </xf>
    <xf numFmtId="3" fontId="2" fillId="0" borderId="0" xfId="2" quotePrefix="1" applyNumberFormat="1" applyFont="1" applyAlignment="1">
      <alignment horizontal="right" vertical="center"/>
    </xf>
    <xf numFmtId="3" fontId="10" fillId="0" borderId="0" xfId="2" applyNumberFormat="1" applyFont="1" applyAlignment="1">
      <alignment horizontal="left" vertical="center"/>
    </xf>
    <xf numFmtId="3" fontId="2" fillId="0" borderId="0" xfId="2" applyNumberFormat="1" applyFont="1" applyAlignment="1">
      <alignment horizontal="left" vertical="center"/>
    </xf>
    <xf numFmtId="3" fontId="11" fillId="0" borderId="0" xfId="2" applyNumberFormat="1" applyFont="1" applyAlignment="1">
      <alignment horizontal="left" vertical="center"/>
    </xf>
    <xf numFmtId="3" fontId="5" fillId="0" borderId="0" xfId="10" applyNumberFormat="1" applyFont="1" applyAlignment="1">
      <alignment vertical="center"/>
    </xf>
    <xf numFmtId="0" fontId="5" fillId="0" borderId="0" xfId="10" applyFont="1" applyAlignment="1">
      <alignment vertical="center"/>
    </xf>
    <xf numFmtId="3" fontId="5" fillId="0" borderId="0" xfId="2" applyNumberFormat="1" applyFont="1" applyAlignment="1">
      <alignment horizontal="right" vertical="center"/>
    </xf>
    <xf numFmtId="3" fontId="12" fillId="0" borderId="0" xfId="2" applyNumberFormat="1" applyFont="1" applyAlignment="1">
      <alignment horizontal="left" vertical="center"/>
    </xf>
    <xf numFmtId="3" fontId="5" fillId="0" borderId="0" xfId="2" applyNumberFormat="1" applyFont="1" applyAlignment="1">
      <alignment vertical="center"/>
    </xf>
    <xf numFmtId="3" fontId="16" fillId="0" borderId="0" xfId="10" applyNumberFormat="1" applyFont="1" applyAlignment="1">
      <alignment vertical="center"/>
    </xf>
    <xf numFmtId="0" fontId="16" fillId="0" borderId="0" xfId="10" applyFont="1" applyAlignment="1">
      <alignment vertical="center"/>
    </xf>
    <xf numFmtId="3" fontId="16" fillId="0" borderId="0" xfId="2" applyNumberFormat="1" applyFont="1" applyAlignment="1">
      <alignment horizontal="right" vertical="center"/>
    </xf>
    <xf numFmtId="3" fontId="17" fillId="0" borderId="0" xfId="2" applyNumberFormat="1" applyFont="1" applyAlignment="1">
      <alignment horizontal="left" vertical="center"/>
    </xf>
    <xf numFmtId="3" fontId="16" fillId="0" borderId="0" xfId="2" applyNumberFormat="1" applyFont="1" applyAlignment="1">
      <alignment vertical="center"/>
    </xf>
    <xf numFmtId="3" fontId="18" fillId="0" borderId="0" xfId="10" applyNumberFormat="1" applyFont="1" applyAlignment="1">
      <alignment vertical="center"/>
    </xf>
    <xf numFmtId="0" fontId="18" fillId="0" borderId="0" xfId="10" applyFont="1" applyAlignment="1">
      <alignment vertical="center"/>
    </xf>
    <xf numFmtId="3" fontId="18" fillId="0" borderId="0" xfId="2" applyNumberFormat="1" applyFont="1" applyAlignment="1">
      <alignment horizontal="right" vertical="center"/>
    </xf>
    <xf numFmtId="3" fontId="19" fillId="0" borderId="0" xfId="2" applyNumberFormat="1" applyFont="1" applyAlignment="1">
      <alignment horizontal="left" vertical="center"/>
    </xf>
    <xf numFmtId="3" fontId="18" fillId="0" borderId="0" xfId="2" applyNumberFormat="1" applyFont="1" applyAlignment="1">
      <alignment vertical="center"/>
    </xf>
    <xf numFmtId="3" fontId="20" fillId="0" borderId="0" xfId="10" applyNumberFormat="1" applyFont="1" applyAlignment="1">
      <alignment vertical="center"/>
    </xf>
    <xf numFmtId="0" fontId="20" fillId="0" borderId="0" xfId="10" applyFont="1" applyAlignment="1">
      <alignment vertical="center"/>
    </xf>
    <xf numFmtId="3" fontId="20" fillId="0" borderId="0" xfId="2" applyNumberFormat="1" applyFont="1" applyAlignment="1">
      <alignment horizontal="right" vertical="center"/>
    </xf>
    <xf numFmtId="3" fontId="21" fillId="0" borderId="0" xfId="2" applyNumberFormat="1" applyFont="1" applyAlignment="1">
      <alignment horizontal="left" vertical="center"/>
    </xf>
    <xf numFmtId="3" fontId="20" fillId="0" borderId="0" xfId="2" applyNumberFormat="1" applyFont="1" applyAlignment="1">
      <alignment vertical="center"/>
    </xf>
    <xf numFmtId="0" fontId="10" fillId="0" borderId="0" xfId="10" applyFont="1" applyAlignment="1">
      <alignment horizontal="left" vertical="center"/>
    </xf>
    <xf numFmtId="38" fontId="7" fillId="0" borderId="0" xfId="2" applyFont="1" applyBorder="1" applyAlignment="1">
      <alignment vertical="center"/>
    </xf>
    <xf numFmtId="38" fontId="7" fillId="0" borderId="0" xfId="2" applyFont="1" applyBorder="1" applyAlignment="1">
      <alignment horizontal="right" vertical="center"/>
    </xf>
    <xf numFmtId="0" fontId="10" fillId="0" borderId="0" xfId="10" applyFont="1" applyAlignment="1">
      <alignment vertical="center"/>
    </xf>
    <xf numFmtId="0" fontId="7" fillId="0" borderId="0" xfId="10" quotePrefix="1" applyFont="1" applyAlignment="1">
      <alignment horizontal="left" vertical="center"/>
    </xf>
    <xf numFmtId="38" fontId="2" fillId="0" borderId="0" xfId="2" applyFont="1" applyAlignment="1">
      <alignment vertical="center"/>
    </xf>
    <xf numFmtId="3" fontId="22" fillId="0" borderId="0" xfId="2" quotePrefix="1" applyNumberFormat="1" applyFont="1" applyAlignment="1">
      <alignment horizontal="right" vertical="center"/>
    </xf>
    <xf numFmtId="0" fontId="23" fillId="0" borderId="0" xfId="10" applyFont="1" applyAlignment="1">
      <alignment horizontal="center" vertical="center"/>
    </xf>
    <xf numFmtId="3" fontId="23" fillId="0" borderId="0" xfId="10" applyNumberFormat="1" applyFont="1" applyAlignment="1">
      <alignment vertical="center"/>
    </xf>
    <xf numFmtId="3" fontId="23" fillId="0" borderId="0" xfId="2" applyNumberFormat="1" applyFont="1" applyAlignment="1">
      <alignment vertical="center"/>
    </xf>
    <xf numFmtId="3" fontId="23" fillId="0" borderId="0" xfId="2" quotePrefix="1" applyNumberFormat="1" applyFont="1" applyAlignment="1">
      <alignment horizontal="right" vertical="center"/>
    </xf>
    <xf numFmtId="3" fontId="23" fillId="0" borderId="0" xfId="2" applyNumberFormat="1" applyFont="1" applyAlignment="1">
      <alignment horizontal="right" vertical="center"/>
    </xf>
    <xf numFmtId="0" fontId="23" fillId="0" borderId="0" xfId="10" applyFont="1" applyAlignment="1">
      <alignment vertical="center"/>
    </xf>
    <xf numFmtId="3" fontId="2" fillId="4" borderId="0" xfId="10" applyNumberFormat="1" applyFont="1" applyFill="1" applyAlignment="1">
      <alignment horizontal="center" vertical="center"/>
    </xf>
    <xf numFmtId="3" fontId="2" fillId="4" borderId="0" xfId="2" applyNumberFormat="1" applyFont="1" applyFill="1" applyAlignment="1">
      <alignment horizontal="center" vertical="center"/>
    </xf>
    <xf numFmtId="3" fontId="2" fillId="0" borderId="0" xfId="2" applyNumberFormat="1" applyFont="1" applyFill="1" applyAlignment="1">
      <alignment horizontal="center" vertical="center"/>
    </xf>
    <xf numFmtId="0" fontId="24" fillId="0" borderId="0" xfId="10" applyFont="1" applyAlignment="1">
      <alignment vertical="center"/>
    </xf>
    <xf numFmtId="3" fontId="23" fillId="0" borderId="0" xfId="2" applyNumberFormat="1" applyFont="1" applyAlignment="1">
      <alignment horizontal="center" vertical="center"/>
    </xf>
    <xf numFmtId="0" fontId="13" fillId="0" borderId="0" xfId="10" applyFont="1" applyAlignment="1">
      <alignment horizontal="center" vertical="center"/>
    </xf>
    <xf numFmtId="0" fontId="2" fillId="0" borderId="0" xfId="10" applyFont="1" applyAlignment="1">
      <alignment horizontal="center" vertical="center"/>
    </xf>
    <xf numFmtId="0" fontId="3" fillId="0" borderId="0" xfId="10" applyFont="1" applyAlignment="1">
      <alignment horizontal="center" vertical="center"/>
    </xf>
    <xf numFmtId="0" fontId="15" fillId="0" borderId="0" xfId="10" applyFont="1" applyAlignment="1">
      <alignment horizontal="center" vertical="center"/>
    </xf>
  </cellXfs>
  <cellStyles count="13">
    <cellStyle name="Bueno 2" xfId="1" xr:uid="{3F7B11E6-9874-411B-9126-797EE2FDF2E6}"/>
    <cellStyle name="Millares [0]_unam pe 1924a2011" xfId="2" xr:uid="{C1E196D0-AF7D-4A5A-9029-17EE127D9E17}"/>
    <cellStyle name="Normal" xfId="0" builtinId="0"/>
    <cellStyle name="Normal 2" xfId="3" xr:uid="{6274366E-C756-42AC-B381-E511460724DF}"/>
    <cellStyle name="Normal 2 2" xfId="4" xr:uid="{7FD1760F-9367-4B7B-9776-8B58FB2EC2D0}"/>
    <cellStyle name="Normal 2 3" xfId="5" xr:uid="{785B2BDF-BC7D-4BB0-9CE2-2E179BE0380C}"/>
    <cellStyle name="Normal 2 3 2" xfId="6" xr:uid="{7989153D-6283-4F1D-BBB9-593AA5619B92}"/>
    <cellStyle name="Normal 2_c23 programas dgapa proyectos" xfId="7" xr:uid="{E7DB7784-70B7-4531-922D-42937FE1FF26}"/>
    <cellStyle name="Normal 3" xfId="8" xr:uid="{72AE164A-1D23-4200-A938-C8997436276E}"/>
    <cellStyle name="Normal 3 2" xfId="9" xr:uid="{37C8633A-4149-4E53-ABAF-D4DA22ADB3B5}"/>
    <cellStyle name="Normal_unam pe 1924a2011" xfId="10" xr:uid="{6FA860E6-E7CD-4835-ABA9-E57DC3A2AA62}"/>
    <cellStyle name="Porcentual 2" xfId="11" xr:uid="{5138C8CA-01F6-431A-89EC-F3F8B60C8BA4}"/>
    <cellStyle name="Porcentual 2 2" xfId="12" xr:uid="{AF5A70A6-9AEC-4847-B79D-8BB9FB8D1C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eries%20estad&#237;sticas%20unam\2024\unam%20series%20estad&#237;sticas%202000-2024%20202404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Índice"/>
      <sheetName val="demanda bach"/>
      <sheetName val="demanda lic"/>
      <sheetName val="pobl escolar"/>
      <sheetName val="pobl posgr"/>
      <sheetName val="pobl lic"/>
      <sheetName val="pobl bach"/>
      <sheetName val="pobl SUAyED"/>
      <sheetName val="egresados"/>
      <sheetName val="titulación"/>
      <sheetName val="planes est"/>
      <sheetName val="posgr SNP"/>
      <sheetName val="becarios prog"/>
      <sheetName val="becarios nivel"/>
      <sheetName val="sist incor"/>
      <sheetName val="educ cont"/>
      <sheetName val="crai cepe"/>
      <sheetName val="serv social"/>
      <sheetName val="pers acad"/>
      <sheetName val="pers acad TC"/>
      <sheetName val="nombr pa"/>
      <sheetName val="pa sedes fora"/>
      <sheetName val="rec y estímulos pa"/>
      <sheetName val="actual y sup pa"/>
      <sheetName val="formación pa"/>
      <sheetName val="apoyos pi"/>
      <sheetName val="becas posdoc"/>
      <sheetName val="SNI"/>
      <sheetName val="SNI nivel "/>
      <sheetName val="productos Inv"/>
      <sheetName val="tesis inv"/>
      <sheetName val="ISI"/>
      <sheetName val="act sub dif cult"/>
      <sheetName val="asis sub dif cult"/>
      <sheetName val="func CCU"/>
      <sheetName val="asist CCU"/>
      <sheetName val="acerv esp"/>
      <sheetName val="prod edit"/>
      <sheetName val="serv biblio"/>
      <sheetName val="serv cómputo"/>
      <sheetName val="área const"/>
      <sheetName val="presupuesto"/>
      <sheetName val="gasto alumno"/>
      <sheetName val="población 1924-1969"/>
      <sheetName val="población 1970-2024"/>
      <sheetName val="población 1987-2024"/>
      <sheetName val="poblacion bach 1924-2024"/>
      <sheetName val="pi 1924-2024"/>
      <sheetName val="titulación 1924-2023"/>
      <sheetName val="tit dip exagra 1924-2023"/>
      <sheetName val="demanda 1975-2024"/>
    </sheetNames>
    <sheetDataSet>
      <sheetData sheetId="0"/>
      <sheetData sheetId="1"/>
      <sheetData sheetId="2"/>
      <sheetData sheetId="3">
        <row r="9">
          <cell r="W9">
            <v>733</v>
          </cell>
          <cell r="X9">
            <v>688</v>
          </cell>
          <cell r="Y9">
            <v>663</v>
          </cell>
          <cell r="Z9">
            <v>697</v>
          </cell>
        </row>
        <row r="11">
          <cell r="X11">
            <v>106574</v>
          </cell>
          <cell r="Y11">
            <v>106863</v>
          </cell>
          <cell r="Z11">
            <v>107061</v>
          </cell>
        </row>
        <row r="13">
          <cell r="Y13">
            <v>4</v>
          </cell>
          <cell r="Z13">
            <v>0</v>
          </cell>
        </row>
        <row r="15">
          <cell r="X15">
            <v>229268</v>
          </cell>
          <cell r="Y15">
            <v>233260</v>
          </cell>
          <cell r="Z15">
            <v>233346</v>
          </cell>
        </row>
        <row r="17">
          <cell r="X17">
            <v>33076</v>
          </cell>
          <cell r="Y17">
            <v>32550</v>
          </cell>
          <cell r="Z17">
            <v>32578</v>
          </cell>
        </row>
      </sheetData>
      <sheetData sheetId="4">
        <row r="7">
          <cell r="Z7">
            <v>32578</v>
          </cell>
        </row>
      </sheetData>
      <sheetData sheetId="5">
        <row r="7">
          <cell r="V7">
            <v>217808</v>
          </cell>
          <cell r="Z7">
            <v>233346</v>
          </cell>
        </row>
      </sheetData>
      <sheetData sheetId="6">
        <row r="7">
          <cell r="AA7">
            <v>107061</v>
          </cell>
        </row>
        <row r="9">
          <cell r="AA9">
            <v>56997</v>
          </cell>
        </row>
        <row r="11">
          <cell r="AA11">
            <v>50064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CB64D-D11E-47D6-8A8B-519AC0A826F4}">
  <sheetPr>
    <tabColor theme="9" tint="-0.249977111117893"/>
    <pageSetUpPr fitToPage="1"/>
  </sheetPr>
  <dimension ref="A1:G55"/>
  <sheetViews>
    <sheetView tabSelected="1" workbookViewId="0">
      <selection sqref="A1:D1"/>
    </sheetView>
  </sheetViews>
  <sheetFormatPr defaultColWidth="10.85546875" defaultRowHeight="12.75"/>
  <cols>
    <col min="1" max="1" width="8.85546875" style="1" customWidth="1"/>
    <col min="2" max="4" width="14.85546875" style="1" customWidth="1"/>
    <col min="5" max="16384" width="10.85546875" style="2"/>
  </cols>
  <sheetData>
    <row r="1" spans="1:4" ht="12.75" customHeight="1">
      <c r="A1" s="63" t="s">
        <v>0</v>
      </c>
      <c r="B1" s="64"/>
      <c r="C1" s="64"/>
      <c r="D1" s="64"/>
    </row>
    <row r="2" spans="1:4" ht="12.75" customHeight="1">
      <c r="A2" s="64"/>
      <c r="B2" s="64"/>
      <c r="C2" s="64"/>
      <c r="D2" s="64"/>
    </row>
    <row r="3" spans="1:4" s="3" customFormat="1" ht="18" customHeight="1">
      <c r="A3" s="65" t="s">
        <v>1</v>
      </c>
      <c r="B3" s="65"/>
      <c r="C3" s="65"/>
      <c r="D3" s="65"/>
    </row>
    <row r="4" spans="1:4" s="3" customFormat="1" ht="18" customHeight="1">
      <c r="A4" s="66" t="s">
        <v>2</v>
      </c>
      <c r="B4" s="66"/>
      <c r="C4" s="66"/>
      <c r="D4" s="66"/>
    </row>
    <row r="5" spans="1:4">
      <c r="A5" s="4"/>
      <c r="B5" s="4"/>
      <c r="C5" s="4"/>
      <c r="D5" s="4"/>
    </row>
    <row r="6" spans="1:4" s="7" customFormat="1" ht="36" customHeight="1">
      <c r="A6" s="5" t="s">
        <v>3</v>
      </c>
      <c r="B6" s="6" t="s">
        <v>4</v>
      </c>
      <c r="C6" s="6" t="s">
        <v>5</v>
      </c>
      <c r="D6" s="5" t="s">
        <v>6</v>
      </c>
    </row>
    <row r="7" spans="1:4" ht="18" customHeight="1">
      <c r="A7" s="1">
        <v>1924</v>
      </c>
      <c r="B7" s="8">
        <v>2328</v>
      </c>
      <c r="C7" s="8">
        <v>7294</v>
      </c>
      <c r="D7" s="8">
        <f t="shared" ref="D7:D52" si="0">SUM(B7+C7)</f>
        <v>9622</v>
      </c>
    </row>
    <row r="8" spans="1:4" ht="18" customHeight="1">
      <c r="A8" s="1">
        <v>1925</v>
      </c>
      <c r="B8" s="8">
        <v>2810</v>
      </c>
      <c r="C8" s="8">
        <v>7776</v>
      </c>
      <c r="D8" s="8">
        <f t="shared" si="0"/>
        <v>10586</v>
      </c>
    </row>
    <row r="9" spans="1:4" ht="18" customHeight="1">
      <c r="A9" s="1">
        <v>1926</v>
      </c>
      <c r="B9" s="8">
        <v>1772</v>
      </c>
      <c r="C9" s="8">
        <v>8407</v>
      </c>
      <c r="D9" s="8">
        <f t="shared" si="0"/>
        <v>10179</v>
      </c>
    </row>
    <row r="10" spans="1:4" ht="18" customHeight="1">
      <c r="A10" s="1">
        <v>1927</v>
      </c>
      <c r="B10" s="8">
        <v>1479</v>
      </c>
      <c r="C10" s="8">
        <v>6952</v>
      </c>
      <c r="D10" s="8">
        <f t="shared" si="0"/>
        <v>8431</v>
      </c>
    </row>
    <row r="11" spans="1:4" ht="18" customHeight="1">
      <c r="A11" s="1">
        <v>1928</v>
      </c>
      <c r="B11" s="8">
        <v>1315</v>
      </c>
      <c r="C11" s="8">
        <v>7275</v>
      </c>
      <c r="D11" s="8">
        <f t="shared" si="0"/>
        <v>8590</v>
      </c>
    </row>
    <row r="12" spans="1:4" ht="18" customHeight="1">
      <c r="A12" s="1">
        <v>1929</v>
      </c>
      <c r="B12" s="8">
        <v>1388</v>
      </c>
      <c r="C12" s="8">
        <v>5368</v>
      </c>
      <c r="D12" s="8">
        <f t="shared" si="0"/>
        <v>6756</v>
      </c>
    </row>
    <row r="13" spans="1:4" ht="18" customHeight="1">
      <c r="A13" s="1">
        <v>1930</v>
      </c>
      <c r="B13" s="8">
        <v>1528</v>
      </c>
      <c r="C13" s="8">
        <v>6503</v>
      </c>
      <c r="D13" s="8">
        <f t="shared" si="0"/>
        <v>8031</v>
      </c>
    </row>
    <row r="14" spans="1:4" ht="18" customHeight="1">
      <c r="A14" s="1">
        <v>1931</v>
      </c>
      <c r="B14" s="8">
        <v>1438</v>
      </c>
      <c r="C14" s="8">
        <v>6799</v>
      </c>
      <c r="D14" s="8">
        <f t="shared" si="0"/>
        <v>8237</v>
      </c>
    </row>
    <row r="15" spans="1:4" ht="18" customHeight="1">
      <c r="A15" s="1">
        <v>1932</v>
      </c>
      <c r="B15" s="8">
        <v>1462</v>
      </c>
      <c r="C15" s="8">
        <v>7544</v>
      </c>
      <c r="D15" s="8">
        <f t="shared" si="0"/>
        <v>9006</v>
      </c>
    </row>
    <row r="16" spans="1:4" ht="18" customHeight="1">
      <c r="A16" s="1">
        <v>1933</v>
      </c>
      <c r="B16" s="8">
        <v>1381</v>
      </c>
      <c r="C16" s="8">
        <v>6834</v>
      </c>
      <c r="D16" s="8">
        <f t="shared" si="0"/>
        <v>8215</v>
      </c>
    </row>
    <row r="17" spans="1:4" ht="18" customHeight="1">
      <c r="A17" s="1">
        <v>1934</v>
      </c>
      <c r="B17" s="8">
        <v>1649</v>
      </c>
      <c r="C17" s="8">
        <v>6083</v>
      </c>
      <c r="D17" s="8">
        <f t="shared" si="0"/>
        <v>7732</v>
      </c>
    </row>
    <row r="18" spans="1:4" ht="18" customHeight="1">
      <c r="A18" s="1">
        <v>1935</v>
      </c>
      <c r="B18" s="8">
        <v>2065</v>
      </c>
      <c r="C18" s="8">
        <v>6168</v>
      </c>
      <c r="D18" s="8">
        <f t="shared" si="0"/>
        <v>8233</v>
      </c>
    </row>
    <row r="19" spans="1:4" ht="18" customHeight="1">
      <c r="A19" s="1">
        <v>1936</v>
      </c>
      <c r="B19" s="8">
        <v>2672</v>
      </c>
      <c r="C19" s="8">
        <v>7132</v>
      </c>
      <c r="D19" s="8">
        <f t="shared" si="0"/>
        <v>9804</v>
      </c>
    </row>
    <row r="20" spans="1:4" ht="18" customHeight="1">
      <c r="A20" s="1">
        <v>1937</v>
      </c>
      <c r="B20" s="8">
        <v>3181</v>
      </c>
      <c r="C20" s="8">
        <v>8240</v>
      </c>
      <c r="D20" s="8">
        <f t="shared" si="0"/>
        <v>11421</v>
      </c>
    </row>
    <row r="21" spans="1:4" ht="18" customHeight="1">
      <c r="A21" s="1">
        <v>1938</v>
      </c>
      <c r="B21" s="8">
        <v>3358</v>
      </c>
      <c r="C21" s="8">
        <v>9267</v>
      </c>
      <c r="D21" s="8">
        <f t="shared" si="0"/>
        <v>12625</v>
      </c>
    </row>
    <row r="22" spans="1:4" ht="18" customHeight="1">
      <c r="A22" s="1">
        <v>1939</v>
      </c>
      <c r="B22" s="8">
        <v>3372</v>
      </c>
      <c r="C22" s="8">
        <v>9597</v>
      </c>
      <c r="D22" s="8">
        <f t="shared" si="0"/>
        <v>12969</v>
      </c>
    </row>
    <row r="23" spans="1:4" ht="18" customHeight="1">
      <c r="A23" s="1">
        <v>1940</v>
      </c>
      <c r="B23" s="8">
        <v>4465</v>
      </c>
      <c r="C23" s="8">
        <v>10670</v>
      </c>
      <c r="D23" s="8">
        <f t="shared" si="0"/>
        <v>15135</v>
      </c>
    </row>
    <row r="24" spans="1:4" ht="18" customHeight="1">
      <c r="A24" s="1">
        <v>1941</v>
      </c>
      <c r="B24" s="8">
        <v>5084</v>
      </c>
      <c r="C24" s="8">
        <v>11199</v>
      </c>
      <c r="D24" s="8">
        <f t="shared" si="0"/>
        <v>16283</v>
      </c>
    </row>
    <row r="25" spans="1:4" ht="18" customHeight="1">
      <c r="A25" s="1">
        <v>1942</v>
      </c>
      <c r="B25" s="8">
        <v>5578</v>
      </c>
      <c r="C25" s="8">
        <v>11931</v>
      </c>
      <c r="D25" s="8">
        <f t="shared" si="0"/>
        <v>17509</v>
      </c>
    </row>
    <row r="26" spans="1:4" ht="18" customHeight="1">
      <c r="A26" s="1">
        <v>1943</v>
      </c>
      <c r="B26" s="8">
        <v>6080</v>
      </c>
      <c r="C26" s="8">
        <v>14570</v>
      </c>
      <c r="D26" s="8">
        <f t="shared" si="0"/>
        <v>20650</v>
      </c>
    </row>
    <row r="27" spans="1:4" ht="18" customHeight="1">
      <c r="A27" s="1">
        <v>1944</v>
      </c>
      <c r="B27" s="8">
        <v>5720</v>
      </c>
      <c r="C27" s="8">
        <v>14397</v>
      </c>
      <c r="D27" s="8">
        <f t="shared" si="0"/>
        <v>20117</v>
      </c>
    </row>
    <row r="28" spans="1:4" ht="18" customHeight="1">
      <c r="A28" s="1">
        <v>1945</v>
      </c>
      <c r="B28" s="8">
        <v>5887</v>
      </c>
      <c r="C28" s="8">
        <v>15507</v>
      </c>
      <c r="D28" s="8">
        <f t="shared" si="0"/>
        <v>21394</v>
      </c>
    </row>
    <row r="29" spans="1:4" ht="18" customHeight="1">
      <c r="A29" s="1">
        <v>1946</v>
      </c>
      <c r="B29" s="8">
        <v>5531</v>
      </c>
      <c r="C29" s="8">
        <v>15432</v>
      </c>
      <c r="D29" s="8">
        <f t="shared" si="0"/>
        <v>20963</v>
      </c>
    </row>
    <row r="30" spans="1:4" ht="18" customHeight="1">
      <c r="A30" s="1">
        <v>1947</v>
      </c>
      <c r="B30" s="8">
        <v>5489</v>
      </c>
      <c r="C30" s="8">
        <v>15015</v>
      </c>
      <c r="D30" s="8">
        <f t="shared" si="0"/>
        <v>20504</v>
      </c>
    </row>
    <row r="31" spans="1:4" ht="18" customHeight="1">
      <c r="A31" s="1">
        <v>1948</v>
      </c>
      <c r="B31" s="8">
        <v>5286</v>
      </c>
      <c r="C31" s="8">
        <v>14670</v>
      </c>
      <c r="D31" s="8">
        <f t="shared" si="0"/>
        <v>19956</v>
      </c>
    </row>
    <row r="32" spans="1:4" ht="18" customHeight="1">
      <c r="A32" s="1">
        <v>1949</v>
      </c>
      <c r="B32" s="8">
        <v>6066</v>
      </c>
      <c r="C32" s="8">
        <v>17126</v>
      </c>
      <c r="D32" s="8">
        <f t="shared" si="0"/>
        <v>23192</v>
      </c>
    </row>
    <row r="33" spans="1:6" ht="18" customHeight="1">
      <c r="A33" s="1">
        <v>1950</v>
      </c>
      <c r="B33" s="8">
        <v>6783</v>
      </c>
      <c r="C33" s="8">
        <v>17271</v>
      </c>
      <c r="D33" s="8">
        <f t="shared" si="0"/>
        <v>24054</v>
      </c>
    </row>
    <row r="34" spans="1:6" ht="18" customHeight="1">
      <c r="A34" s="1">
        <v>1951</v>
      </c>
      <c r="B34" s="8">
        <v>7934</v>
      </c>
      <c r="C34" s="8">
        <v>18893</v>
      </c>
      <c r="D34" s="8">
        <f t="shared" si="0"/>
        <v>26827</v>
      </c>
    </row>
    <row r="35" spans="1:6" ht="18" customHeight="1">
      <c r="A35" s="1">
        <v>1952</v>
      </c>
      <c r="B35" s="8">
        <v>8900</v>
      </c>
      <c r="C35" s="8">
        <v>19392</v>
      </c>
      <c r="D35" s="8">
        <f t="shared" si="0"/>
        <v>28292</v>
      </c>
    </row>
    <row r="36" spans="1:6" ht="18" customHeight="1">
      <c r="A36" s="1">
        <v>1953</v>
      </c>
      <c r="B36" s="8">
        <v>9650</v>
      </c>
      <c r="C36" s="8">
        <v>19957</v>
      </c>
      <c r="D36" s="8">
        <f t="shared" si="0"/>
        <v>29607</v>
      </c>
    </row>
    <row r="37" spans="1:6" ht="18" customHeight="1">
      <c r="A37" s="1">
        <v>1954</v>
      </c>
      <c r="B37" s="8">
        <v>10398</v>
      </c>
      <c r="C37" s="8">
        <v>22254</v>
      </c>
      <c r="D37" s="8">
        <f t="shared" si="0"/>
        <v>32652</v>
      </c>
    </row>
    <row r="38" spans="1:6" ht="18" customHeight="1">
      <c r="A38" s="1">
        <v>1955</v>
      </c>
      <c r="B38" s="8">
        <v>12019</v>
      </c>
      <c r="C38" s="8">
        <v>24146</v>
      </c>
      <c r="D38" s="8">
        <f t="shared" si="0"/>
        <v>36165</v>
      </c>
    </row>
    <row r="39" spans="1:6" ht="18" customHeight="1">
      <c r="A39" s="1">
        <v>1956</v>
      </c>
      <c r="B39" s="8">
        <v>10603</v>
      </c>
      <c r="C39" s="8">
        <v>26140</v>
      </c>
      <c r="D39" s="8">
        <f t="shared" si="0"/>
        <v>36743</v>
      </c>
    </row>
    <row r="40" spans="1:6" ht="18" customHeight="1">
      <c r="A40" s="1">
        <v>1957</v>
      </c>
      <c r="B40" s="8">
        <v>11217</v>
      </c>
      <c r="C40" s="8">
        <v>30087</v>
      </c>
      <c r="D40" s="8">
        <f t="shared" si="0"/>
        <v>41304</v>
      </c>
    </row>
    <row r="41" spans="1:6" ht="18" customHeight="1">
      <c r="A41" s="1">
        <v>1958</v>
      </c>
      <c r="B41" s="8">
        <v>13174</v>
      </c>
      <c r="C41" s="8">
        <v>30750</v>
      </c>
      <c r="D41" s="8">
        <f t="shared" si="0"/>
        <v>43924</v>
      </c>
    </row>
    <row r="42" spans="1:6" ht="18" customHeight="1">
      <c r="A42" s="1">
        <v>1959</v>
      </c>
      <c r="B42" s="8">
        <v>14847</v>
      </c>
      <c r="C42" s="8">
        <v>35104</v>
      </c>
      <c r="D42" s="8">
        <f t="shared" si="0"/>
        <v>49951</v>
      </c>
    </row>
    <row r="43" spans="1:6" ht="18" customHeight="1">
      <c r="A43" s="1">
        <v>1960</v>
      </c>
      <c r="B43" s="8">
        <v>19328</v>
      </c>
      <c r="C43" s="8">
        <v>39213</v>
      </c>
      <c r="D43" s="8">
        <f t="shared" si="0"/>
        <v>58541</v>
      </c>
    </row>
    <row r="44" spans="1:6" ht="18" customHeight="1">
      <c r="A44" s="1">
        <v>1961</v>
      </c>
      <c r="B44" s="8">
        <v>23101</v>
      </c>
      <c r="C44" s="8">
        <v>43769</v>
      </c>
      <c r="D44" s="8">
        <f t="shared" si="0"/>
        <v>66870</v>
      </c>
      <c r="F44" s="9"/>
    </row>
    <row r="45" spans="1:6" ht="18" customHeight="1">
      <c r="A45" s="1">
        <v>1962</v>
      </c>
      <c r="B45" s="8">
        <v>24139</v>
      </c>
      <c r="C45" s="10">
        <v>46407</v>
      </c>
      <c r="D45" s="8">
        <f t="shared" si="0"/>
        <v>70546</v>
      </c>
      <c r="F45" s="9"/>
    </row>
    <row r="46" spans="1:6" ht="18" customHeight="1">
      <c r="A46" s="1">
        <v>1963</v>
      </c>
      <c r="B46" s="8">
        <v>26731</v>
      </c>
      <c r="C46" s="10">
        <v>47332</v>
      </c>
      <c r="D46" s="8">
        <f t="shared" si="0"/>
        <v>74063</v>
      </c>
      <c r="F46" s="9"/>
    </row>
    <row r="47" spans="1:6" ht="18" customHeight="1">
      <c r="A47" s="1">
        <v>1964</v>
      </c>
      <c r="B47" s="8">
        <v>25643</v>
      </c>
      <c r="C47" s="10">
        <v>46932</v>
      </c>
      <c r="D47" s="8">
        <f t="shared" si="0"/>
        <v>72575</v>
      </c>
      <c r="F47" s="9"/>
    </row>
    <row r="48" spans="1:6" ht="18" customHeight="1">
      <c r="A48" s="1">
        <v>1965</v>
      </c>
      <c r="B48" s="8">
        <v>25383</v>
      </c>
      <c r="C48" s="10">
        <v>48468</v>
      </c>
      <c r="D48" s="8">
        <f t="shared" si="0"/>
        <v>73851</v>
      </c>
      <c r="F48" s="9"/>
    </row>
    <row r="49" spans="1:7" ht="18" customHeight="1">
      <c r="A49" s="1">
        <v>1966</v>
      </c>
      <c r="B49" s="8">
        <v>20737</v>
      </c>
      <c r="C49" s="10">
        <v>48387</v>
      </c>
      <c r="D49" s="8">
        <f t="shared" si="0"/>
        <v>69124</v>
      </c>
      <c r="F49" s="9"/>
    </row>
    <row r="50" spans="1:7" ht="18" customHeight="1">
      <c r="A50" s="1">
        <v>1967</v>
      </c>
      <c r="B50" s="8">
        <v>35832</v>
      </c>
      <c r="C50" s="10">
        <v>49970</v>
      </c>
      <c r="D50" s="8">
        <f t="shared" si="0"/>
        <v>85802</v>
      </c>
      <c r="F50" s="9"/>
    </row>
    <row r="51" spans="1:7" ht="18" customHeight="1">
      <c r="A51" s="1">
        <v>1968</v>
      </c>
      <c r="B51" s="8">
        <v>41110</v>
      </c>
      <c r="C51" s="10">
        <v>54478</v>
      </c>
      <c r="D51" s="8">
        <f t="shared" si="0"/>
        <v>95588</v>
      </c>
      <c r="F51" s="9"/>
    </row>
    <row r="52" spans="1:7" ht="18" customHeight="1">
      <c r="A52" s="1">
        <v>1969</v>
      </c>
      <c r="B52" s="8">
        <v>40114</v>
      </c>
      <c r="C52" s="10">
        <v>60640</v>
      </c>
      <c r="D52" s="8">
        <f t="shared" si="0"/>
        <v>100754</v>
      </c>
      <c r="F52" s="9"/>
    </row>
    <row r="53" spans="1:7">
      <c r="B53" s="11"/>
      <c r="C53" s="11"/>
      <c r="D53" s="11"/>
    </row>
    <row r="54" spans="1:7" s="17" customFormat="1" ht="12" customHeight="1">
      <c r="A54" s="12" t="s">
        <v>7</v>
      </c>
      <c r="B54" s="13"/>
      <c r="C54" s="14"/>
      <c r="D54" s="14"/>
      <c r="E54" s="15"/>
      <c r="F54" s="15"/>
      <c r="G54" s="16"/>
    </row>
    <row r="55" spans="1:7" s="17" customFormat="1" ht="11.25">
      <c r="A55" s="12" t="s">
        <v>8</v>
      </c>
      <c r="B55" s="14"/>
      <c r="C55" s="14"/>
      <c r="D55" s="14"/>
    </row>
  </sheetData>
  <mergeCells count="4">
    <mergeCell ref="A1:D1"/>
    <mergeCell ref="A2:D2"/>
    <mergeCell ref="A3:D3"/>
    <mergeCell ref="A4:D4"/>
  </mergeCells>
  <printOptions horizontalCentered="1" verticalCentered="1"/>
  <pageMargins left="0.98" right="0.98" top="0.39000000000000007" bottom="0.39000000000000007" header="0.51" footer="0.51"/>
  <pageSetup scale="73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0841-466D-443E-A132-C3C091725609}">
  <sheetPr>
    <tabColor theme="9" tint="-0.249977111117893"/>
    <pageSetUpPr fitToPage="1"/>
  </sheetPr>
  <dimension ref="A1:K72"/>
  <sheetViews>
    <sheetView topLeftCell="A37" workbookViewId="0">
      <selection activeCell="A55" sqref="A55"/>
    </sheetView>
  </sheetViews>
  <sheetFormatPr defaultColWidth="10.85546875" defaultRowHeight="12.75"/>
  <cols>
    <col min="1" max="1" width="8.85546875" style="2" customWidth="1"/>
    <col min="2" max="6" width="12.85546875" style="2" customWidth="1"/>
    <col min="7" max="16384" width="10.85546875" style="2"/>
  </cols>
  <sheetData>
    <row r="1" spans="1:8" ht="12.75" customHeight="1">
      <c r="A1" s="63" t="s">
        <v>9</v>
      </c>
      <c r="B1" s="64"/>
      <c r="C1" s="64"/>
      <c r="D1" s="64"/>
      <c r="E1" s="64"/>
      <c r="F1" s="64"/>
    </row>
    <row r="2" spans="1:8" ht="12.75" customHeight="1">
      <c r="A2" s="64"/>
      <c r="B2" s="64"/>
      <c r="C2" s="64"/>
      <c r="D2" s="64"/>
      <c r="E2" s="64"/>
      <c r="F2" s="64"/>
    </row>
    <row r="3" spans="1:8" ht="18" customHeight="1">
      <c r="A3" s="65" t="s">
        <v>10</v>
      </c>
      <c r="B3" s="65"/>
      <c r="C3" s="65"/>
      <c r="D3" s="65"/>
      <c r="E3" s="65"/>
      <c r="F3" s="65"/>
    </row>
    <row r="4" spans="1:8" ht="18" customHeight="1">
      <c r="A4" s="66" t="s">
        <v>11</v>
      </c>
      <c r="B4" s="66"/>
      <c r="C4" s="66"/>
      <c r="D4" s="66"/>
      <c r="E4" s="66"/>
      <c r="F4" s="66"/>
    </row>
    <row r="5" spans="1:8">
      <c r="A5" s="4"/>
      <c r="B5" s="4"/>
      <c r="C5" s="4"/>
      <c r="D5" s="4"/>
      <c r="E5" s="4"/>
      <c r="F5" s="4"/>
    </row>
    <row r="6" spans="1:8" s="7" customFormat="1" ht="18" customHeight="1">
      <c r="A6" s="5" t="s">
        <v>3</v>
      </c>
      <c r="B6" s="18" t="s">
        <v>12</v>
      </c>
      <c r="C6" s="18" t="s">
        <v>13</v>
      </c>
      <c r="D6" s="18" t="s">
        <v>14</v>
      </c>
      <c r="E6" s="18" t="s">
        <v>15</v>
      </c>
      <c r="F6" s="18" t="s">
        <v>6</v>
      </c>
    </row>
    <row r="7" spans="1:8" ht="18" customHeight="1">
      <c r="A7" s="1">
        <v>1970</v>
      </c>
      <c r="B7" s="9">
        <v>39943</v>
      </c>
      <c r="C7" s="19">
        <f>1081+518</f>
        <v>1599</v>
      </c>
      <c r="D7" s="20">
        <v>61709</v>
      </c>
      <c r="E7" s="21">
        <v>2930</v>
      </c>
      <c r="F7" s="20">
        <f t="shared" ref="F7:F55" si="0">SUM(B7:E7)</f>
        <v>106181</v>
      </c>
      <c r="H7" s="9"/>
    </row>
    <row r="8" spans="1:8" ht="18" customHeight="1">
      <c r="A8" s="1">
        <v>1971</v>
      </c>
      <c r="B8" s="9">
        <v>43958</v>
      </c>
      <c r="C8" s="19">
        <v>2273</v>
      </c>
      <c r="D8" s="20">
        <v>77995</v>
      </c>
      <c r="E8" s="19">
        <v>3918</v>
      </c>
      <c r="F8" s="20">
        <f t="shared" si="0"/>
        <v>128144</v>
      </c>
      <c r="H8" s="9"/>
    </row>
    <row r="9" spans="1:8" ht="18" customHeight="1">
      <c r="A9" s="1">
        <v>1972</v>
      </c>
      <c r="B9" s="9">
        <v>42777</v>
      </c>
      <c r="C9" s="19">
        <v>2450</v>
      </c>
      <c r="D9" s="20">
        <v>88665</v>
      </c>
      <c r="E9" s="19">
        <v>3662</v>
      </c>
      <c r="F9" s="20">
        <f t="shared" si="0"/>
        <v>137554</v>
      </c>
      <c r="H9" s="9"/>
    </row>
    <row r="10" spans="1:8" ht="18" customHeight="1">
      <c r="A10" s="1">
        <v>1973</v>
      </c>
      <c r="B10" s="9">
        <v>104648</v>
      </c>
      <c r="C10" s="19">
        <v>2228</v>
      </c>
      <c r="D10" s="20">
        <v>86045</v>
      </c>
      <c r="E10" s="19">
        <v>4970</v>
      </c>
      <c r="F10" s="20">
        <f t="shared" si="0"/>
        <v>197891</v>
      </c>
      <c r="H10" s="9"/>
    </row>
    <row r="11" spans="1:8" ht="18" customHeight="1">
      <c r="A11" s="1">
        <v>1974</v>
      </c>
      <c r="B11" s="9">
        <v>105971</v>
      </c>
      <c r="C11" s="19">
        <v>2241</v>
      </c>
      <c r="D11" s="20">
        <v>103146</v>
      </c>
      <c r="E11" s="19">
        <v>5632</v>
      </c>
      <c r="F11" s="20">
        <f t="shared" si="0"/>
        <v>216990</v>
      </c>
      <c r="H11" s="9"/>
    </row>
    <row r="12" spans="1:8" ht="18" customHeight="1">
      <c r="A12" s="1">
        <v>1975</v>
      </c>
      <c r="B12" s="9">
        <v>111350</v>
      </c>
      <c r="C12" s="19">
        <v>2116</v>
      </c>
      <c r="D12" s="20">
        <v>109516</v>
      </c>
      <c r="E12" s="19">
        <v>6635</v>
      </c>
      <c r="F12" s="20">
        <f t="shared" si="0"/>
        <v>229617</v>
      </c>
      <c r="H12" s="9"/>
    </row>
    <row r="13" spans="1:8" ht="18" customHeight="1">
      <c r="A13" s="1">
        <v>1976</v>
      </c>
      <c r="B13" s="9">
        <v>113547</v>
      </c>
      <c r="C13" s="19">
        <v>2726</v>
      </c>
      <c r="D13" s="20">
        <v>122480</v>
      </c>
      <c r="E13" s="19">
        <v>7184</v>
      </c>
      <c r="F13" s="20">
        <f t="shared" si="0"/>
        <v>245937</v>
      </c>
      <c r="H13" s="9"/>
    </row>
    <row r="14" spans="1:8" ht="18" customHeight="1">
      <c r="A14" s="1">
        <v>1977</v>
      </c>
      <c r="B14" s="9">
        <v>124403</v>
      </c>
      <c r="C14" s="19">
        <v>4487</v>
      </c>
      <c r="D14" s="20">
        <v>142376</v>
      </c>
      <c r="E14" s="19">
        <v>8316</v>
      </c>
      <c r="F14" s="20">
        <f t="shared" si="0"/>
        <v>279582</v>
      </c>
      <c r="H14" s="9"/>
    </row>
    <row r="15" spans="1:8" ht="18" customHeight="1">
      <c r="A15" s="1">
        <v>1978</v>
      </c>
      <c r="B15" s="9">
        <v>129296</v>
      </c>
      <c r="C15" s="19">
        <v>3944</v>
      </c>
      <c r="D15" s="20">
        <v>150226</v>
      </c>
      <c r="E15" s="19">
        <v>8740</v>
      </c>
      <c r="F15" s="20">
        <f t="shared" si="0"/>
        <v>292206</v>
      </c>
      <c r="H15" s="9"/>
    </row>
    <row r="16" spans="1:8" ht="18" customHeight="1">
      <c r="A16" s="1">
        <v>1979</v>
      </c>
      <c r="B16" s="9">
        <v>124246</v>
      </c>
      <c r="C16" s="19">
        <v>4021</v>
      </c>
      <c r="D16" s="20">
        <v>154913</v>
      </c>
      <c r="E16" s="19">
        <v>8730</v>
      </c>
      <c r="F16" s="20">
        <f t="shared" si="0"/>
        <v>291910</v>
      </c>
      <c r="H16" s="9"/>
    </row>
    <row r="17" spans="1:11" ht="18" customHeight="1">
      <c r="A17" s="1">
        <v>1980</v>
      </c>
      <c r="B17" s="9">
        <v>120354</v>
      </c>
      <c r="C17" s="19">
        <v>4691</v>
      </c>
      <c r="D17" s="20">
        <v>136554</v>
      </c>
      <c r="E17" s="19">
        <v>9245</v>
      </c>
      <c r="F17" s="20">
        <f t="shared" si="0"/>
        <v>270844</v>
      </c>
      <c r="H17" s="9"/>
    </row>
    <row r="18" spans="1:11" ht="18" customHeight="1">
      <c r="A18" s="1">
        <v>1981</v>
      </c>
      <c r="B18" s="9">
        <v>120130</v>
      </c>
      <c r="C18" s="19">
        <v>4680</v>
      </c>
      <c r="D18" s="20">
        <v>140254</v>
      </c>
      <c r="E18" s="19">
        <v>9273</v>
      </c>
      <c r="F18" s="20">
        <f t="shared" si="0"/>
        <v>274337</v>
      </c>
      <c r="H18" s="9"/>
    </row>
    <row r="19" spans="1:11" ht="18" customHeight="1">
      <c r="A19" s="1">
        <v>1982</v>
      </c>
      <c r="B19" s="9">
        <v>120284</v>
      </c>
      <c r="C19" s="19">
        <v>4550</v>
      </c>
      <c r="D19" s="20">
        <v>138272</v>
      </c>
      <c r="E19" s="19">
        <v>10164</v>
      </c>
      <c r="F19" s="20">
        <f t="shared" si="0"/>
        <v>273270</v>
      </c>
      <c r="H19" s="9"/>
    </row>
    <row r="20" spans="1:11" ht="18" customHeight="1">
      <c r="A20" s="1">
        <v>1983</v>
      </c>
      <c r="B20" s="9">
        <v>120112</v>
      </c>
      <c r="C20" s="19">
        <v>4314</v>
      </c>
      <c r="D20" s="20">
        <v>137640</v>
      </c>
      <c r="E20" s="19">
        <v>9975</v>
      </c>
      <c r="F20" s="20">
        <f t="shared" si="0"/>
        <v>272041</v>
      </c>
      <c r="H20" s="9"/>
    </row>
    <row r="21" spans="1:11" ht="18" customHeight="1">
      <c r="A21" s="1">
        <v>1984</v>
      </c>
      <c r="B21" s="9">
        <v>120286</v>
      </c>
      <c r="C21" s="19">
        <v>4433</v>
      </c>
      <c r="D21" s="20">
        <v>136449</v>
      </c>
      <c r="E21" s="19">
        <v>10016</v>
      </c>
      <c r="F21" s="20">
        <f t="shared" si="0"/>
        <v>271184</v>
      </c>
      <c r="H21" s="9"/>
    </row>
    <row r="22" spans="1:11" ht="18" customHeight="1">
      <c r="A22" s="1">
        <v>1985</v>
      </c>
      <c r="B22" s="9">
        <v>120825</v>
      </c>
      <c r="C22" s="19">
        <v>4634</v>
      </c>
      <c r="D22" s="20">
        <v>135983</v>
      </c>
      <c r="E22" s="19">
        <v>11282</v>
      </c>
      <c r="F22" s="20">
        <f t="shared" si="0"/>
        <v>272724</v>
      </c>
      <c r="H22" s="9"/>
    </row>
    <row r="23" spans="1:11" ht="18" customHeight="1">
      <c r="A23" s="1">
        <v>1986</v>
      </c>
      <c r="B23" s="9">
        <v>120243</v>
      </c>
      <c r="C23" s="19">
        <v>4469</v>
      </c>
      <c r="D23" s="20">
        <v>136870</v>
      </c>
      <c r="E23" s="19">
        <v>11655</v>
      </c>
      <c r="F23" s="20">
        <f t="shared" si="0"/>
        <v>273237</v>
      </c>
      <c r="H23" s="9"/>
    </row>
    <row r="24" spans="1:11" ht="18" customHeight="1">
      <c r="A24" s="1">
        <v>1987</v>
      </c>
      <c r="B24" s="9">
        <v>119364</v>
      </c>
      <c r="C24" s="19">
        <v>4646</v>
      </c>
      <c r="D24" s="20">
        <v>132787</v>
      </c>
      <c r="E24" s="19">
        <v>10080</v>
      </c>
      <c r="F24" s="20">
        <f t="shared" si="0"/>
        <v>266877</v>
      </c>
      <c r="G24" s="9"/>
      <c r="I24" s="19"/>
      <c r="J24" s="19"/>
      <c r="K24" s="20"/>
    </row>
    <row r="25" spans="1:11" ht="18" customHeight="1">
      <c r="A25" s="1">
        <v>1988</v>
      </c>
      <c r="B25" s="9">
        <v>122042</v>
      </c>
      <c r="C25" s="19">
        <v>4176</v>
      </c>
      <c r="D25" s="20">
        <v>134176</v>
      </c>
      <c r="E25" s="19">
        <v>10316</v>
      </c>
      <c r="F25" s="20">
        <f t="shared" si="0"/>
        <v>270710</v>
      </c>
      <c r="G25" s="9"/>
      <c r="I25" s="19"/>
      <c r="J25" s="19"/>
      <c r="K25" s="20"/>
    </row>
    <row r="26" spans="1:11" ht="18" customHeight="1">
      <c r="A26" s="1">
        <v>1989</v>
      </c>
      <c r="B26" s="9">
        <v>121097</v>
      </c>
      <c r="C26" s="19">
        <v>4103</v>
      </c>
      <c r="D26" s="20">
        <v>135007</v>
      </c>
      <c r="E26" s="19">
        <v>11300</v>
      </c>
      <c r="F26" s="20">
        <f t="shared" si="0"/>
        <v>271507</v>
      </c>
      <c r="G26" s="9"/>
      <c r="I26" s="19"/>
      <c r="J26" s="22"/>
      <c r="K26" s="20"/>
    </row>
    <row r="27" spans="1:11" ht="18" customHeight="1">
      <c r="A27" s="1">
        <v>1990</v>
      </c>
      <c r="B27" s="9">
        <v>123691</v>
      </c>
      <c r="C27" s="19">
        <v>4910</v>
      </c>
      <c r="D27" s="20">
        <v>135457</v>
      </c>
      <c r="E27" s="19">
        <v>11916</v>
      </c>
      <c r="F27" s="20">
        <f t="shared" si="0"/>
        <v>275974</v>
      </c>
      <c r="G27" s="9"/>
      <c r="I27" s="19"/>
      <c r="J27" s="19"/>
      <c r="K27" s="20"/>
    </row>
    <row r="28" spans="1:11" ht="18" customHeight="1">
      <c r="A28" s="1">
        <v>1991</v>
      </c>
      <c r="B28" s="9">
        <v>123231</v>
      </c>
      <c r="C28" s="19">
        <v>4706</v>
      </c>
      <c r="D28" s="20">
        <v>131798</v>
      </c>
      <c r="E28" s="19">
        <v>12471</v>
      </c>
      <c r="F28" s="20">
        <f t="shared" si="0"/>
        <v>272206</v>
      </c>
      <c r="G28" s="9"/>
      <c r="I28" s="19"/>
      <c r="J28" s="19"/>
      <c r="K28" s="20"/>
    </row>
    <row r="29" spans="1:11" ht="18" customHeight="1">
      <c r="A29" s="1">
        <v>1992</v>
      </c>
      <c r="B29" s="9">
        <v>120751</v>
      </c>
      <c r="C29" s="19">
        <v>4986</v>
      </c>
      <c r="D29" s="20">
        <v>131622</v>
      </c>
      <c r="E29" s="19">
        <v>12773</v>
      </c>
      <c r="F29" s="20">
        <f t="shared" si="0"/>
        <v>270132</v>
      </c>
      <c r="G29" s="9"/>
      <c r="I29" s="19"/>
      <c r="J29" s="19"/>
      <c r="K29" s="20"/>
    </row>
    <row r="30" spans="1:11" ht="18" customHeight="1">
      <c r="A30" s="1">
        <v>1993</v>
      </c>
      <c r="B30" s="9">
        <v>116950</v>
      </c>
      <c r="C30" s="19">
        <v>4680</v>
      </c>
      <c r="D30" s="20">
        <v>135213</v>
      </c>
      <c r="E30" s="19">
        <v>13406</v>
      </c>
      <c r="F30" s="20">
        <f t="shared" si="0"/>
        <v>270249</v>
      </c>
      <c r="G30" s="9"/>
      <c r="I30" s="19"/>
      <c r="J30" s="23"/>
      <c r="K30" s="20"/>
    </row>
    <row r="31" spans="1:11" ht="18" customHeight="1">
      <c r="A31" s="1">
        <v>1994</v>
      </c>
      <c r="B31" s="9">
        <v>109439</v>
      </c>
      <c r="C31" s="19">
        <v>4517</v>
      </c>
      <c r="D31" s="20">
        <f>132935+3616</f>
        <v>136551</v>
      </c>
      <c r="E31" s="19">
        <v>13384</v>
      </c>
      <c r="F31" s="20">
        <f t="shared" si="0"/>
        <v>263891</v>
      </c>
      <c r="G31" s="9"/>
      <c r="I31" s="19"/>
      <c r="J31" s="23"/>
      <c r="K31" s="20"/>
    </row>
    <row r="32" spans="1:11" ht="18" customHeight="1">
      <c r="A32" s="1">
        <v>1995</v>
      </c>
      <c r="B32" s="9">
        <v>110297</v>
      </c>
      <c r="C32" s="19">
        <v>4219</v>
      </c>
      <c r="D32" s="20">
        <f>133131+3945</f>
        <v>137076</v>
      </c>
      <c r="E32" s="19">
        <v>14205</v>
      </c>
      <c r="F32" s="20">
        <f t="shared" si="0"/>
        <v>265797</v>
      </c>
      <c r="G32" s="9"/>
      <c r="I32" s="19"/>
      <c r="J32" s="23"/>
      <c r="K32" s="20"/>
    </row>
    <row r="33" spans="1:11" ht="18" customHeight="1">
      <c r="A33" s="1">
        <v>1996</v>
      </c>
      <c r="B33" s="9">
        <v>108010</v>
      </c>
      <c r="C33" s="19">
        <v>4319</v>
      </c>
      <c r="D33" s="20">
        <v>139881</v>
      </c>
      <c r="E33" s="19">
        <v>15276</v>
      </c>
      <c r="F33" s="20">
        <f t="shared" si="0"/>
        <v>267486</v>
      </c>
      <c r="G33" s="9"/>
      <c r="I33" s="19"/>
      <c r="J33" s="23"/>
      <c r="K33" s="20"/>
    </row>
    <row r="34" spans="1:11" ht="18" customHeight="1">
      <c r="A34" s="1">
        <v>1997</v>
      </c>
      <c r="B34" s="9">
        <v>105913</v>
      </c>
      <c r="C34" s="19">
        <v>4575</v>
      </c>
      <c r="D34" s="20">
        <v>141636</v>
      </c>
      <c r="E34" s="19">
        <v>16491</v>
      </c>
      <c r="F34" s="20">
        <f t="shared" si="0"/>
        <v>268615</v>
      </c>
      <c r="G34" s="9"/>
      <c r="I34" s="19"/>
      <c r="J34" s="23"/>
      <c r="K34" s="20"/>
    </row>
    <row r="35" spans="1:11" ht="18" customHeight="1">
      <c r="A35" s="1">
        <v>1998</v>
      </c>
      <c r="B35" s="9">
        <v>104118</v>
      </c>
      <c r="C35" s="19">
        <v>4377</v>
      </c>
      <c r="D35" s="20">
        <v>144957</v>
      </c>
      <c r="E35" s="19">
        <v>18072</v>
      </c>
      <c r="F35" s="20">
        <f t="shared" si="0"/>
        <v>271524</v>
      </c>
      <c r="G35" s="9"/>
      <c r="I35" s="19"/>
      <c r="J35" s="23"/>
      <c r="K35" s="20"/>
    </row>
    <row r="36" spans="1:11" ht="18" customHeight="1">
      <c r="A36" s="1">
        <v>1999</v>
      </c>
      <c r="B36" s="9">
        <v>102674</v>
      </c>
      <c r="C36" s="19">
        <v>3811</v>
      </c>
      <c r="D36" s="9">
        <f>139171+5964</f>
        <v>145135</v>
      </c>
      <c r="E36" s="19">
        <v>17896</v>
      </c>
      <c r="F36" s="20">
        <f t="shared" si="0"/>
        <v>269516</v>
      </c>
      <c r="G36" s="9"/>
      <c r="I36" s="19"/>
      <c r="J36" s="24"/>
      <c r="K36" s="20"/>
    </row>
    <row r="37" spans="1:11" ht="18" customHeight="1">
      <c r="A37" s="1">
        <v>2000</v>
      </c>
      <c r="B37" s="9">
        <v>100926</v>
      </c>
      <c r="C37" s="19">
        <v>2858</v>
      </c>
      <c r="D37" s="9">
        <v>134172</v>
      </c>
      <c r="E37" s="19">
        <v>17270</v>
      </c>
      <c r="F37" s="20">
        <f t="shared" si="0"/>
        <v>255226</v>
      </c>
      <c r="G37" s="9"/>
      <c r="I37" s="19"/>
      <c r="J37" s="24"/>
      <c r="K37" s="20"/>
    </row>
    <row r="38" spans="1:11" ht="18" customHeight="1">
      <c r="A38" s="1">
        <v>2001</v>
      </c>
      <c r="B38" s="9">
        <v>95372</v>
      </c>
      <c r="C38" s="19">
        <v>2620</v>
      </c>
      <c r="D38" s="9">
        <v>130778</v>
      </c>
      <c r="E38" s="19">
        <v>16547</v>
      </c>
      <c r="F38" s="20">
        <f t="shared" si="0"/>
        <v>245317</v>
      </c>
      <c r="G38" s="9"/>
      <c r="I38" s="19"/>
      <c r="J38" s="24"/>
      <c r="K38" s="20"/>
    </row>
    <row r="39" spans="1:11" ht="18" customHeight="1">
      <c r="A39" s="1">
        <v>2002</v>
      </c>
      <c r="B39" s="20">
        <f>44375+51347+1076</f>
        <v>96798</v>
      </c>
      <c r="C39" s="19">
        <v>2508</v>
      </c>
      <c r="D39" s="9">
        <v>133933</v>
      </c>
      <c r="E39" s="19">
        <v>17910</v>
      </c>
      <c r="F39" s="20">
        <f t="shared" si="0"/>
        <v>251149</v>
      </c>
      <c r="G39" s="9"/>
      <c r="I39" s="19"/>
      <c r="J39" s="24"/>
      <c r="K39" s="20"/>
    </row>
    <row r="40" spans="1:11" ht="18" customHeight="1">
      <c r="A40" s="1">
        <v>2003</v>
      </c>
      <c r="B40" s="20">
        <f>45265+53539+1307</f>
        <v>100111</v>
      </c>
      <c r="C40" s="19">
        <v>2372</v>
      </c>
      <c r="D40" s="9">
        <v>138023</v>
      </c>
      <c r="E40" s="19">
        <v>18530</v>
      </c>
      <c r="F40" s="20">
        <f t="shared" si="0"/>
        <v>259036</v>
      </c>
      <c r="G40" s="9"/>
      <c r="I40" s="19"/>
      <c r="J40" s="24"/>
      <c r="K40" s="20"/>
    </row>
    <row r="41" spans="1:11" ht="18" customHeight="1">
      <c r="A41" s="1">
        <v>2004</v>
      </c>
      <c r="B41" s="20">
        <f>47382+55570+1602</f>
        <v>104554</v>
      </c>
      <c r="C41" s="19">
        <v>2197</v>
      </c>
      <c r="D41" s="9">
        <v>143405</v>
      </c>
      <c r="E41" s="19">
        <v>18987</v>
      </c>
      <c r="F41" s="20">
        <f t="shared" si="0"/>
        <v>269143</v>
      </c>
      <c r="G41" s="9"/>
      <c r="I41" s="19"/>
      <c r="J41" s="24"/>
      <c r="K41" s="20"/>
    </row>
    <row r="42" spans="1:11" ht="18" customHeight="1">
      <c r="A42" s="1">
        <v>2005</v>
      </c>
      <c r="B42" s="20">
        <v>105972</v>
      </c>
      <c r="C42" s="19">
        <v>3064</v>
      </c>
      <c r="D42" s="9">
        <v>150253</v>
      </c>
      <c r="E42" s="19">
        <v>19765</v>
      </c>
      <c r="F42" s="20">
        <f t="shared" si="0"/>
        <v>279054</v>
      </c>
      <c r="G42" s="9"/>
      <c r="I42" s="19"/>
      <c r="J42" s="24"/>
      <c r="K42" s="20"/>
    </row>
    <row r="43" spans="1:11" ht="18" customHeight="1">
      <c r="A43" s="1">
        <v>2006</v>
      </c>
      <c r="B43" s="20">
        <v>106913</v>
      </c>
      <c r="C43" s="19">
        <v>2390</v>
      </c>
      <c r="D43" s="9">
        <v>156434</v>
      </c>
      <c r="E43" s="19">
        <v>20733</v>
      </c>
      <c r="F43" s="20">
        <f t="shared" si="0"/>
        <v>286470</v>
      </c>
      <c r="G43" s="9"/>
      <c r="I43" s="19"/>
      <c r="J43" s="24"/>
      <c r="K43" s="20"/>
    </row>
    <row r="44" spans="1:11" ht="18" customHeight="1">
      <c r="A44" s="1">
        <v>2007</v>
      </c>
      <c r="B44" s="20">
        <v>106298</v>
      </c>
      <c r="C44" s="19">
        <v>1993</v>
      </c>
      <c r="D44" s="9">
        <v>163368</v>
      </c>
      <c r="E44" s="19">
        <v>21230</v>
      </c>
      <c r="F44" s="20">
        <f t="shared" si="0"/>
        <v>292889</v>
      </c>
      <c r="G44" s="9"/>
      <c r="I44" s="19"/>
      <c r="J44" s="24"/>
      <c r="K44" s="20"/>
    </row>
    <row r="45" spans="1:11" ht="18" customHeight="1">
      <c r="A45" s="1">
        <v>2008</v>
      </c>
      <c r="B45" s="20">
        <v>107447</v>
      </c>
      <c r="C45" s="19">
        <v>1823</v>
      </c>
      <c r="D45" s="9">
        <v>167891</v>
      </c>
      <c r="E45" s="19">
        <v>22527</v>
      </c>
      <c r="F45" s="20">
        <f t="shared" si="0"/>
        <v>299688</v>
      </c>
      <c r="G45" s="9"/>
      <c r="I45" s="19"/>
      <c r="J45" s="24"/>
      <c r="K45" s="20"/>
    </row>
    <row r="46" spans="1:11" ht="18" customHeight="1">
      <c r="A46" s="1">
        <v>2009</v>
      </c>
      <c r="B46" s="20">
        <v>107848</v>
      </c>
      <c r="C46" s="19">
        <v>1802</v>
      </c>
      <c r="D46" s="9">
        <v>172444</v>
      </c>
      <c r="E46" s="19">
        <v>23875</v>
      </c>
      <c r="F46" s="20">
        <f t="shared" si="0"/>
        <v>305969</v>
      </c>
      <c r="G46" s="9"/>
      <c r="I46" s="19"/>
      <c r="J46" s="24"/>
      <c r="K46" s="20"/>
    </row>
    <row r="47" spans="1:11" ht="18" customHeight="1">
      <c r="A47" s="1">
        <v>2010</v>
      </c>
      <c r="B47" s="20">
        <v>108699</v>
      </c>
      <c r="C47" s="19">
        <f>1024+746</f>
        <v>1770</v>
      </c>
      <c r="D47" s="9">
        <v>179052</v>
      </c>
      <c r="E47" s="19">
        <v>25036</v>
      </c>
      <c r="F47" s="20">
        <f t="shared" si="0"/>
        <v>314557</v>
      </c>
      <c r="G47" s="9"/>
      <c r="I47" s="19"/>
      <c r="J47" s="24"/>
      <c r="K47" s="20"/>
    </row>
    <row r="48" spans="1:11" ht="18" customHeight="1">
      <c r="A48" s="1">
        <v>2011</v>
      </c>
      <c r="B48" s="20">
        <v>109530</v>
      </c>
      <c r="C48" s="19">
        <v>1129</v>
      </c>
      <c r="D48" s="9">
        <v>180763</v>
      </c>
      <c r="E48" s="19">
        <v>25167</v>
      </c>
      <c r="F48" s="20">
        <f>SUM(B48:E48)</f>
        <v>316589</v>
      </c>
      <c r="G48" s="9"/>
      <c r="I48" s="19"/>
      <c r="J48" s="24"/>
      <c r="K48" s="20"/>
    </row>
    <row r="49" spans="1:11" ht="18" customHeight="1">
      <c r="A49" s="1">
        <v>2012</v>
      </c>
      <c r="B49" s="20">
        <v>110119</v>
      </c>
      <c r="C49" s="19">
        <f>833+97</f>
        <v>930</v>
      </c>
      <c r="D49" s="9">
        <v>187195</v>
      </c>
      <c r="E49" s="19">
        <v>26169</v>
      </c>
      <c r="F49" s="20">
        <f>SUM(B49:E49)</f>
        <v>324413</v>
      </c>
      <c r="G49" s="9"/>
      <c r="I49" s="19"/>
      <c r="J49" s="24"/>
      <c r="K49" s="20"/>
    </row>
    <row r="50" spans="1:11" s="26" customFormat="1" ht="18" customHeight="1">
      <c r="A50" s="1">
        <v>2013</v>
      </c>
      <c r="B50" s="20">
        <v>111982</v>
      </c>
      <c r="C50" s="19">
        <v>815</v>
      </c>
      <c r="D50" s="9">
        <v>190707</v>
      </c>
      <c r="E50" s="19">
        <v>26878</v>
      </c>
      <c r="F50" s="20">
        <f t="shared" si="0"/>
        <v>330382</v>
      </c>
      <c r="G50" s="25"/>
      <c r="I50" s="27"/>
      <c r="J50" s="28"/>
      <c r="K50" s="29"/>
    </row>
    <row r="51" spans="1:11" s="26" customFormat="1" ht="18" customHeight="1">
      <c r="A51" s="1">
        <v>2014</v>
      </c>
      <c r="B51" s="20">
        <v>113179</v>
      </c>
      <c r="C51" s="19">
        <v>809</v>
      </c>
      <c r="D51" s="9">
        <v>196565</v>
      </c>
      <c r="E51" s="19">
        <v>27210</v>
      </c>
      <c r="F51" s="20">
        <f t="shared" si="0"/>
        <v>337763</v>
      </c>
      <c r="G51" s="25"/>
      <c r="I51" s="27"/>
      <c r="J51" s="28"/>
      <c r="K51" s="29"/>
    </row>
    <row r="52" spans="1:11" ht="18" customHeight="1">
      <c r="A52" s="1">
        <v>2015</v>
      </c>
      <c r="B52" s="20">
        <v>112576</v>
      </c>
      <c r="C52" s="19">
        <v>742</v>
      </c>
      <c r="D52" s="9">
        <v>201206</v>
      </c>
      <c r="E52" s="19">
        <v>28018</v>
      </c>
      <c r="F52" s="20">
        <f t="shared" si="0"/>
        <v>342542</v>
      </c>
      <c r="G52" s="9"/>
      <c r="I52" s="19"/>
      <c r="J52" s="24"/>
      <c r="K52" s="20"/>
    </row>
    <row r="53" spans="1:11" ht="18" customHeight="1">
      <c r="A53" s="1">
        <v>2016</v>
      </c>
      <c r="B53" s="20">
        <v>112229</v>
      </c>
      <c r="C53" s="19">
        <v>923</v>
      </c>
      <c r="D53" s="9">
        <v>204940</v>
      </c>
      <c r="E53" s="19">
        <v>28638</v>
      </c>
      <c r="F53" s="20">
        <f t="shared" si="0"/>
        <v>346730</v>
      </c>
      <c r="G53" s="9"/>
      <c r="I53" s="19"/>
      <c r="J53" s="24"/>
      <c r="K53" s="20"/>
    </row>
    <row r="54" spans="1:11" s="31" customFormat="1" ht="18" customHeight="1">
      <c r="A54" s="1">
        <v>2017</v>
      </c>
      <c r="B54" s="20">
        <v>112624</v>
      </c>
      <c r="C54" s="19">
        <v>904</v>
      </c>
      <c r="D54" s="9">
        <v>205648</v>
      </c>
      <c r="E54" s="19">
        <v>30363</v>
      </c>
      <c r="F54" s="20">
        <f t="shared" si="0"/>
        <v>349539</v>
      </c>
      <c r="G54" s="30"/>
      <c r="I54" s="32"/>
      <c r="J54" s="33"/>
      <c r="K54" s="34"/>
    </row>
    <row r="55" spans="1:11" ht="18" customHeight="1">
      <c r="A55" s="1">
        <v>2018</v>
      </c>
      <c r="B55" s="20">
        <v>114116</v>
      </c>
      <c r="C55" s="19">
        <v>898</v>
      </c>
      <c r="D55" s="9">
        <v>204191</v>
      </c>
      <c r="E55" s="19">
        <v>30310</v>
      </c>
      <c r="F55" s="20">
        <f t="shared" si="0"/>
        <v>349515</v>
      </c>
      <c r="G55" s="9"/>
      <c r="I55" s="19"/>
      <c r="J55" s="24"/>
      <c r="K55" s="20"/>
    </row>
    <row r="56" spans="1:11" ht="18" customHeight="1">
      <c r="A56" s="1">
        <v>2019</v>
      </c>
      <c r="B56" s="20">
        <v>112588</v>
      </c>
      <c r="C56" s="19">
        <v>849</v>
      </c>
      <c r="D56" s="9">
        <v>213004</v>
      </c>
      <c r="E56" s="19">
        <v>30089</v>
      </c>
      <c r="F56" s="20">
        <f>SUM(B56:E56)</f>
        <v>356530</v>
      </c>
      <c r="G56" s="9"/>
      <c r="I56" s="19"/>
      <c r="J56" s="24"/>
      <c r="K56" s="20"/>
    </row>
    <row r="57" spans="1:11" s="36" customFormat="1" ht="18" customHeight="1">
      <c r="A57" s="1">
        <v>2020</v>
      </c>
      <c r="B57" s="20">
        <f>109295+2274</f>
        <v>111569</v>
      </c>
      <c r="C57" s="19">
        <v>872</v>
      </c>
      <c r="D57" s="9">
        <f>+'[1]pobl lic'!V7</f>
        <v>217808</v>
      </c>
      <c r="E57" s="19">
        <f>16998+8376+5260</f>
        <v>30634</v>
      </c>
      <c r="F57" s="20">
        <f>SUM(B57:E57)</f>
        <v>360883</v>
      </c>
      <c r="G57" s="35"/>
      <c r="I57" s="37"/>
      <c r="J57" s="38"/>
      <c r="K57" s="39"/>
    </row>
    <row r="58" spans="1:11" s="36" customFormat="1" ht="18" customHeight="1">
      <c r="A58" s="1">
        <v>2021</v>
      </c>
      <c r="B58" s="20">
        <v>108802</v>
      </c>
      <c r="C58" s="19">
        <v>761</v>
      </c>
      <c r="D58" s="9">
        <v>226575</v>
      </c>
      <c r="E58" s="19">
        <v>30792</v>
      </c>
      <c r="F58" s="20">
        <f>+B58+C58+D58+E58</f>
        <v>366930</v>
      </c>
      <c r="G58" s="35"/>
      <c r="I58" s="37"/>
      <c r="J58" s="38"/>
      <c r="K58" s="39"/>
    </row>
    <row r="59" spans="1:11" s="36" customFormat="1" ht="18" customHeight="1">
      <c r="A59" s="1">
        <v>2022</v>
      </c>
      <c r="B59" s="20">
        <v>106574</v>
      </c>
      <c r="C59" s="19">
        <v>689</v>
      </c>
      <c r="D59" s="9">
        <v>229268</v>
      </c>
      <c r="E59" s="19">
        <v>33076</v>
      </c>
      <c r="F59" s="20">
        <f>+B59+C59+D59+E59</f>
        <v>369607</v>
      </c>
      <c r="G59" s="35"/>
      <c r="I59" s="37"/>
      <c r="J59" s="38"/>
      <c r="K59" s="39"/>
    </row>
    <row r="60" spans="1:11" s="41" customFormat="1" ht="18" customHeight="1">
      <c r="A60" s="1">
        <v>2023</v>
      </c>
      <c r="B60" s="20">
        <f>'[1]pobl escolar'!Y11</f>
        <v>106863</v>
      </c>
      <c r="C60" s="19">
        <f>+'[1]pobl escolar'!Y9+'[1]pobl escolar'!Y13</f>
        <v>667</v>
      </c>
      <c r="D60" s="9">
        <f>'[1]pobl escolar'!Y15</f>
        <v>233260</v>
      </c>
      <c r="E60" s="19">
        <f>'[1]pobl escolar'!Y17</f>
        <v>32550</v>
      </c>
      <c r="F60" s="20">
        <f>SUM(B60:E60)</f>
        <v>373340</v>
      </c>
      <c r="G60" s="40"/>
      <c r="I60" s="42"/>
      <c r="J60" s="43"/>
      <c r="K60" s="44"/>
    </row>
    <row r="61" spans="1:11" s="41" customFormat="1" ht="18" customHeight="1">
      <c r="A61" s="4">
        <v>2024</v>
      </c>
      <c r="B61" s="20">
        <f>'[1]pobl escolar'!Z11</f>
        <v>107061</v>
      </c>
      <c r="C61" s="19">
        <f>'[1]pobl escolar'!Z9+'[1]pobl escolar'!Z13</f>
        <v>697</v>
      </c>
      <c r="D61" s="9">
        <f>'[1]pobl escolar'!Z15</f>
        <v>233346</v>
      </c>
      <c r="E61" s="19">
        <f>'[1]pobl escolar'!Z17</f>
        <v>32578</v>
      </c>
      <c r="F61" s="20">
        <f>SUM(B61:E61)</f>
        <v>373682</v>
      </c>
      <c r="G61" s="40"/>
      <c r="I61" s="42"/>
      <c r="J61" s="43"/>
      <c r="K61" s="44"/>
    </row>
    <row r="62" spans="1:11" s="41" customFormat="1" ht="18" customHeight="1">
      <c r="A62" s="4"/>
      <c r="B62" s="20"/>
      <c r="C62" s="19"/>
      <c r="D62" s="9"/>
      <c r="E62" s="19"/>
      <c r="F62" s="20"/>
      <c r="G62" s="40"/>
      <c r="I62" s="42"/>
      <c r="J62" s="43"/>
      <c r="K62" s="44"/>
    </row>
    <row r="63" spans="1:11" ht="11.25" customHeight="1">
      <c r="A63" s="45" t="s">
        <v>16</v>
      </c>
      <c r="B63" s="46"/>
      <c r="C63" s="47"/>
      <c r="D63" s="46"/>
      <c r="E63" s="47"/>
      <c r="F63" s="46"/>
    </row>
    <row r="64" spans="1:11" ht="11.25" customHeight="1">
      <c r="A64" s="45" t="s">
        <v>17</v>
      </c>
      <c r="B64" s="46"/>
      <c r="C64" s="47"/>
      <c r="D64" s="46"/>
      <c r="E64" s="47"/>
      <c r="F64" s="46"/>
    </row>
    <row r="65" spans="1:7" ht="11.25" customHeight="1">
      <c r="A65" s="45" t="s">
        <v>18</v>
      </c>
      <c r="B65" s="46"/>
      <c r="C65" s="47"/>
      <c r="D65" s="46"/>
      <c r="E65" s="47"/>
      <c r="F65" s="46"/>
    </row>
    <row r="66" spans="1:7" ht="11.25" hidden="1" customHeight="1">
      <c r="A66" s="48" t="s">
        <v>19</v>
      </c>
      <c r="B66" s="16"/>
      <c r="C66" s="15"/>
      <c r="D66" s="16"/>
      <c r="E66" s="15"/>
      <c r="F66" s="16"/>
    </row>
    <row r="67" spans="1:7" ht="12" customHeight="1">
      <c r="B67" s="12"/>
      <c r="C67" s="16"/>
      <c r="D67" s="16"/>
      <c r="E67" s="15"/>
      <c r="F67" s="15"/>
      <c r="G67" s="16"/>
    </row>
    <row r="68" spans="1:7" ht="12" customHeight="1">
      <c r="A68" s="12" t="s">
        <v>7</v>
      </c>
      <c r="B68" s="16"/>
      <c r="C68" s="16"/>
      <c r="D68" s="16"/>
      <c r="E68" s="16"/>
      <c r="F68" s="16"/>
    </row>
    <row r="69" spans="1:7" ht="12" customHeight="1">
      <c r="A69" s="49" t="s">
        <v>20</v>
      </c>
      <c r="B69" s="16"/>
      <c r="C69" s="16"/>
      <c r="D69" s="16"/>
      <c r="E69" s="16"/>
      <c r="F69" s="16"/>
    </row>
    <row r="70" spans="1:7" ht="12" customHeight="1">
      <c r="A70" s="12" t="s">
        <v>21</v>
      </c>
      <c r="B70" s="16"/>
      <c r="C70" s="16"/>
      <c r="D70" s="16"/>
      <c r="E70" s="16"/>
      <c r="F70" s="16"/>
    </row>
    <row r="71" spans="1:7" ht="12" customHeight="1">
      <c r="A71" s="49" t="s">
        <v>22</v>
      </c>
      <c r="B71" s="50"/>
      <c r="C71" s="50"/>
      <c r="D71" s="50"/>
      <c r="E71" s="50"/>
      <c r="F71" s="50"/>
    </row>
    <row r="72" spans="1:7">
      <c r="A72" s="49" t="s">
        <v>23</v>
      </c>
    </row>
  </sheetData>
  <mergeCells count="4">
    <mergeCell ref="A1:F1"/>
    <mergeCell ref="A2:F2"/>
    <mergeCell ref="A3:F3"/>
    <mergeCell ref="A4:F4"/>
  </mergeCells>
  <printOptions horizontalCentered="1" verticalCentered="1"/>
  <pageMargins left="0.98" right="0.98" top="0.39000000000000007" bottom="0.39000000000000007" header="0.51" footer="0.51"/>
  <pageSetup scale="66"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CBE3-6CCB-44EB-B8C9-47CE056959CC}">
  <sheetPr>
    <tabColor theme="9" tint="-0.249977111117893"/>
    <pageSetUpPr fitToPage="1"/>
  </sheetPr>
  <dimension ref="A1:H51"/>
  <sheetViews>
    <sheetView workbookViewId="0">
      <pane ySplit="6" topLeftCell="A34" activePane="bottomLeft" state="frozen"/>
      <selection pane="bottomLeft" activeCell="A55" sqref="A55"/>
      <selection activeCell="A55" sqref="A55"/>
    </sheetView>
  </sheetViews>
  <sheetFormatPr defaultColWidth="10.85546875" defaultRowHeight="12.75"/>
  <cols>
    <col min="1" max="1" width="8.85546875" style="2" customWidth="1"/>
    <col min="2" max="8" width="12.85546875" style="2" customWidth="1"/>
    <col min="9" max="16384" width="10.85546875" style="2"/>
  </cols>
  <sheetData>
    <row r="1" spans="1:8" ht="12.75" customHeight="1">
      <c r="A1" s="63" t="s">
        <v>24</v>
      </c>
      <c r="B1" s="64"/>
      <c r="C1" s="64"/>
      <c r="D1" s="64"/>
      <c r="E1" s="64"/>
      <c r="F1" s="64"/>
      <c r="G1" s="64"/>
      <c r="H1" s="64"/>
    </row>
    <row r="2" spans="1:8" ht="12.75" customHeight="1">
      <c r="A2" s="64"/>
      <c r="B2" s="64"/>
      <c r="C2" s="64"/>
      <c r="D2" s="64"/>
      <c r="E2" s="64"/>
      <c r="F2" s="64"/>
      <c r="G2" s="64"/>
      <c r="H2" s="64"/>
    </row>
    <row r="3" spans="1:8" s="3" customFormat="1" ht="18" customHeight="1">
      <c r="A3" s="65" t="s">
        <v>10</v>
      </c>
      <c r="B3" s="65"/>
      <c r="C3" s="65"/>
      <c r="D3" s="65"/>
      <c r="E3" s="65"/>
      <c r="F3" s="65"/>
      <c r="G3" s="65"/>
      <c r="H3" s="65"/>
    </row>
    <row r="4" spans="1:8" s="3" customFormat="1" ht="18" customHeight="1">
      <c r="A4" s="66" t="s">
        <v>25</v>
      </c>
      <c r="B4" s="66"/>
      <c r="C4" s="66"/>
      <c r="D4" s="66"/>
      <c r="E4" s="66"/>
      <c r="F4" s="66"/>
      <c r="G4" s="66"/>
      <c r="H4" s="66"/>
    </row>
    <row r="5" spans="1:8">
      <c r="A5" s="4"/>
      <c r="B5" s="4"/>
      <c r="C5" s="4"/>
      <c r="D5" s="4"/>
      <c r="E5" s="4"/>
      <c r="F5" s="4"/>
      <c r="G5" s="4"/>
      <c r="H5" s="4"/>
    </row>
    <row r="6" spans="1:8" s="7" customFormat="1" ht="36" customHeight="1">
      <c r="A6" s="5" t="s">
        <v>3</v>
      </c>
      <c r="B6" s="6" t="s">
        <v>26</v>
      </c>
      <c r="C6" s="6" t="s">
        <v>27</v>
      </c>
      <c r="D6" s="18" t="s">
        <v>28</v>
      </c>
      <c r="E6" s="18" t="s">
        <v>29</v>
      </c>
      <c r="F6" s="18" t="s">
        <v>14</v>
      </c>
      <c r="G6" s="18" t="s">
        <v>15</v>
      </c>
      <c r="H6" s="18" t="s">
        <v>6</v>
      </c>
    </row>
    <row r="7" spans="1:8" ht="18" customHeight="1">
      <c r="A7" s="1">
        <v>1987</v>
      </c>
      <c r="B7" s="2">
        <v>609</v>
      </c>
      <c r="C7" s="9">
        <v>1519</v>
      </c>
      <c r="D7" s="20">
        <v>117845</v>
      </c>
      <c r="E7" s="19">
        <v>4037</v>
      </c>
      <c r="F7" s="20">
        <v>132787</v>
      </c>
      <c r="G7" s="19">
        <v>10080</v>
      </c>
      <c r="H7" s="20">
        <f t="shared" ref="H7:H40" si="0">SUM(B7:G7)</f>
        <v>266877</v>
      </c>
    </row>
    <row r="8" spans="1:8" ht="18" customHeight="1">
      <c r="A8" s="1">
        <v>1988</v>
      </c>
      <c r="B8" s="2">
        <v>520</v>
      </c>
      <c r="C8" s="9">
        <v>1442</v>
      </c>
      <c r="D8" s="20">
        <v>120600</v>
      </c>
      <c r="E8" s="19">
        <v>3656</v>
      </c>
      <c r="F8" s="20">
        <v>134176</v>
      </c>
      <c r="G8" s="19">
        <v>10316</v>
      </c>
      <c r="H8" s="20">
        <f t="shared" si="0"/>
        <v>270710</v>
      </c>
    </row>
    <row r="9" spans="1:8" ht="18" customHeight="1">
      <c r="A9" s="1">
        <v>1989</v>
      </c>
      <c r="B9" s="2">
        <v>595</v>
      </c>
      <c r="C9" s="9">
        <v>1783</v>
      </c>
      <c r="D9" s="20">
        <v>119314</v>
      </c>
      <c r="E9" s="19">
        <v>3508</v>
      </c>
      <c r="F9" s="20">
        <v>135007</v>
      </c>
      <c r="G9" s="19">
        <v>11300</v>
      </c>
      <c r="H9" s="20">
        <f t="shared" si="0"/>
        <v>271507</v>
      </c>
    </row>
    <row r="10" spans="1:8" ht="18" customHeight="1">
      <c r="A10" s="1">
        <v>1990</v>
      </c>
      <c r="B10" s="2">
        <v>685</v>
      </c>
      <c r="C10" s="9">
        <v>1879</v>
      </c>
      <c r="D10" s="20">
        <v>121812</v>
      </c>
      <c r="E10" s="19">
        <v>4225</v>
      </c>
      <c r="F10" s="20">
        <v>135457</v>
      </c>
      <c r="G10" s="19">
        <v>11916</v>
      </c>
      <c r="H10" s="20">
        <f t="shared" si="0"/>
        <v>275974</v>
      </c>
    </row>
    <row r="11" spans="1:8" ht="18" customHeight="1">
      <c r="A11" s="1">
        <v>1991</v>
      </c>
      <c r="B11" s="2">
        <v>721</v>
      </c>
      <c r="C11" s="9">
        <v>1339</v>
      </c>
      <c r="D11" s="20">
        <v>121892</v>
      </c>
      <c r="E11" s="19">
        <v>3985</v>
      </c>
      <c r="F11" s="20">
        <v>131798</v>
      </c>
      <c r="G11" s="19">
        <v>12471</v>
      </c>
      <c r="H11" s="20">
        <f t="shared" si="0"/>
        <v>272206</v>
      </c>
    </row>
    <row r="12" spans="1:8" ht="18" customHeight="1">
      <c r="A12" s="1">
        <v>1992</v>
      </c>
      <c r="B12" s="2">
        <v>714</v>
      </c>
      <c r="C12" s="9">
        <v>1401</v>
      </c>
      <c r="D12" s="20">
        <v>119350</v>
      </c>
      <c r="E12" s="19">
        <v>4272</v>
      </c>
      <c r="F12" s="20">
        <v>131622</v>
      </c>
      <c r="G12" s="19">
        <v>12773</v>
      </c>
      <c r="H12" s="20">
        <f t="shared" si="0"/>
        <v>270132</v>
      </c>
    </row>
    <row r="13" spans="1:8" ht="18" customHeight="1">
      <c r="A13" s="1">
        <v>1993</v>
      </c>
      <c r="B13" s="2">
        <v>770</v>
      </c>
      <c r="C13" s="9">
        <v>1634</v>
      </c>
      <c r="D13" s="20">
        <v>115316</v>
      </c>
      <c r="E13" s="19">
        <v>3910</v>
      </c>
      <c r="F13" s="20">
        <v>135213</v>
      </c>
      <c r="G13" s="19">
        <v>13406</v>
      </c>
      <c r="H13" s="20">
        <f t="shared" si="0"/>
        <v>270249</v>
      </c>
    </row>
    <row r="14" spans="1:8" ht="18" customHeight="1">
      <c r="A14" s="1">
        <v>1994</v>
      </c>
      <c r="B14" s="2">
        <v>809</v>
      </c>
      <c r="C14" s="9">
        <v>1389</v>
      </c>
      <c r="D14" s="20">
        <v>108050</v>
      </c>
      <c r="E14" s="19">
        <f>3437+7+264</f>
        <v>3708</v>
      </c>
      <c r="F14" s="20">
        <f>132935+3616</f>
        <v>136551</v>
      </c>
      <c r="G14" s="19">
        <v>13384</v>
      </c>
      <c r="H14" s="20">
        <f t="shared" si="0"/>
        <v>263891</v>
      </c>
    </row>
    <row r="15" spans="1:8" ht="18" customHeight="1">
      <c r="A15" s="1">
        <v>1995</v>
      </c>
      <c r="B15" s="2">
        <v>819</v>
      </c>
      <c r="C15" s="9">
        <v>1405</v>
      </c>
      <c r="D15" s="20">
        <v>108892</v>
      </c>
      <c r="E15" s="19">
        <f>3088+8+304</f>
        <v>3400</v>
      </c>
      <c r="F15" s="20">
        <f>133131+3945</f>
        <v>137076</v>
      </c>
      <c r="G15" s="19">
        <v>14205</v>
      </c>
      <c r="H15" s="20">
        <f t="shared" si="0"/>
        <v>265797</v>
      </c>
    </row>
    <row r="16" spans="1:8" ht="18" customHeight="1">
      <c r="A16" s="1">
        <v>1996</v>
      </c>
      <c r="B16" s="2">
        <v>910</v>
      </c>
      <c r="C16" s="9">
        <v>1451</v>
      </c>
      <c r="D16" s="20">
        <v>106559</v>
      </c>
      <c r="E16" s="19">
        <f>3398+11</f>
        <v>3409</v>
      </c>
      <c r="F16" s="20">
        <v>139881</v>
      </c>
      <c r="G16" s="19">
        <v>15276</v>
      </c>
      <c r="H16" s="20">
        <f t="shared" si="0"/>
        <v>267486</v>
      </c>
    </row>
    <row r="17" spans="1:8" ht="18" customHeight="1">
      <c r="A17" s="1">
        <v>1997</v>
      </c>
      <c r="B17" s="2">
        <v>934</v>
      </c>
      <c r="C17" s="9">
        <v>1499</v>
      </c>
      <c r="D17" s="20">
        <f>48320+56094</f>
        <v>104414</v>
      </c>
      <c r="E17" s="19">
        <f>3638+3</f>
        <v>3641</v>
      </c>
      <c r="F17" s="20">
        <v>141636</v>
      </c>
      <c r="G17" s="19">
        <v>16491</v>
      </c>
      <c r="H17" s="20">
        <f t="shared" si="0"/>
        <v>268615</v>
      </c>
    </row>
    <row r="18" spans="1:8" ht="18" customHeight="1">
      <c r="A18" s="1">
        <v>1998</v>
      </c>
      <c r="B18" s="2">
        <v>891</v>
      </c>
      <c r="C18" s="9">
        <v>1620</v>
      </c>
      <c r="D18" s="20">
        <f>47405+55093</f>
        <v>102498</v>
      </c>
      <c r="E18" s="19">
        <f>3478+8</f>
        <v>3486</v>
      </c>
      <c r="F18" s="20">
        <v>144957</v>
      </c>
      <c r="G18" s="19">
        <v>18072</v>
      </c>
      <c r="H18" s="20">
        <f t="shared" si="0"/>
        <v>271524</v>
      </c>
    </row>
    <row r="19" spans="1:8" ht="18" customHeight="1">
      <c r="A19" s="1">
        <v>1999</v>
      </c>
      <c r="B19" s="2">
        <v>649</v>
      </c>
      <c r="C19" s="9">
        <v>1612</v>
      </c>
      <c r="D19" s="20">
        <f>47719+53343</f>
        <v>101062</v>
      </c>
      <c r="E19" s="19">
        <v>3162</v>
      </c>
      <c r="F19" s="20">
        <f>139171+5964</f>
        <v>145135</v>
      </c>
      <c r="G19" s="19">
        <v>17896</v>
      </c>
      <c r="H19" s="20">
        <f t="shared" si="0"/>
        <v>269516</v>
      </c>
    </row>
    <row r="20" spans="1:8" ht="18" customHeight="1">
      <c r="A20" s="1">
        <v>2000</v>
      </c>
      <c r="B20" s="2">
        <v>541</v>
      </c>
      <c r="C20" s="9">
        <v>1405</v>
      </c>
      <c r="D20" s="20">
        <f>54793+44728</f>
        <v>99521</v>
      </c>
      <c r="E20" s="19">
        <v>2317</v>
      </c>
      <c r="F20" s="9">
        <v>134172</v>
      </c>
      <c r="G20" s="19">
        <v>17270</v>
      </c>
      <c r="H20" s="20">
        <f t="shared" si="0"/>
        <v>255226</v>
      </c>
    </row>
    <row r="21" spans="1:8" ht="18" customHeight="1">
      <c r="A21" s="1">
        <v>2001</v>
      </c>
      <c r="B21" s="2">
        <v>607</v>
      </c>
      <c r="C21" s="9">
        <v>1107</v>
      </c>
      <c r="D21" s="20">
        <f>43329+50936</f>
        <v>94265</v>
      </c>
      <c r="E21" s="19">
        <v>2013</v>
      </c>
      <c r="F21" s="9">
        <v>130778</v>
      </c>
      <c r="G21" s="19">
        <v>16547</v>
      </c>
      <c r="H21" s="20">
        <f t="shared" si="0"/>
        <v>245317</v>
      </c>
    </row>
    <row r="22" spans="1:8" ht="18" customHeight="1">
      <c r="A22" s="1">
        <v>2002</v>
      </c>
      <c r="B22" s="2">
        <v>641</v>
      </c>
      <c r="C22" s="9">
        <v>1076</v>
      </c>
      <c r="D22" s="20">
        <f>44375+51347</f>
        <v>95722</v>
      </c>
      <c r="E22" s="19">
        <v>1867</v>
      </c>
      <c r="F22" s="9">
        <v>133933</v>
      </c>
      <c r="G22" s="19">
        <v>17910</v>
      </c>
      <c r="H22" s="20">
        <f t="shared" si="0"/>
        <v>251149</v>
      </c>
    </row>
    <row r="23" spans="1:8" ht="18" customHeight="1">
      <c r="A23" s="1">
        <v>2003</v>
      </c>
      <c r="B23" s="2">
        <v>651</v>
      </c>
      <c r="C23" s="9">
        <v>1307</v>
      </c>
      <c r="D23" s="20">
        <f>45265+53539</f>
        <v>98804</v>
      </c>
      <c r="E23" s="19">
        <f>1717+4</f>
        <v>1721</v>
      </c>
      <c r="F23" s="9">
        <v>138023</v>
      </c>
      <c r="G23" s="19">
        <v>18530</v>
      </c>
      <c r="H23" s="20">
        <f t="shared" si="0"/>
        <v>259036</v>
      </c>
    </row>
    <row r="24" spans="1:8" ht="18" customHeight="1">
      <c r="A24" s="1">
        <v>2004</v>
      </c>
      <c r="B24" s="2">
        <v>588</v>
      </c>
      <c r="C24" s="9">
        <v>1602</v>
      </c>
      <c r="D24" s="20">
        <f>47382+55570</f>
        <v>102952</v>
      </c>
      <c r="E24" s="19">
        <v>1609</v>
      </c>
      <c r="F24" s="9">
        <v>143405</v>
      </c>
      <c r="G24" s="19">
        <v>18987</v>
      </c>
      <c r="H24" s="20">
        <f t="shared" si="0"/>
        <v>269143</v>
      </c>
    </row>
    <row r="25" spans="1:8" ht="18" customHeight="1">
      <c r="A25" s="1">
        <v>2005</v>
      </c>
      <c r="B25" s="2">
        <v>585</v>
      </c>
      <c r="C25" s="9">
        <v>1757</v>
      </c>
      <c r="D25" s="20">
        <f>47774+56441</f>
        <v>104215</v>
      </c>
      <c r="E25" s="19">
        <v>2479</v>
      </c>
      <c r="F25" s="9">
        <v>150253</v>
      </c>
      <c r="G25" s="19">
        <v>19765</v>
      </c>
      <c r="H25" s="20">
        <f t="shared" si="0"/>
        <v>279054</v>
      </c>
    </row>
    <row r="26" spans="1:8" ht="18" customHeight="1">
      <c r="A26" s="1">
        <v>2006</v>
      </c>
      <c r="B26" s="2">
        <v>745</v>
      </c>
      <c r="C26" s="9">
        <v>1869</v>
      </c>
      <c r="D26" s="20">
        <f>48489+56555</f>
        <v>105044</v>
      </c>
      <c r="E26" s="19">
        <v>1645</v>
      </c>
      <c r="F26" s="9">
        <v>156434</v>
      </c>
      <c r="G26" s="19">
        <v>20747</v>
      </c>
      <c r="H26" s="20">
        <f t="shared" si="0"/>
        <v>286484</v>
      </c>
    </row>
    <row r="27" spans="1:8" ht="18" customHeight="1">
      <c r="A27" s="1">
        <v>2007</v>
      </c>
      <c r="B27" s="2">
        <v>729</v>
      </c>
      <c r="C27" s="9">
        <v>1931</v>
      </c>
      <c r="D27" s="20">
        <f>48382+55985</f>
        <v>104367</v>
      </c>
      <c r="E27" s="19">
        <f>1258+6</f>
        <v>1264</v>
      </c>
      <c r="F27" s="9">
        <v>163368</v>
      </c>
      <c r="G27" s="19">
        <v>21230</v>
      </c>
      <c r="H27" s="20">
        <f t="shared" si="0"/>
        <v>292889</v>
      </c>
    </row>
    <row r="28" spans="1:8" ht="18" customHeight="1">
      <c r="A28" s="1">
        <v>2008</v>
      </c>
      <c r="B28" s="2">
        <v>739</v>
      </c>
      <c r="C28" s="9">
        <v>1868</v>
      </c>
      <c r="D28" s="20">
        <f>48977+56602</f>
        <v>105579</v>
      </c>
      <c r="E28" s="19">
        <v>1084</v>
      </c>
      <c r="F28" s="9">
        <v>167891</v>
      </c>
      <c r="G28" s="19">
        <v>22527</v>
      </c>
      <c r="H28" s="20">
        <f t="shared" si="0"/>
        <v>299688</v>
      </c>
    </row>
    <row r="29" spans="1:8" ht="18" customHeight="1">
      <c r="A29" s="1">
        <v>2009</v>
      </c>
      <c r="B29" s="2">
        <v>738</v>
      </c>
      <c r="C29" s="9">
        <v>1878</v>
      </c>
      <c r="D29" s="20">
        <v>105970</v>
      </c>
      <c r="E29" s="19">
        <v>1064</v>
      </c>
      <c r="F29" s="9">
        <v>172444</v>
      </c>
      <c r="G29" s="19">
        <v>23875</v>
      </c>
      <c r="H29" s="20">
        <f t="shared" si="0"/>
        <v>305969</v>
      </c>
    </row>
    <row r="30" spans="1:8" ht="18" customHeight="1">
      <c r="A30" s="1">
        <v>2010</v>
      </c>
      <c r="B30" s="2">
        <v>746</v>
      </c>
      <c r="C30" s="9">
        <v>1857</v>
      </c>
      <c r="D30" s="20">
        <v>106842</v>
      </c>
      <c r="E30" s="19">
        <v>1024</v>
      </c>
      <c r="F30" s="9">
        <v>179052</v>
      </c>
      <c r="G30" s="19">
        <v>25036</v>
      </c>
      <c r="H30" s="20">
        <f t="shared" si="0"/>
        <v>314557</v>
      </c>
    </row>
    <row r="31" spans="1:8" ht="18" customHeight="1">
      <c r="A31" s="1">
        <v>2011</v>
      </c>
      <c r="B31" s="2">
        <v>767</v>
      </c>
      <c r="C31" s="9">
        <v>1913</v>
      </c>
      <c r="D31" s="20">
        <v>107617</v>
      </c>
      <c r="E31" s="19">
        <v>362</v>
      </c>
      <c r="F31" s="9">
        <v>180763</v>
      </c>
      <c r="G31" s="19">
        <v>25167</v>
      </c>
      <c r="H31" s="20">
        <f>SUM(B31:G31)</f>
        <v>316589</v>
      </c>
    </row>
    <row r="32" spans="1:8" ht="18" customHeight="1">
      <c r="A32" s="1">
        <v>2012</v>
      </c>
      <c r="B32" s="2">
        <v>833</v>
      </c>
      <c r="C32" s="9">
        <v>1816</v>
      </c>
      <c r="D32" s="20">
        <v>108303</v>
      </c>
      <c r="E32" s="19">
        <v>97</v>
      </c>
      <c r="F32" s="9">
        <v>187195</v>
      </c>
      <c r="G32" s="19">
        <v>26169</v>
      </c>
      <c r="H32" s="20">
        <f>SUM(B32:G32)</f>
        <v>324413</v>
      </c>
    </row>
    <row r="33" spans="1:8" s="26" customFormat="1" ht="18" customHeight="1">
      <c r="A33" s="1">
        <v>2013</v>
      </c>
      <c r="B33" s="2">
        <v>812</v>
      </c>
      <c r="C33" s="9">
        <v>1926</v>
      </c>
      <c r="D33" s="20">
        <v>110056</v>
      </c>
      <c r="E33" s="19">
        <v>3</v>
      </c>
      <c r="F33" s="9">
        <v>190707</v>
      </c>
      <c r="G33" s="19">
        <v>26878</v>
      </c>
      <c r="H33" s="20">
        <f t="shared" si="0"/>
        <v>330382</v>
      </c>
    </row>
    <row r="34" spans="1:8" s="26" customFormat="1" ht="18" customHeight="1">
      <c r="A34" s="1">
        <v>2014</v>
      </c>
      <c r="B34" s="2">
        <v>804</v>
      </c>
      <c r="C34" s="9">
        <v>1950</v>
      </c>
      <c r="D34" s="20">
        <v>111229</v>
      </c>
      <c r="E34" s="19">
        <v>5</v>
      </c>
      <c r="F34" s="9">
        <v>196565</v>
      </c>
      <c r="G34" s="19">
        <v>27210</v>
      </c>
      <c r="H34" s="20">
        <f t="shared" si="0"/>
        <v>337763</v>
      </c>
    </row>
    <row r="35" spans="1:8" ht="18" customHeight="1">
      <c r="A35" s="1">
        <v>2015</v>
      </c>
      <c r="B35" s="2">
        <v>742</v>
      </c>
      <c r="C35" s="9">
        <v>2155</v>
      </c>
      <c r="D35" s="20">
        <v>110421</v>
      </c>
      <c r="E35" s="51" t="s">
        <v>30</v>
      </c>
      <c r="F35" s="9">
        <v>201206</v>
      </c>
      <c r="G35" s="19">
        <v>28018</v>
      </c>
      <c r="H35" s="20">
        <f t="shared" si="0"/>
        <v>342542</v>
      </c>
    </row>
    <row r="36" spans="1:8" ht="18" customHeight="1">
      <c r="A36" s="1">
        <v>2016</v>
      </c>
      <c r="B36" s="2">
        <v>923</v>
      </c>
      <c r="C36" s="9">
        <v>2294</v>
      </c>
      <c r="D36" s="20">
        <v>109935</v>
      </c>
      <c r="E36" s="51" t="s">
        <v>30</v>
      </c>
      <c r="F36" s="9">
        <v>204940</v>
      </c>
      <c r="G36" s="19">
        <v>28638</v>
      </c>
      <c r="H36" s="20">
        <f t="shared" si="0"/>
        <v>346730</v>
      </c>
    </row>
    <row r="37" spans="1:8" ht="18" customHeight="1">
      <c r="A37" s="1">
        <v>2017</v>
      </c>
      <c r="B37" s="2">
        <v>904</v>
      </c>
      <c r="C37" s="9">
        <v>2392</v>
      </c>
      <c r="D37" s="20">
        <v>110232</v>
      </c>
      <c r="E37" s="51" t="s">
        <v>30</v>
      </c>
      <c r="F37" s="9">
        <v>205648</v>
      </c>
      <c r="G37" s="19">
        <v>30363</v>
      </c>
      <c r="H37" s="20">
        <f>SUM(B37:G37)</f>
        <v>349539</v>
      </c>
    </row>
    <row r="38" spans="1:8" ht="18" customHeight="1">
      <c r="A38" s="1">
        <v>2018</v>
      </c>
      <c r="B38" s="2">
        <v>898</v>
      </c>
      <c r="C38" s="9">
        <v>2428</v>
      </c>
      <c r="D38" s="20">
        <v>111688</v>
      </c>
      <c r="E38" s="51" t="s">
        <v>30</v>
      </c>
      <c r="F38" s="9">
        <v>204191</v>
      </c>
      <c r="G38" s="19">
        <v>30310</v>
      </c>
      <c r="H38" s="20">
        <f>SUM(B38:G38)</f>
        <v>349515</v>
      </c>
    </row>
    <row r="39" spans="1:8" ht="18" customHeight="1">
      <c r="A39" s="1">
        <v>2019</v>
      </c>
      <c r="B39" s="2">
        <v>846</v>
      </c>
      <c r="C39" s="9">
        <v>2333</v>
      </c>
      <c r="D39" s="20">
        <v>110255</v>
      </c>
      <c r="E39" s="19">
        <v>3</v>
      </c>
      <c r="F39" s="9">
        <v>213004</v>
      </c>
      <c r="G39" s="19">
        <v>30089</v>
      </c>
      <c r="H39" s="20">
        <f>SUM(B39:G39)</f>
        <v>356530</v>
      </c>
    </row>
    <row r="40" spans="1:8" s="36" customFormat="1" ht="18" customHeight="1">
      <c r="A40" s="1">
        <v>2020</v>
      </c>
      <c r="B40" s="2">
        <v>872</v>
      </c>
      <c r="C40" s="9">
        <v>2274</v>
      </c>
      <c r="D40" s="20">
        <v>109295</v>
      </c>
      <c r="E40" s="19" t="s">
        <v>30</v>
      </c>
      <c r="F40" s="9">
        <v>217808</v>
      </c>
      <c r="G40" s="19">
        <v>30634</v>
      </c>
      <c r="H40" s="20">
        <f t="shared" si="0"/>
        <v>360883</v>
      </c>
    </row>
    <row r="41" spans="1:8" s="36" customFormat="1" ht="18" customHeight="1">
      <c r="A41" s="1">
        <v>2021</v>
      </c>
      <c r="B41" s="9">
        <f>+'[1]pobl escolar'!W9</f>
        <v>733</v>
      </c>
      <c r="C41" s="9">
        <v>2186</v>
      </c>
      <c r="D41" s="20">
        <v>106616</v>
      </c>
      <c r="E41" s="19">
        <v>28</v>
      </c>
      <c r="F41" s="9">
        <v>226575</v>
      </c>
      <c r="G41" s="19">
        <f>16368+9087+5338</f>
        <v>30793</v>
      </c>
      <c r="H41" s="20">
        <f>SUM(B41:G41)</f>
        <v>366931</v>
      </c>
    </row>
    <row r="42" spans="1:8" s="36" customFormat="1" ht="18" customHeight="1">
      <c r="A42" s="1">
        <v>2022</v>
      </c>
      <c r="B42" s="9">
        <f>+'[1]pobl escolar'!X9</f>
        <v>688</v>
      </c>
      <c r="C42" s="9">
        <v>2050</v>
      </c>
      <c r="D42" s="20">
        <f>+'[1]pobl escolar'!X11-'población 1987-2024'!C42</f>
        <v>104524</v>
      </c>
      <c r="E42" s="19">
        <v>1</v>
      </c>
      <c r="F42" s="9">
        <f>+'[1]pobl escolar'!X15</f>
        <v>229268</v>
      </c>
      <c r="G42" s="19">
        <f>+'[1]pobl escolar'!X17</f>
        <v>33076</v>
      </c>
      <c r="H42" s="20">
        <f>SUM(B42:G42)</f>
        <v>369607</v>
      </c>
    </row>
    <row r="43" spans="1:8" s="36" customFormat="1" ht="18" customHeight="1">
      <c r="A43" s="1">
        <v>2023</v>
      </c>
      <c r="B43" s="9">
        <f>'[1]pobl escolar'!Y9</f>
        <v>663</v>
      </c>
      <c r="C43" s="9">
        <v>1912</v>
      </c>
      <c r="D43" s="20">
        <v>104951</v>
      </c>
      <c r="E43" s="21">
        <v>4</v>
      </c>
      <c r="F43" s="9">
        <v>233260</v>
      </c>
      <c r="G43" s="19">
        <v>32550</v>
      </c>
      <c r="H43" s="20">
        <f>SUM(B43:G43)</f>
        <v>373340</v>
      </c>
    </row>
    <row r="44" spans="1:8" s="57" customFormat="1" ht="18" customHeight="1">
      <c r="A44" s="52">
        <v>2024</v>
      </c>
      <c r="B44" s="53">
        <f>+'[1]pobl escolar'!Z9</f>
        <v>697</v>
      </c>
      <c r="C44" s="53">
        <v>2006</v>
      </c>
      <c r="D44" s="54">
        <f>+'[1]pobl bach'!AA7-'población 1987-2024'!C44</f>
        <v>105055</v>
      </c>
      <c r="E44" s="55" t="s">
        <v>30</v>
      </c>
      <c r="F44" s="53">
        <f>+'[1]pobl lic'!Z7</f>
        <v>233346</v>
      </c>
      <c r="G44" s="56">
        <f>+'[1]pobl posgr'!Z7</f>
        <v>32578</v>
      </c>
      <c r="H44" s="54">
        <f>SUM(B44:G44)</f>
        <v>373682</v>
      </c>
    </row>
    <row r="45" spans="1:8" s="57" customFormat="1" ht="18" customHeight="1">
      <c r="A45" s="52"/>
      <c r="B45" s="53"/>
      <c r="C45" s="53"/>
      <c r="D45" s="54"/>
      <c r="E45" s="55"/>
      <c r="F45" s="53"/>
      <c r="G45" s="56"/>
      <c r="H45" s="54"/>
    </row>
    <row r="46" spans="1:8">
      <c r="A46" s="45" t="s">
        <v>16</v>
      </c>
      <c r="B46" s="49"/>
      <c r="C46" s="46"/>
      <c r="D46" s="46"/>
      <c r="E46" s="47"/>
      <c r="F46" s="46"/>
      <c r="G46" s="47"/>
      <c r="H46" s="46"/>
    </row>
    <row r="47" spans="1:8" hidden="1">
      <c r="A47" s="48" t="s">
        <v>19</v>
      </c>
      <c r="B47" s="17"/>
      <c r="C47" s="16"/>
      <c r="D47" s="16"/>
      <c r="E47" s="15"/>
      <c r="F47" s="16"/>
      <c r="G47" s="15"/>
      <c r="H47" s="16"/>
    </row>
    <row r="48" spans="1:8">
      <c r="B48" s="12"/>
      <c r="C48" s="16"/>
      <c r="D48" s="16"/>
      <c r="E48" s="15"/>
      <c r="F48" s="16"/>
      <c r="G48" s="15"/>
      <c r="H48" s="16"/>
    </row>
    <row r="49" spans="1:8" ht="12" customHeight="1">
      <c r="A49" s="12" t="s">
        <v>7</v>
      </c>
      <c r="B49" s="49"/>
      <c r="C49" s="16"/>
      <c r="D49" s="16"/>
      <c r="E49" s="16"/>
      <c r="F49" s="16"/>
      <c r="G49" s="16"/>
      <c r="H49" s="16"/>
    </row>
    <row r="50" spans="1:8" ht="12" customHeight="1">
      <c r="A50" s="49" t="s">
        <v>31</v>
      </c>
      <c r="B50" s="12"/>
      <c r="C50" s="50"/>
      <c r="D50" s="50"/>
      <c r="E50" s="50"/>
      <c r="F50" s="50"/>
      <c r="G50" s="50"/>
      <c r="H50" s="50"/>
    </row>
    <row r="51" spans="1:8" ht="11.25" customHeight="1">
      <c r="A51" s="49" t="s">
        <v>23</v>
      </c>
    </row>
  </sheetData>
  <mergeCells count="4">
    <mergeCell ref="A1:H1"/>
    <mergeCell ref="A2:H2"/>
    <mergeCell ref="A3:H3"/>
    <mergeCell ref="A4:H4"/>
  </mergeCells>
  <printOptions horizontalCentered="1" verticalCentered="1"/>
  <pageMargins left="0.98" right="0.98" top="0.79000000000000015" bottom="0.79000000000000015" header="0.51" footer="0.51"/>
  <pageSetup scale="7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6D89-851B-4DC0-999E-F487B64AB87F}">
  <sheetPr>
    <tabColor theme="9" tint="-0.249977111117893"/>
    <pageSetUpPr fitToPage="1"/>
  </sheetPr>
  <dimension ref="A1:D115"/>
  <sheetViews>
    <sheetView workbookViewId="0">
      <selection activeCell="A55" sqref="A55"/>
    </sheetView>
  </sheetViews>
  <sheetFormatPr defaultColWidth="10.85546875" defaultRowHeight="12.75"/>
  <cols>
    <col min="1" max="1" width="8.85546875" style="1" customWidth="1"/>
    <col min="2" max="4" width="14.85546875" style="1" customWidth="1"/>
    <col min="5" max="16384" width="10.85546875" style="2"/>
  </cols>
  <sheetData>
    <row r="1" spans="1:4" ht="15">
      <c r="A1" s="63" t="s">
        <v>32</v>
      </c>
      <c r="B1" s="64"/>
      <c r="C1" s="64"/>
      <c r="D1" s="64"/>
    </row>
    <row r="2" spans="1:4">
      <c r="A2" s="64"/>
      <c r="B2" s="64"/>
      <c r="C2" s="64"/>
      <c r="D2" s="64"/>
    </row>
    <row r="3" spans="1:4" s="3" customFormat="1" ht="18" customHeight="1">
      <c r="A3" s="65" t="s">
        <v>33</v>
      </c>
      <c r="B3" s="65"/>
      <c r="C3" s="65"/>
      <c r="D3" s="65"/>
    </row>
    <row r="4" spans="1:4" s="3" customFormat="1" ht="18" customHeight="1">
      <c r="A4" s="66" t="s">
        <v>34</v>
      </c>
      <c r="B4" s="66"/>
      <c r="C4" s="66"/>
      <c r="D4" s="66"/>
    </row>
    <row r="5" spans="1:4">
      <c r="A5" s="4"/>
      <c r="B5" s="4"/>
      <c r="C5" s="4"/>
      <c r="D5" s="4"/>
    </row>
    <row r="6" spans="1:4" s="7" customFormat="1" ht="18" customHeight="1">
      <c r="A6" s="5" t="s">
        <v>3</v>
      </c>
      <c r="B6" s="6" t="s">
        <v>35</v>
      </c>
      <c r="C6" s="6" t="s">
        <v>36</v>
      </c>
      <c r="D6" s="5" t="s">
        <v>6</v>
      </c>
    </row>
    <row r="7" spans="1:4" ht="18" customHeight="1">
      <c r="A7" s="1">
        <v>1924</v>
      </c>
      <c r="B7" s="8">
        <v>2328</v>
      </c>
      <c r="C7" s="58"/>
      <c r="D7" s="8">
        <f t="shared" ref="D7:D43" si="0">SUM(B7+C7)</f>
        <v>2328</v>
      </c>
    </row>
    <row r="8" spans="1:4" ht="18" customHeight="1">
      <c r="A8" s="1">
        <v>1925</v>
      </c>
      <c r="B8" s="8">
        <v>2810</v>
      </c>
      <c r="C8" s="58"/>
      <c r="D8" s="8">
        <f t="shared" si="0"/>
        <v>2810</v>
      </c>
    </row>
    <row r="9" spans="1:4" ht="18" customHeight="1">
      <c r="A9" s="1">
        <v>1926</v>
      </c>
      <c r="B9" s="8">
        <v>1772</v>
      </c>
      <c r="C9" s="58"/>
      <c r="D9" s="8">
        <f t="shared" si="0"/>
        <v>1772</v>
      </c>
    </row>
    <row r="10" spans="1:4" ht="18" customHeight="1">
      <c r="A10" s="1">
        <v>1927</v>
      </c>
      <c r="B10" s="8">
        <v>1479</v>
      </c>
      <c r="C10" s="58"/>
      <c r="D10" s="8">
        <f t="shared" si="0"/>
        <v>1479</v>
      </c>
    </row>
    <row r="11" spans="1:4" ht="18" customHeight="1">
      <c r="A11" s="1">
        <v>1928</v>
      </c>
      <c r="B11" s="8">
        <v>1315</v>
      </c>
      <c r="C11" s="58"/>
      <c r="D11" s="8">
        <f t="shared" si="0"/>
        <v>1315</v>
      </c>
    </row>
    <row r="12" spans="1:4" ht="18" customHeight="1">
      <c r="A12" s="1">
        <v>1929</v>
      </c>
      <c r="B12" s="8">
        <v>1388</v>
      </c>
      <c r="C12" s="58"/>
      <c r="D12" s="8">
        <f t="shared" si="0"/>
        <v>1388</v>
      </c>
    </row>
    <row r="13" spans="1:4" ht="18" customHeight="1">
      <c r="A13" s="1">
        <v>1930</v>
      </c>
      <c r="B13" s="8">
        <v>1528</v>
      </c>
      <c r="C13" s="58"/>
      <c r="D13" s="8">
        <f t="shared" si="0"/>
        <v>1528</v>
      </c>
    </row>
    <row r="14" spans="1:4" ht="18" customHeight="1">
      <c r="A14" s="1">
        <v>1931</v>
      </c>
      <c r="B14" s="8">
        <v>1438</v>
      </c>
      <c r="C14" s="58"/>
      <c r="D14" s="8">
        <f t="shared" si="0"/>
        <v>1438</v>
      </c>
    </row>
    <row r="15" spans="1:4" ht="18" customHeight="1">
      <c r="A15" s="1">
        <v>1932</v>
      </c>
      <c r="B15" s="8">
        <v>1462</v>
      </c>
      <c r="C15" s="58"/>
      <c r="D15" s="8">
        <f t="shared" si="0"/>
        <v>1462</v>
      </c>
    </row>
    <row r="16" spans="1:4" ht="18" customHeight="1">
      <c r="A16" s="1">
        <v>1933</v>
      </c>
      <c r="B16" s="8">
        <v>1381</v>
      </c>
      <c r="C16" s="58"/>
      <c r="D16" s="8">
        <f t="shared" si="0"/>
        <v>1381</v>
      </c>
    </row>
    <row r="17" spans="1:4" ht="18" customHeight="1">
      <c r="A17" s="1">
        <v>1934</v>
      </c>
      <c r="B17" s="8">
        <v>1649</v>
      </c>
      <c r="C17" s="58"/>
      <c r="D17" s="8">
        <f t="shared" si="0"/>
        <v>1649</v>
      </c>
    </row>
    <row r="18" spans="1:4" ht="18" customHeight="1">
      <c r="A18" s="1">
        <v>1935</v>
      </c>
      <c r="B18" s="8">
        <v>2065</v>
      </c>
      <c r="C18" s="58"/>
      <c r="D18" s="8">
        <f t="shared" si="0"/>
        <v>2065</v>
      </c>
    </row>
    <row r="19" spans="1:4" ht="18" customHeight="1">
      <c r="A19" s="1">
        <v>1936</v>
      </c>
      <c r="B19" s="8">
        <v>2672</v>
      </c>
      <c r="C19" s="58"/>
      <c r="D19" s="8">
        <f t="shared" si="0"/>
        <v>2672</v>
      </c>
    </row>
    <row r="20" spans="1:4" ht="18" customHeight="1">
      <c r="A20" s="1">
        <v>1937</v>
      </c>
      <c r="B20" s="8">
        <v>3181</v>
      </c>
      <c r="C20" s="58"/>
      <c r="D20" s="8">
        <f t="shared" si="0"/>
        <v>3181</v>
      </c>
    </row>
    <row r="21" spans="1:4" ht="18" customHeight="1">
      <c r="A21" s="1">
        <v>1938</v>
      </c>
      <c r="B21" s="8">
        <v>3358</v>
      </c>
      <c r="C21" s="58"/>
      <c r="D21" s="8">
        <f t="shared" si="0"/>
        <v>3358</v>
      </c>
    </row>
    <row r="22" spans="1:4" ht="18" customHeight="1">
      <c r="A22" s="1">
        <v>1939</v>
      </c>
      <c r="B22" s="8">
        <v>3372</v>
      </c>
      <c r="C22" s="58"/>
      <c r="D22" s="8">
        <f t="shared" si="0"/>
        <v>3372</v>
      </c>
    </row>
    <row r="23" spans="1:4" ht="18" customHeight="1">
      <c r="A23" s="1">
        <v>1940</v>
      </c>
      <c r="B23" s="8">
        <v>4465</v>
      </c>
      <c r="C23" s="58"/>
      <c r="D23" s="8">
        <f t="shared" si="0"/>
        <v>4465</v>
      </c>
    </row>
    <row r="24" spans="1:4" ht="18" customHeight="1">
      <c r="A24" s="1">
        <v>1941</v>
      </c>
      <c r="B24" s="8">
        <v>5084</v>
      </c>
      <c r="C24" s="58"/>
      <c r="D24" s="8">
        <f t="shared" si="0"/>
        <v>5084</v>
      </c>
    </row>
    <row r="25" spans="1:4" ht="18" customHeight="1">
      <c r="A25" s="1">
        <v>1942</v>
      </c>
      <c r="B25" s="8">
        <v>5578</v>
      </c>
      <c r="C25" s="58"/>
      <c r="D25" s="8">
        <f t="shared" si="0"/>
        <v>5578</v>
      </c>
    </row>
    <row r="26" spans="1:4" ht="18" customHeight="1">
      <c r="A26" s="1">
        <v>1943</v>
      </c>
      <c r="B26" s="8">
        <v>6080</v>
      </c>
      <c r="C26" s="58"/>
      <c r="D26" s="8">
        <f t="shared" si="0"/>
        <v>6080</v>
      </c>
    </row>
    <row r="27" spans="1:4" ht="18" customHeight="1">
      <c r="A27" s="1">
        <v>1944</v>
      </c>
      <c r="B27" s="8">
        <v>5720</v>
      </c>
      <c r="C27" s="58"/>
      <c r="D27" s="8">
        <f t="shared" si="0"/>
        <v>5720</v>
      </c>
    </row>
    <row r="28" spans="1:4" ht="18" customHeight="1">
      <c r="A28" s="1">
        <v>1945</v>
      </c>
      <c r="B28" s="8">
        <v>5887</v>
      </c>
      <c r="C28" s="58"/>
      <c r="D28" s="8">
        <f t="shared" si="0"/>
        <v>5887</v>
      </c>
    </row>
    <row r="29" spans="1:4" ht="18" customHeight="1">
      <c r="A29" s="1">
        <v>1946</v>
      </c>
      <c r="B29" s="8">
        <v>5531</v>
      </c>
      <c r="C29" s="58"/>
      <c r="D29" s="8">
        <f t="shared" si="0"/>
        <v>5531</v>
      </c>
    </row>
    <row r="30" spans="1:4" ht="18" customHeight="1">
      <c r="A30" s="1">
        <v>1947</v>
      </c>
      <c r="B30" s="8">
        <v>5489</v>
      </c>
      <c r="C30" s="58"/>
      <c r="D30" s="8">
        <f t="shared" si="0"/>
        <v>5489</v>
      </c>
    </row>
    <row r="31" spans="1:4" ht="18" customHeight="1">
      <c r="A31" s="1">
        <v>1948</v>
      </c>
      <c r="B31" s="8">
        <v>5286</v>
      </c>
      <c r="C31" s="58"/>
      <c r="D31" s="8">
        <f t="shared" si="0"/>
        <v>5286</v>
      </c>
    </row>
    <row r="32" spans="1:4" ht="18" customHeight="1">
      <c r="A32" s="1">
        <v>1949</v>
      </c>
      <c r="B32" s="8">
        <v>6066</v>
      </c>
      <c r="C32" s="58"/>
      <c r="D32" s="8">
        <f t="shared" si="0"/>
        <v>6066</v>
      </c>
    </row>
    <row r="33" spans="1:4" ht="18" customHeight="1">
      <c r="A33" s="1">
        <v>1950</v>
      </c>
      <c r="B33" s="8">
        <v>6783</v>
      </c>
      <c r="C33" s="58"/>
      <c r="D33" s="8">
        <f t="shared" si="0"/>
        <v>6783</v>
      </c>
    </row>
    <row r="34" spans="1:4" ht="18" customHeight="1">
      <c r="A34" s="1">
        <v>1951</v>
      </c>
      <c r="B34" s="8">
        <v>7934</v>
      </c>
      <c r="C34" s="58"/>
      <c r="D34" s="8">
        <f t="shared" si="0"/>
        <v>7934</v>
      </c>
    </row>
    <row r="35" spans="1:4" ht="18" customHeight="1">
      <c r="A35" s="1">
        <v>1952</v>
      </c>
      <c r="B35" s="8">
        <v>8900</v>
      </c>
      <c r="C35" s="58"/>
      <c r="D35" s="8">
        <f t="shared" si="0"/>
        <v>8900</v>
      </c>
    </row>
    <row r="36" spans="1:4" ht="18" customHeight="1">
      <c r="A36" s="1">
        <v>1953</v>
      </c>
      <c r="B36" s="8">
        <v>9650</v>
      </c>
      <c r="C36" s="58"/>
      <c r="D36" s="8">
        <f t="shared" si="0"/>
        <v>9650</v>
      </c>
    </row>
    <row r="37" spans="1:4" ht="18" customHeight="1">
      <c r="A37" s="1">
        <v>1954</v>
      </c>
      <c r="B37" s="8">
        <v>10398</v>
      </c>
      <c r="C37" s="58"/>
      <c r="D37" s="8">
        <f t="shared" si="0"/>
        <v>10398</v>
      </c>
    </row>
    <row r="38" spans="1:4" ht="18" customHeight="1">
      <c r="A38" s="1">
        <v>1955</v>
      </c>
      <c r="B38" s="8">
        <v>12019</v>
      </c>
      <c r="C38" s="58"/>
      <c r="D38" s="8">
        <f t="shared" si="0"/>
        <v>12019</v>
      </c>
    </row>
    <row r="39" spans="1:4" ht="18" customHeight="1">
      <c r="A39" s="1">
        <v>1956</v>
      </c>
      <c r="B39" s="8">
        <v>10603</v>
      </c>
      <c r="C39" s="58"/>
      <c r="D39" s="8">
        <f t="shared" si="0"/>
        <v>10603</v>
      </c>
    </row>
    <row r="40" spans="1:4" ht="18" customHeight="1">
      <c r="A40" s="1">
        <v>1957</v>
      </c>
      <c r="B40" s="8">
        <v>11217</v>
      </c>
      <c r="C40" s="58"/>
      <c r="D40" s="8">
        <f t="shared" si="0"/>
        <v>11217</v>
      </c>
    </row>
    <row r="41" spans="1:4" ht="18" customHeight="1">
      <c r="A41" s="1">
        <v>1958</v>
      </c>
      <c r="B41" s="8">
        <v>13174</v>
      </c>
      <c r="C41" s="58"/>
      <c r="D41" s="8">
        <f t="shared" si="0"/>
        <v>13174</v>
      </c>
    </row>
    <row r="42" spans="1:4" ht="18" customHeight="1">
      <c r="A42" s="1">
        <v>1959</v>
      </c>
      <c r="B42" s="8">
        <v>14847</v>
      </c>
      <c r="C42" s="58"/>
      <c r="D42" s="8">
        <f t="shared" si="0"/>
        <v>14847</v>
      </c>
    </row>
    <row r="43" spans="1:4" ht="18" customHeight="1">
      <c r="A43" s="1">
        <v>1960</v>
      </c>
      <c r="B43" s="8">
        <v>19328</v>
      </c>
      <c r="C43" s="58"/>
      <c r="D43" s="8">
        <f t="shared" si="0"/>
        <v>19328</v>
      </c>
    </row>
    <row r="44" spans="1:4" ht="18" customHeight="1">
      <c r="A44" s="1">
        <v>1961</v>
      </c>
      <c r="B44" s="8">
        <v>23101</v>
      </c>
      <c r="C44" s="58"/>
      <c r="D44" s="10">
        <f t="shared" ref="D44:D104" si="1">SUM(B44:C44)</f>
        <v>23101</v>
      </c>
    </row>
    <row r="45" spans="1:4" ht="18" customHeight="1">
      <c r="A45" s="1">
        <v>1962</v>
      </c>
      <c r="B45" s="8">
        <v>24139</v>
      </c>
      <c r="C45" s="59"/>
      <c r="D45" s="10">
        <f t="shared" si="1"/>
        <v>24139</v>
      </c>
    </row>
    <row r="46" spans="1:4" ht="18" customHeight="1">
      <c r="A46" s="1">
        <v>1963</v>
      </c>
      <c r="B46" s="8">
        <v>26731</v>
      </c>
      <c r="C46" s="59"/>
      <c r="D46" s="10">
        <f t="shared" si="1"/>
        <v>26731</v>
      </c>
    </row>
    <row r="47" spans="1:4" ht="18" customHeight="1">
      <c r="A47" s="1">
        <v>1964</v>
      </c>
      <c r="B47" s="8">
        <v>25643</v>
      </c>
      <c r="C47" s="59"/>
      <c r="D47" s="10">
        <f t="shared" si="1"/>
        <v>25643</v>
      </c>
    </row>
    <row r="48" spans="1:4" ht="18" customHeight="1">
      <c r="A48" s="1">
        <v>1965</v>
      </c>
      <c r="B48" s="8">
        <v>25383</v>
      </c>
      <c r="C48" s="59"/>
      <c r="D48" s="10">
        <f t="shared" si="1"/>
        <v>25383</v>
      </c>
    </row>
    <row r="49" spans="1:4" ht="18" customHeight="1">
      <c r="A49" s="1">
        <v>1966</v>
      </c>
      <c r="B49" s="8">
        <v>20737</v>
      </c>
      <c r="C49" s="59"/>
      <c r="D49" s="10">
        <f t="shared" si="1"/>
        <v>20737</v>
      </c>
    </row>
    <row r="50" spans="1:4" ht="18" customHeight="1">
      <c r="A50" s="1">
        <v>1967</v>
      </c>
      <c r="B50" s="8">
        <v>35832</v>
      </c>
      <c r="C50" s="59"/>
      <c r="D50" s="10">
        <f t="shared" si="1"/>
        <v>35832</v>
      </c>
    </row>
    <row r="51" spans="1:4" ht="18" customHeight="1">
      <c r="A51" s="1">
        <v>1968</v>
      </c>
      <c r="B51" s="8">
        <v>41110</v>
      </c>
      <c r="C51" s="59"/>
      <c r="D51" s="10">
        <f t="shared" si="1"/>
        <v>41110</v>
      </c>
    </row>
    <row r="52" spans="1:4" ht="18" customHeight="1">
      <c r="A52" s="1">
        <v>1969</v>
      </c>
      <c r="B52" s="8">
        <v>40114</v>
      </c>
      <c r="C52" s="59"/>
      <c r="D52" s="10">
        <f t="shared" si="1"/>
        <v>40114</v>
      </c>
    </row>
    <row r="53" spans="1:4" ht="18" customHeight="1">
      <c r="A53" s="1">
        <v>1970</v>
      </c>
      <c r="B53" s="8">
        <v>39943</v>
      </c>
      <c r="C53" s="59"/>
      <c r="D53" s="10">
        <f t="shared" si="1"/>
        <v>39943</v>
      </c>
    </row>
    <row r="54" spans="1:4" s="17" customFormat="1" ht="18" customHeight="1">
      <c r="A54" s="1">
        <v>1971</v>
      </c>
      <c r="B54" s="8">
        <v>43958</v>
      </c>
      <c r="C54" s="8">
        <v>15059</v>
      </c>
      <c r="D54" s="10">
        <f t="shared" si="1"/>
        <v>59017</v>
      </c>
    </row>
    <row r="55" spans="1:4" s="17" customFormat="1" ht="18" customHeight="1">
      <c r="A55" s="1">
        <v>1972</v>
      </c>
      <c r="B55" s="8">
        <v>42777</v>
      </c>
      <c r="C55" s="8">
        <v>36474</v>
      </c>
      <c r="D55" s="10">
        <f t="shared" si="1"/>
        <v>79251</v>
      </c>
    </row>
    <row r="56" spans="1:4" ht="18" customHeight="1">
      <c r="A56" s="1">
        <v>1973</v>
      </c>
      <c r="B56" s="8">
        <v>45499</v>
      </c>
      <c r="C56" s="8">
        <v>59149</v>
      </c>
      <c r="D56" s="10">
        <f t="shared" si="1"/>
        <v>104648</v>
      </c>
    </row>
    <row r="57" spans="1:4" ht="18" customHeight="1">
      <c r="A57" s="1">
        <v>1974</v>
      </c>
      <c r="B57" s="8">
        <v>48766</v>
      </c>
      <c r="C57" s="8">
        <v>57205</v>
      </c>
      <c r="D57" s="10">
        <f t="shared" si="1"/>
        <v>105971</v>
      </c>
    </row>
    <row r="58" spans="1:4" ht="18" customHeight="1">
      <c r="A58" s="1">
        <v>1975</v>
      </c>
      <c r="B58" s="8">
        <v>49189</v>
      </c>
      <c r="C58" s="8">
        <v>62161</v>
      </c>
      <c r="D58" s="10">
        <f t="shared" si="1"/>
        <v>111350</v>
      </c>
    </row>
    <row r="59" spans="1:4" ht="18" customHeight="1">
      <c r="A59" s="1">
        <v>1976</v>
      </c>
      <c r="B59" s="8">
        <v>53172</v>
      </c>
      <c r="C59" s="8">
        <v>60375</v>
      </c>
      <c r="D59" s="10">
        <f t="shared" si="1"/>
        <v>113547</v>
      </c>
    </row>
    <row r="60" spans="1:4" ht="18" customHeight="1">
      <c r="A60" s="1">
        <v>1977</v>
      </c>
      <c r="B60" s="8">
        <v>55589</v>
      </c>
      <c r="C60" s="8">
        <v>68814</v>
      </c>
      <c r="D60" s="10">
        <f t="shared" si="1"/>
        <v>124403</v>
      </c>
    </row>
    <row r="61" spans="1:4" ht="18" customHeight="1">
      <c r="A61" s="1">
        <v>1978</v>
      </c>
      <c r="B61" s="8">
        <v>51173</v>
      </c>
      <c r="C61" s="8">
        <v>78123</v>
      </c>
      <c r="D61" s="10">
        <f t="shared" si="1"/>
        <v>129296</v>
      </c>
    </row>
    <row r="62" spans="1:4" ht="18" customHeight="1">
      <c r="A62" s="1">
        <v>1979</v>
      </c>
      <c r="B62" s="8">
        <v>47500</v>
      </c>
      <c r="C62" s="8">
        <v>76746</v>
      </c>
      <c r="D62" s="10">
        <f t="shared" si="1"/>
        <v>124246</v>
      </c>
    </row>
    <row r="63" spans="1:4" ht="18" customHeight="1">
      <c r="A63" s="1">
        <v>1980</v>
      </c>
      <c r="B63" s="60">
        <v>47003</v>
      </c>
      <c r="C63" s="60">
        <v>75085</v>
      </c>
      <c r="D63" s="10">
        <f t="shared" si="1"/>
        <v>122088</v>
      </c>
    </row>
    <row r="64" spans="1:4" ht="18" customHeight="1">
      <c r="A64" s="1">
        <v>1981</v>
      </c>
      <c r="B64" s="60">
        <v>46780</v>
      </c>
      <c r="C64" s="60">
        <v>74703</v>
      </c>
      <c r="D64" s="10">
        <f t="shared" si="1"/>
        <v>121483</v>
      </c>
    </row>
    <row r="65" spans="1:4" ht="18" customHeight="1">
      <c r="A65" s="1">
        <v>1982</v>
      </c>
      <c r="B65" s="60">
        <v>47803</v>
      </c>
      <c r="C65" s="60">
        <v>73638</v>
      </c>
      <c r="D65" s="10">
        <f t="shared" si="1"/>
        <v>121441</v>
      </c>
    </row>
    <row r="66" spans="1:4" ht="18" customHeight="1">
      <c r="A66" s="1">
        <v>1983</v>
      </c>
      <c r="B66" s="60">
        <v>48319</v>
      </c>
      <c r="C66" s="60">
        <v>73009</v>
      </c>
      <c r="D66" s="10">
        <f t="shared" si="1"/>
        <v>121328</v>
      </c>
    </row>
    <row r="67" spans="1:4" ht="18" customHeight="1">
      <c r="A67" s="1">
        <v>1984</v>
      </c>
      <c r="B67" s="60">
        <v>48766</v>
      </c>
      <c r="C67" s="60">
        <v>72811</v>
      </c>
      <c r="D67" s="10">
        <f t="shared" si="1"/>
        <v>121577</v>
      </c>
    </row>
    <row r="68" spans="1:4" ht="18" customHeight="1">
      <c r="A68" s="1">
        <v>1985</v>
      </c>
      <c r="B68" s="60">
        <v>48738</v>
      </c>
      <c r="C68" s="60">
        <v>72087</v>
      </c>
      <c r="D68" s="10">
        <f t="shared" si="1"/>
        <v>120825</v>
      </c>
    </row>
    <row r="69" spans="1:4" ht="18" customHeight="1">
      <c r="A69" s="1">
        <v>1986</v>
      </c>
      <c r="B69" s="60">
        <v>48706</v>
      </c>
      <c r="C69" s="60">
        <v>71537</v>
      </c>
      <c r="D69" s="10">
        <f t="shared" si="1"/>
        <v>120243</v>
      </c>
    </row>
    <row r="70" spans="1:4" ht="18" customHeight="1">
      <c r="A70" s="1">
        <v>1987</v>
      </c>
      <c r="B70" s="8">
        <v>47568</v>
      </c>
      <c r="C70" s="60">
        <v>71796</v>
      </c>
      <c r="D70" s="10">
        <f t="shared" si="1"/>
        <v>119364</v>
      </c>
    </row>
    <row r="71" spans="1:4" ht="18" customHeight="1">
      <c r="A71" s="1">
        <v>1988</v>
      </c>
      <c r="B71" s="8">
        <v>49073</v>
      </c>
      <c r="C71" s="60">
        <v>72969</v>
      </c>
      <c r="D71" s="10">
        <f t="shared" si="1"/>
        <v>122042</v>
      </c>
    </row>
    <row r="72" spans="1:4" ht="18" customHeight="1">
      <c r="A72" s="1">
        <v>1989</v>
      </c>
      <c r="B72" s="8">
        <v>48303</v>
      </c>
      <c r="C72" s="60">
        <v>72794</v>
      </c>
      <c r="D72" s="10">
        <f t="shared" si="1"/>
        <v>121097</v>
      </c>
    </row>
    <row r="73" spans="1:4" ht="18" customHeight="1">
      <c r="A73" s="1">
        <v>1990</v>
      </c>
      <c r="B73" s="8">
        <v>49768</v>
      </c>
      <c r="C73" s="60">
        <v>73923</v>
      </c>
      <c r="D73" s="10">
        <f t="shared" si="1"/>
        <v>123691</v>
      </c>
    </row>
    <row r="74" spans="1:4" ht="18" customHeight="1">
      <c r="A74" s="1">
        <v>1991</v>
      </c>
      <c r="B74" s="8">
        <v>48319</v>
      </c>
      <c r="C74" s="60">
        <v>74912</v>
      </c>
      <c r="D74" s="10">
        <f t="shared" si="1"/>
        <v>123231</v>
      </c>
    </row>
    <row r="75" spans="1:4" ht="18" customHeight="1">
      <c r="A75" s="1">
        <v>1992</v>
      </c>
      <c r="B75" s="8">
        <v>49228</v>
      </c>
      <c r="C75" s="60">
        <v>71523</v>
      </c>
      <c r="D75" s="10">
        <f t="shared" si="1"/>
        <v>120751</v>
      </c>
    </row>
    <row r="76" spans="1:4" ht="18" customHeight="1">
      <c r="A76" s="1">
        <v>1993</v>
      </c>
      <c r="B76" s="8">
        <v>49331</v>
      </c>
      <c r="C76" s="60">
        <v>67619</v>
      </c>
      <c r="D76" s="10">
        <f t="shared" si="1"/>
        <v>116950</v>
      </c>
    </row>
    <row r="77" spans="1:4" ht="18" customHeight="1">
      <c r="A77" s="1">
        <v>1994</v>
      </c>
      <c r="B77" s="8">
        <v>48528</v>
      </c>
      <c r="C77" s="60">
        <v>60911</v>
      </c>
      <c r="D77" s="10">
        <f t="shared" si="1"/>
        <v>109439</v>
      </c>
    </row>
    <row r="78" spans="1:4" ht="18" customHeight="1">
      <c r="A78" s="1">
        <v>1995</v>
      </c>
      <c r="B78" s="8">
        <v>50280</v>
      </c>
      <c r="C78" s="60">
        <v>60017</v>
      </c>
      <c r="D78" s="10">
        <f t="shared" si="1"/>
        <v>110297</v>
      </c>
    </row>
    <row r="79" spans="1:4" ht="18" customHeight="1">
      <c r="A79" s="1">
        <v>1996</v>
      </c>
      <c r="B79" s="8">
        <v>49245</v>
      </c>
      <c r="C79" s="60">
        <v>58765</v>
      </c>
      <c r="D79" s="10">
        <f t="shared" si="1"/>
        <v>108010</v>
      </c>
    </row>
    <row r="80" spans="1:4" ht="18" customHeight="1">
      <c r="A80" s="1">
        <v>1997</v>
      </c>
      <c r="B80" s="8">
        <v>49819</v>
      </c>
      <c r="C80" s="60">
        <v>56094</v>
      </c>
      <c r="D80" s="10">
        <f t="shared" si="1"/>
        <v>105913</v>
      </c>
    </row>
    <row r="81" spans="1:4" ht="18" customHeight="1">
      <c r="A81" s="1">
        <v>1998</v>
      </c>
      <c r="B81" s="8">
        <v>49025</v>
      </c>
      <c r="C81" s="60">
        <v>55093</v>
      </c>
      <c r="D81" s="10">
        <f t="shared" si="1"/>
        <v>104118</v>
      </c>
    </row>
    <row r="82" spans="1:4" ht="18" customHeight="1">
      <c r="A82" s="1">
        <v>1999</v>
      </c>
      <c r="B82" s="8">
        <v>49331</v>
      </c>
      <c r="C82" s="60">
        <v>53343</v>
      </c>
      <c r="D82" s="10">
        <f t="shared" si="1"/>
        <v>102674</v>
      </c>
    </row>
    <row r="83" spans="1:4" ht="18" customHeight="1">
      <c r="A83" s="1">
        <v>2000</v>
      </c>
      <c r="B83" s="8">
        <v>46133</v>
      </c>
      <c r="C83" s="60">
        <v>54793</v>
      </c>
      <c r="D83" s="10">
        <f t="shared" si="1"/>
        <v>100926</v>
      </c>
    </row>
    <row r="84" spans="1:4" ht="18" customHeight="1">
      <c r="A84" s="1">
        <v>2001</v>
      </c>
      <c r="B84" s="8">
        <v>44436</v>
      </c>
      <c r="C84" s="60">
        <v>50936</v>
      </c>
      <c r="D84" s="10">
        <f t="shared" si="1"/>
        <v>95372</v>
      </c>
    </row>
    <row r="85" spans="1:4" ht="18" customHeight="1">
      <c r="A85" s="1">
        <v>2002</v>
      </c>
      <c r="B85" s="60">
        <v>45451</v>
      </c>
      <c r="C85" s="60">
        <v>51347</v>
      </c>
      <c r="D85" s="10">
        <f t="shared" si="1"/>
        <v>96798</v>
      </c>
    </row>
    <row r="86" spans="1:4" ht="18" customHeight="1">
      <c r="A86" s="1">
        <v>2003</v>
      </c>
      <c r="B86" s="60">
        <v>46572</v>
      </c>
      <c r="C86" s="60">
        <v>53539</v>
      </c>
      <c r="D86" s="10">
        <f t="shared" si="1"/>
        <v>100111</v>
      </c>
    </row>
    <row r="87" spans="1:4" ht="18" customHeight="1">
      <c r="A87" s="1">
        <v>2004</v>
      </c>
      <c r="B87" s="10">
        <v>48984</v>
      </c>
      <c r="C87" s="10">
        <v>55570</v>
      </c>
      <c r="D87" s="10">
        <f t="shared" si="1"/>
        <v>104554</v>
      </c>
    </row>
    <row r="88" spans="1:4" ht="18" customHeight="1">
      <c r="A88" s="1">
        <v>2005</v>
      </c>
      <c r="B88" s="10">
        <v>49531</v>
      </c>
      <c r="C88" s="10">
        <v>56441</v>
      </c>
      <c r="D88" s="10">
        <f t="shared" si="1"/>
        <v>105972</v>
      </c>
    </row>
    <row r="89" spans="1:4" ht="18" customHeight="1">
      <c r="A89" s="1">
        <v>2006</v>
      </c>
      <c r="B89" s="10">
        <v>50358</v>
      </c>
      <c r="C89" s="10">
        <v>56555</v>
      </c>
      <c r="D89" s="10">
        <f t="shared" si="1"/>
        <v>106913</v>
      </c>
    </row>
    <row r="90" spans="1:4" ht="18" customHeight="1">
      <c r="A90" s="1">
        <v>2007</v>
      </c>
      <c r="B90" s="10">
        <v>50313</v>
      </c>
      <c r="C90" s="10">
        <v>55985</v>
      </c>
      <c r="D90" s="10">
        <f t="shared" si="1"/>
        <v>106298</v>
      </c>
    </row>
    <row r="91" spans="1:4" ht="18" customHeight="1">
      <c r="A91" s="1">
        <v>2008</v>
      </c>
      <c r="B91" s="10">
        <v>50845</v>
      </c>
      <c r="C91" s="10">
        <v>56602</v>
      </c>
      <c r="D91" s="10">
        <f t="shared" si="1"/>
        <v>107447</v>
      </c>
    </row>
    <row r="92" spans="1:4" ht="18" customHeight="1">
      <c r="A92" s="1">
        <v>2009</v>
      </c>
      <c r="B92" s="10">
        <v>51437</v>
      </c>
      <c r="C92" s="10">
        <v>56411</v>
      </c>
      <c r="D92" s="10">
        <f t="shared" si="1"/>
        <v>107848</v>
      </c>
    </row>
    <row r="93" spans="1:4" ht="18" customHeight="1">
      <c r="A93" s="1">
        <v>2010</v>
      </c>
      <c r="B93" s="10">
        <v>52407</v>
      </c>
      <c r="C93" s="10">
        <v>56292</v>
      </c>
      <c r="D93" s="10">
        <f t="shared" si="1"/>
        <v>108699</v>
      </c>
    </row>
    <row r="94" spans="1:4" ht="18" customHeight="1">
      <c r="A94" s="1">
        <v>2011</v>
      </c>
      <c r="B94" s="10">
        <v>52577</v>
      </c>
      <c r="C94" s="10">
        <v>56953</v>
      </c>
      <c r="D94" s="10">
        <f t="shared" si="1"/>
        <v>109530</v>
      </c>
    </row>
    <row r="95" spans="1:4" ht="18" customHeight="1">
      <c r="A95" s="1">
        <v>2012</v>
      </c>
      <c r="B95" s="10">
        <v>52444</v>
      </c>
      <c r="C95" s="10">
        <v>57675</v>
      </c>
      <c r="D95" s="10">
        <f t="shared" si="1"/>
        <v>110119</v>
      </c>
    </row>
    <row r="96" spans="1:4" ht="18" customHeight="1">
      <c r="A96" s="1">
        <v>2013</v>
      </c>
      <c r="B96" s="10">
        <v>52626</v>
      </c>
      <c r="C96" s="10">
        <v>59356</v>
      </c>
      <c r="D96" s="10">
        <f t="shared" si="1"/>
        <v>111982</v>
      </c>
    </row>
    <row r="97" spans="1:4" ht="18" customHeight="1">
      <c r="A97" s="1">
        <v>2014</v>
      </c>
      <c r="B97" s="10">
        <v>53138</v>
      </c>
      <c r="C97" s="10">
        <v>60041</v>
      </c>
      <c r="D97" s="10">
        <f t="shared" si="1"/>
        <v>113179</v>
      </c>
    </row>
    <row r="98" spans="1:4" ht="18" customHeight="1">
      <c r="A98" s="1">
        <v>2015</v>
      </c>
      <c r="B98" s="10">
        <v>53115</v>
      </c>
      <c r="C98" s="10">
        <v>59461</v>
      </c>
      <c r="D98" s="10">
        <f>SUM(B98:C98)</f>
        <v>112576</v>
      </c>
    </row>
    <row r="99" spans="1:4" ht="18" customHeight="1">
      <c r="A99" s="1">
        <v>2016</v>
      </c>
      <c r="B99" s="10">
        <v>52879</v>
      </c>
      <c r="C99" s="10">
        <v>59350</v>
      </c>
      <c r="D99" s="10">
        <f>SUM(B99:C99)</f>
        <v>112229</v>
      </c>
    </row>
    <row r="100" spans="1:4" ht="18" customHeight="1">
      <c r="A100" s="1">
        <v>2017</v>
      </c>
      <c r="B100" s="10">
        <v>54037</v>
      </c>
      <c r="C100" s="10">
        <v>58587</v>
      </c>
      <c r="D100" s="10">
        <f t="shared" si="1"/>
        <v>112624</v>
      </c>
    </row>
    <row r="101" spans="1:4" ht="18" customHeight="1">
      <c r="A101" s="1">
        <v>2018</v>
      </c>
      <c r="B101" s="10">
        <v>54548</v>
      </c>
      <c r="C101" s="10">
        <v>59568</v>
      </c>
      <c r="D101" s="10">
        <f>SUM(B101:C101)</f>
        <v>114116</v>
      </c>
    </row>
    <row r="102" spans="1:4" ht="18" customHeight="1">
      <c r="A102" s="1">
        <v>2019</v>
      </c>
      <c r="B102" s="10">
        <v>53947</v>
      </c>
      <c r="C102" s="10">
        <v>58641</v>
      </c>
      <c r="D102" s="10">
        <f>SUM(B102:C102)</f>
        <v>112588</v>
      </c>
    </row>
    <row r="103" spans="1:4" s="61" customFormat="1" ht="18" customHeight="1">
      <c r="A103" s="1">
        <v>2020</v>
      </c>
      <c r="B103" s="10">
        <f>50770+2274</f>
        <v>53044</v>
      </c>
      <c r="C103" s="10">
        <v>58525</v>
      </c>
      <c r="D103" s="10">
        <f t="shared" si="1"/>
        <v>111569</v>
      </c>
    </row>
    <row r="104" spans="1:4" s="61" customFormat="1" ht="18" customHeight="1">
      <c r="A104" s="1">
        <v>2021</v>
      </c>
      <c r="B104" s="10">
        <f>49240+2186</f>
        <v>51426</v>
      </c>
      <c r="C104" s="10">
        <v>57376</v>
      </c>
      <c r="D104" s="10">
        <f t="shared" si="1"/>
        <v>108802</v>
      </c>
    </row>
    <row r="105" spans="1:4" s="61" customFormat="1" ht="18" customHeight="1">
      <c r="A105" s="1">
        <v>2022</v>
      </c>
      <c r="B105" s="10">
        <v>56032</v>
      </c>
      <c r="C105" s="10">
        <v>50542</v>
      </c>
      <c r="D105" s="10">
        <f>+B105+C105</f>
        <v>106574</v>
      </c>
    </row>
    <row r="106" spans="1:4" s="61" customFormat="1" ht="18" customHeight="1">
      <c r="A106" s="1">
        <v>2023</v>
      </c>
      <c r="B106" s="10">
        <v>49873</v>
      </c>
      <c r="C106" s="10">
        <v>56990</v>
      </c>
      <c r="D106" s="10">
        <f>+B106+C106</f>
        <v>106863</v>
      </c>
    </row>
    <row r="107" spans="1:4" s="41" customFormat="1" ht="18" customHeight="1">
      <c r="A107" s="52">
        <v>2024</v>
      </c>
      <c r="B107" s="62">
        <f>+'[1]pobl bach'!AA9</f>
        <v>56997</v>
      </c>
      <c r="C107" s="62">
        <f>+'[1]pobl bach'!AA11</f>
        <v>50064</v>
      </c>
      <c r="D107" s="62">
        <f>SUM(B107:C107)</f>
        <v>107061</v>
      </c>
    </row>
    <row r="108" spans="1:4">
      <c r="A108" s="45" t="s">
        <v>37</v>
      </c>
    </row>
    <row r="109" spans="1:4">
      <c r="A109" s="45"/>
    </row>
    <row r="110" spans="1:4">
      <c r="A110" s="12" t="s">
        <v>7</v>
      </c>
    </row>
    <row r="111" spans="1:4">
      <c r="A111" s="12" t="s">
        <v>8</v>
      </c>
    </row>
    <row r="112" spans="1:4">
      <c r="A112" s="49" t="s">
        <v>20</v>
      </c>
    </row>
    <row r="113" spans="1:4">
      <c r="A113" s="12" t="s">
        <v>21</v>
      </c>
    </row>
    <row r="114" spans="1:4">
      <c r="A114" s="49" t="s">
        <v>22</v>
      </c>
    </row>
    <row r="115" spans="1:4" ht="12" customHeight="1">
      <c r="A115" s="49" t="s">
        <v>23</v>
      </c>
      <c r="B115" s="12"/>
      <c r="C115" s="50"/>
      <c r="D115" s="50"/>
    </row>
  </sheetData>
  <mergeCells count="4">
    <mergeCell ref="A1:D1"/>
    <mergeCell ref="A2:D2"/>
    <mergeCell ref="A3:D3"/>
    <mergeCell ref="A4:D4"/>
  </mergeCells>
  <printOptions horizontalCentered="1" verticalCentered="1"/>
  <pageMargins left="0.98" right="0.98" top="0.39000000000000007" bottom="0.39000000000000007" header="0.51" footer="0.51"/>
  <pageSetup scale="75" fitToHeight="2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</dc:creator>
  <cp:keywords/>
  <dc:description/>
  <cp:lastModifiedBy/>
  <cp:revision/>
  <dcterms:created xsi:type="dcterms:W3CDTF">2024-05-03T20:17:27Z</dcterms:created>
  <dcterms:modified xsi:type="dcterms:W3CDTF">2024-11-27T17:07:20Z</dcterms:modified>
  <cp:category/>
  <cp:contentStatus/>
</cp:coreProperties>
</file>