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ek\Downloads\"/>
    </mc:Choice>
  </mc:AlternateContent>
  <xr:revisionPtr revIDLastSave="0" documentId="13_ncr:1_{BF095AE4-ED0C-4DE7-9EA8-D8938450E8A7}" xr6:coauthVersionLast="47" xr6:coauthVersionMax="47" xr10:uidLastSave="{00000000-0000-0000-0000-000000000000}"/>
  <bookViews>
    <workbookView xWindow="-110" yWindow="-110" windowWidth="19420" windowHeight="10420" xr2:uid="{02B3C58D-5216-4E5B-A7C5-9E67BCFA3461}"/>
  </bookViews>
  <sheets>
    <sheet name="Formuł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7" i="1" l="1"/>
  <c r="B208" i="1"/>
  <c r="C198" i="1"/>
  <c r="F183" i="1"/>
  <c r="F173" i="1"/>
  <c r="B168" i="1"/>
  <c r="B167" i="1"/>
  <c r="F142" i="1"/>
  <c r="E137" i="1"/>
  <c r="E138" i="1"/>
  <c r="D137" i="1"/>
  <c r="D138" i="1"/>
  <c r="D136" i="1"/>
  <c r="E136" i="1"/>
  <c r="C137" i="1"/>
  <c r="C138" i="1"/>
  <c r="C136" i="1"/>
  <c r="D128" i="1"/>
  <c r="D127" i="1"/>
  <c r="C122" i="1"/>
  <c r="C123" i="1"/>
  <c r="C121" i="1"/>
  <c r="C117" i="1"/>
  <c r="A117" i="1"/>
  <c r="B117" i="1"/>
  <c r="B110" i="1"/>
  <c r="B109" i="1"/>
  <c r="D104" i="1"/>
  <c r="B100" i="1"/>
  <c r="D96" i="1"/>
  <c r="C86" i="1"/>
  <c r="C87" i="1"/>
  <c r="C88" i="1"/>
  <c r="C89" i="1"/>
  <c r="C90" i="1"/>
  <c r="C91" i="1"/>
  <c r="C92" i="1"/>
  <c r="C85" i="1"/>
  <c r="C81" i="1"/>
  <c r="C78" i="1"/>
  <c r="C74" i="1"/>
  <c r="D70" i="1"/>
  <c r="C70" i="1"/>
  <c r="C66" i="1"/>
  <c r="C63" i="1"/>
  <c r="C62" i="1"/>
  <c r="D59" i="1"/>
  <c r="B56" i="1"/>
  <c r="H50" i="1"/>
  <c r="H49" i="1"/>
  <c r="H48" i="1"/>
  <c r="B43" i="1"/>
  <c r="B42" i="1"/>
  <c r="B41" i="1"/>
  <c r="B40" i="1"/>
  <c r="D36" i="1"/>
  <c r="D32" i="1"/>
  <c r="D30" i="1"/>
  <c r="C21" i="1"/>
  <c r="C22" i="1"/>
  <c r="C23" i="1"/>
  <c r="C24" i="1"/>
  <c r="C25" i="1"/>
  <c r="C26" i="1"/>
  <c r="C20" i="1"/>
  <c r="C13" i="1"/>
  <c r="C14" i="1"/>
  <c r="C12" i="1"/>
  <c r="C16" i="1"/>
  <c r="E8" i="1"/>
  <c r="D8" i="1"/>
  <c r="D3" i="1"/>
</calcChain>
</file>

<file path=xl/sharedStrings.xml><?xml version="1.0" encoding="utf-8"?>
<sst xmlns="http://schemas.openxmlformats.org/spreadsheetml/2006/main" count="167" uniqueCount="148">
  <si>
    <t>Formuła 1 - procentowa realizacja celu</t>
  </si>
  <si>
    <t>Cel</t>
  </si>
  <si>
    <t xml:space="preserve">Sprzedaż </t>
  </si>
  <si>
    <t>Wykonanie planu</t>
  </si>
  <si>
    <t>Poprzedni rok</t>
  </si>
  <si>
    <t>Obecny rok</t>
  </si>
  <si>
    <t>Formuła 2 - obliczanie odychelnia procentowego( z modułem)</t>
  </si>
  <si>
    <t>Odchylenie standardowe</t>
  </si>
  <si>
    <t>Odchylenie z modułem</t>
  </si>
  <si>
    <t>Formuła 3 - rozkład procentowy</t>
  </si>
  <si>
    <t>Przychód</t>
  </si>
  <si>
    <t>Procent sumy</t>
  </si>
  <si>
    <t>Suma</t>
  </si>
  <si>
    <t>Formuła 4- suma bieżąca</t>
  </si>
  <si>
    <t>Sprzedane sztuki</t>
  </si>
  <si>
    <t>Suma bieżaca</t>
  </si>
  <si>
    <t>Formuła 5 - procentowe zwiekszanie i zmniejszanie wartosci</t>
  </si>
  <si>
    <t>Cena jednostkowa</t>
  </si>
  <si>
    <t>Koszt usługi</t>
  </si>
  <si>
    <t xml:space="preserve">Rabat </t>
  </si>
  <si>
    <t>Podwyżka</t>
  </si>
  <si>
    <t>Cena koncowa</t>
  </si>
  <si>
    <t>Formuła 6- obsługa błędu(dzielenia przez 0)</t>
  </si>
  <si>
    <t>Budżet</t>
  </si>
  <si>
    <t>Dane rzeczywiste</t>
  </si>
  <si>
    <t>Procent budżetu</t>
  </si>
  <si>
    <t>Formuła 7- zaokrąglanie</t>
  </si>
  <si>
    <t>Wynik zaokraglenia</t>
  </si>
  <si>
    <t>Formuła 8 - zliczanie wartości w zakresie komórek</t>
  </si>
  <si>
    <t>smiec 1</t>
  </si>
  <si>
    <t>smiec 2</t>
  </si>
  <si>
    <t>smiec 3</t>
  </si>
  <si>
    <t>magdalenka</t>
  </si>
  <si>
    <t>piaseczno</t>
  </si>
  <si>
    <t>janow</t>
  </si>
  <si>
    <t>1- jeśli był, brak jeśli nie było</t>
  </si>
  <si>
    <t>Ile razy smierciarki gdzies były</t>
  </si>
  <si>
    <t>Ile razy smierciarki były i nie dojechały z powodu awarii</t>
  </si>
  <si>
    <t>nie dojechal - awaria</t>
  </si>
  <si>
    <t>Ile razy smierciarki nie dojechaly</t>
  </si>
  <si>
    <t>Formuła 9 - konwertowanie</t>
  </si>
  <si>
    <t>gramy na lbs - 100</t>
  </si>
  <si>
    <t>Formuła 10 - łączenie ciagow znaków</t>
  </si>
  <si>
    <t xml:space="preserve">Jan </t>
  </si>
  <si>
    <t>Dąbrowski</t>
  </si>
  <si>
    <t>Formuła 11 - wielkie li male literty</t>
  </si>
  <si>
    <t>Matematyka jest TRudna</t>
  </si>
  <si>
    <t>Formuła 12 - usuwanie zbednych odstępów</t>
  </si>
  <si>
    <t>Paweł    robi      instalcje gazowa             o                numerze       1232132112</t>
  </si>
  <si>
    <t>Formuła 13- wyodrębnianie fragmentów</t>
  </si>
  <si>
    <t xml:space="preserve">kod pocztowy </t>
  </si>
  <si>
    <t>08-440</t>
  </si>
  <si>
    <t>wyodrebnione dwie pierwsze liczby</t>
  </si>
  <si>
    <t>wyodrebnienie fragmentu</t>
  </si>
  <si>
    <t>Formula 14- znajdowanie konkretengo tekstu</t>
  </si>
  <si>
    <t>bwr-104-pl</t>
  </si>
  <si>
    <t>kod broni</t>
  </si>
  <si>
    <t>numer typu</t>
  </si>
  <si>
    <t>Formuła 15- zliczanie okreslonych słów w komórce</t>
  </si>
  <si>
    <t>Rafa ma dwie nogi ale nie ma jednej reki</t>
  </si>
  <si>
    <t xml:space="preserve">Przykład </t>
  </si>
  <si>
    <t>ilość słów</t>
  </si>
  <si>
    <t>Formuła 16 -usuwanie zbędnych znaków</t>
  </si>
  <si>
    <t xml:space="preserve">sklep€★☹☚☐☑œledŸ
gêœ </t>
  </si>
  <si>
    <t>Formuła 17 - wypełnianie liczb  zerami</t>
  </si>
  <si>
    <t>id sprzeedawcy</t>
  </si>
  <si>
    <t>wypełenienie 0 do 10 znakow</t>
  </si>
  <si>
    <t>Formuła 18 - formatownie liczb w tekstach</t>
  </si>
  <si>
    <t>Operator</t>
  </si>
  <si>
    <t>Jarecki</t>
  </si>
  <si>
    <t>Pensja</t>
  </si>
  <si>
    <t>operator i pensja</t>
  </si>
  <si>
    <t>Formuła 19-obliczanie wieku</t>
  </si>
  <si>
    <t>wiek osoby z 1990 w miesiacach</t>
  </si>
  <si>
    <t>Formuła 20 -obliczanie dni roboczych pomiędzy datami</t>
  </si>
  <si>
    <t>zakres dat</t>
  </si>
  <si>
    <t>dni robocze</t>
  </si>
  <si>
    <t>Formuła 21- wyodrebnaianie z daty</t>
  </si>
  <si>
    <t>Formuła 22- procentowa czesc roku</t>
  </si>
  <si>
    <t>data poczatkowa</t>
  </si>
  <si>
    <t>data koncowa</t>
  </si>
  <si>
    <t>Miniona czesc roku</t>
  </si>
  <si>
    <t>pozostała czesc roku</t>
  </si>
  <si>
    <t>Formuła 23-obliczanie kwartału</t>
  </si>
  <si>
    <t>Data</t>
  </si>
  <si>
    <t>kwartał</t>
  </si>
  <si>
    <t>Formuła 24 - obliczanie odstepu czasu</t>
  </si>
  <si>
    <t>Początek</t>
  </si>
  <si>
    <t>Koniec</t>
  </si>
  <si>
    <t>Rożnica godziny;minuty;sekundy</t>
  </si>
  <si>
    <t>Jarek</t>
  </si>
  <si>
    <t>Arek</t>
  </si>
  <si>
    <t>Marek</t>
  </si>
  <si>
    <t>Przyroda</t>
  </si>
  <si>
    <t>Matematyka</t>
  </si>
  <si>
    <t>Angielski</t>
  </si>
  <si>
    <t>Typ naczepy:</t>
  </si>
  <si>
    <t>otwarta</t>
  </si>
  <si>
    <t>Wyposażenie</t>
  </si>
  <si>
    <t>z kiprem</t>
  </si>
  <si>
    <t>Otwarta</t>
  </si>
  <si>
    <t>bez kipra</t>
  </si>
  <si>
    <t>zamknieta</t>
  </si>
  <si>
    <t>z plandeka</t>
  </si>
  <si>
    <t>bez plandeki</t>
  </si>
  <si>
    <t>rodzaj</t>
  </si>
  <si>
    <t>Formuła 25- sprawdzanie warunków</t>
  </si>
  <si>
    <t>Formuła 26- sprawdzanie wielu warunków</t>
  </si>
  <si>
    <t>stan</t>
  </si>
  <si>
    <t>Oddział</t>
  </si>
  <si>
    <t>Pruszkow</t>
  </si>
  <si>
    <t>Warszawa</t>
  </si>
  <si>
    <t xml:space="preserve">Radom </t>
  </si>
  <si>
    <t>Wolomin</t>
  </si>
  <si>
    <t>Pilawa</t>
  </si>
  <si>
    <t>przychody</t>
  </si>
  <si>
    <t xml:space="preserve">Warunek </t>
  </si>
  <si>
    <t>&gt;=9500</t>
  </si>
  <si>
    <t>Liczba</t>
  </si>
  <si>
    <t>Kraj</t>
  </si>
  <si>
    <t>Polska</t>
  </si>
  <si>
    <t>Niemcy</t>
  </si>
  <si>
    <t>Francja</t>
  </si>
  <si>
    <t>Dane z wydobycia - mln ton</t>
  </si>
  <si>
    <t>Panstwo</t>
  </si>
  <si>
    <t>Srednia</t>
  </si>
  <si>
    <t>Produkt</t>
  </si>
  <si>
    <t>Cena</t>
  </si>
  <si>
    <t>Jabłko</t>
  </si>
  <si>
    <t>Gruszka</t>
  </si>
  <si>
    <t>Pomarańcza</t>
  </si>
  <si>
    <t>Banan</t>
  </si>
  <si>
    <t>Jan</t>
  </si>
  <si>
    <t>Maria</t>
  </si>
  <si>
    <t>Piotr</t>
  </si>
  <si>
    <t>Anna</t>
  </si>
  <si>
    <t>Ilość</t>
  </si>
  <si>
    <t>Cena za sztukę</t>
  </si>
  <si>
    <t>Liczba akcji</t>
  </si>
  <si>
    <t>XTB</t>
  </si>
  <si>
    <t>ORLEN</t>
  </si>
  <si>
    <t>PGNIG</t>
  </si>
  <si>
    <t>Formuła 27 - suma wszystkich wartości spełniających warunek</t>
  </si>
  <si>
    <t>Formuła 28- zliczanie wartosci spelniajacyh warunek</t>
  </si>
  <si>
    <t>Formuła 29 - obliczanie sredniej wszytskich wartosci spelniajacych warunek</t>
  </si>
  <si>
    <t>Formuła 30 - wyszukiwanie dokladnej wartosci w oparciu o lewa skrajną kolumnę danych</t>
  </si>
  <si>
    <t>Formuła 31 - suma iloczynów(dwa warunki spelnione</t>
  </si>
  <si>
    <t>Formuła 32- wykorzystanie funkcji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</si>
</sst>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zł&quot;;[Red]\-#,##0\ &quot;zł&quot;"/>
    <numFmt numFmtId="165" formatCode="[$-F400]h:mm:ss\ AM/PM"/>
    <numFmt numFmtId="166" formatCode="[$-F800]dddd\,\ mmmm\ dd\,\ yyyy"/>
  </numFmts>
  <fonts count="3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 applyAlignment="1">
      <alignment wrapText="1"/>
    </xf>
    <xf numFmtId="9" fontId="0" fillId="0" borderId="0" xfId="1" applyFont="1" applyAlignment="1">
      <alignment wrapText="1"/>
    </xf>
    <xf numFmtId="9" fontId="0" fillId="0" borderId="0" xfId="0" applyNumberFormat="1" applyAlignment="1">
      <alignment wrapText="1"/>
    </xf>
    <xf numFmtId="0" fontId="0" fillId="0" borderId="0" xfId="1" applyNumberFormat="1" applyFont="1" applyAlignment="1">
      <alignment wrapText="1"/>
    </xf>
    <xf numFmtId="6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166" fontId="0" fillId="0" borderId="0" xfId="0" applyNumberFormat="1" applyAlignment="1">
      <alignment wrapText="1"/>
    </xf>
    <xf numFmtId="0" fontId="0" fillId="0" borderId="0" xfId="0" applyNumberFormat="1" applyAlignment="1">
      <alignment wrapText="1"/>
    </xf>
    <xf numFmtId="21" fontId="0" fillId="0" borderId="0" xfId="0" applyNumberFormat="1" applyAlignment="1">
      <alignment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2" borderId="0" xfId="0" applyFill="1" applyAlignment="1">
      <alignment wrapText="1"/>
    </xf>
    <xf numFmtId="165" fontId="0" fillId="2" borderId="0" xfId="0" applyNumberFormat="1" applyFill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B7212-D89A-48B9-AB81-B3DDC19D43C1}">
  <dimension ref="A1:H225"/>
  <sheetViews>
    <sheetView tabSelected="1" topLeftCell="A160" workbookViewId="0">
      <selection activeCell="B165" sqref="B165"/>
    </sheetView>
  </sheetViews>
  <sheetFormatPr defaultRowHeight="14.5" x14ac:dyDescent="0.35"/>
  <cols>
    <col min="1" max="1" width="22.7265625" style="1" customWidth="1"/>
    <col min="2" max="2" width="27.54296875" style="1" bestFit="1" customWidth="1"/>
    <col min="3" max="3" width="23.26953125" style="1" bestFit="1" customWidth="1"/>
    <col min="4" max="4" width="20.90625" style="1" bestFit="1" customWidth="1"/>
    <col min="5" max="5" width="19.1796875" style="1" bestFit="1" customWidth="1"/>
    <col min="6" max="6" width="17.1796875" style="1" bestFit="1" customWidth="1"/>
    <col min="7" max="7" width="28.36328125" style="1" bestFit="1" customWidth="1"/>
    <col min="8" max="16384" width="8.7265625" style="1"/>
  </cols>
  <sheetData>
    <row r="1" spans="1:5" s="15" customFormat="1" ht="29" x14ac:dyDescent="0.35">
      <c r="A1" s="15" t="s">
        <v>0</v>
      </c>
    </row>
    <row r="2" spans="1:5" x14ac:dyDescent="0.35">
      <c r="B2" s="1" t="s">
        <v>1</v>
      </c>
      <c r="C2" s="1" t="s">
        <v>2</v>
      </c>
      <c r="D2" s="1" t="s">
        <v>3</v>
      </c>
    </row>
    <row r="3" spans="1:5" x14ac:dyDescent="0.35">
      <c r="B3" s="1">
        <v>1000</v>
      </c>
      <c r="C3" s="1">
        <v>800</v>
      </c>
      <c r="D3" s="2">
        <f>C3/B3</f>
        <v>0.8</v>
      </c>
    </row>
    <row r="6" spans="1:5" s="15" customFormat="1" ht="43.5" x14ac:dyDescent="0.35">
      <c r="A6" s="15" t="s">
        <v>6</v>
      </c>
    </row>
    <row r="7" spans="1:5" x14ac:dyDescent="0.35">
      <c r="B7" s="1" t="s">
        <v>4</v>
      </c>
      <c r="C7" s="1" t="s">
        <v>5</v>
      </c>
      <c r="D7" s="1" t="s">
        <v>7</v>
      </c>
      <c r="E7" s="1" t="s">
        <v>8</v>
      </c>
    </row>
    <row r="8" spans="1:5" x14ac:dyDescent="0.35">
      <c r="B8" s="1">
        <v>10000</v>
      </c>
      <c r="C8" s="1">
        <v>1000</v>
      </c>
      <c r="D8" s="2">
        <f>(C8-B8)/C8</f>
        <v>-9</v>
      </c>
      <c r="E8" s="2">
        <f>ABS(C8-B8)/C8</f>
        <v>9</v>
      </c>
    </row>
    <row r="10" spans="1:5" s="15" customFormat="1" ht="29" x14ac:dyDescent="0.35">
      <c r="A10" s="15" t="s">
        <v>9</v>
      </c>
    </row>
    <row r="11" spans="1:5" x14ac:dyDescent="0.35">
      <c r="B11" s="1" t="s">
        <v>10</v>
      </c>
      <c r="C11" s="1" t="s">
        <v>11</v>
      </c>
    </row>
    <row r="12" spans="1:5" x14ac:dyDescent="0.35">
      <c r="B12" s="1">
        <v>4000</v>
      </c>
      <c r="C12" s="2">
        <f>B12/$C$16</f>
        <v>0.32258064516129031</v>
      </c>
    </row>
    <row r="13" spans="1:5" x14ac:dyDescent="0.35">
      <c r="B13" s="1">
        <v>5000</v>
      </c>
      <c r="C13" s="2">
        <f t="shared" ref="C13:C14" si="0">B13/$C$16</f>
        <v>0.40322580645161288</v>
      </c>
    </row>
    <row r="14" spans="1:5" x14ac:dyDescent="0.35">
      <c r="B14" s="1">
        <v>3400</v>
      </c>
      <c r="C14" s="2">
        <f t="shared" si="0"/>
        <v>0.27419354838709675</v>
      </c>
    </row>
    <row r="16" spans="1:5" x14ac:dyDescent="0.35">
      <c r="B16" s="1" t="s">
        <v>12</v>
      </c>
      <c r="C16" s="1">
        <f>B12+B13+B14</f>
        <v>12400</v>
      </c>
    </row>
    <row r="18" spans="1:4" s="15" customFormat="1" x14ac:dyDescent="0.35">
      <c r="A18" s="15" t="s">
        <v>13</v>
      </c>
    </row>
    <row r="19" spans="1:4" x14ac:dyDescent="0.35">
      <c r="B19" s="1" t="s">
        <v>14</v>
      </c>
      <c r="C19" s="1" t="s">
        <v>15</v>
      </c>
    </row>
    <row r="20" spans="1:4" x14ac:dyDescent="0.35">
      <c r="B20" s="1">
        <v>312</v>
      </c>
      <c r="C20" s="1">
        <f>SUM($B$20:B20)</f>
        <v>312</v>
      </c>
    </row>
    <row r="21" spans="1:4" x14ac:dyDescent="0.35">
      <c r="B21" s="1">
        <v>421</v>
      </c>
      <c r="C21" s="1">
        <f>SUM($B$20:B21)</f>
        <v>733</v>
      </c>
    </row>
    <row r="22" spans="1:4" x14ac:dyDescent="0.35">
      <c r="B22" s="1">
        <v>52</v>
      </c>
      <c r="C22" s="1">
        <f>SUM($B$20:B22)</f>
        <v>785</v>
      </c>
    </row>
    <row r="23" spans="1:4" x14ac:dyDescent="0.35">
      <c r="B23" s="1">
        <v>51</v>
      </c>
      <c r="C23" s="1">
        <f>SUM($B$20:B23)</f>
        <v>836</v>
      </c>
    </row>
    <row r="24" spans="1:4" x14ac:dyDescent="0.35">
      <c r="B24" s="1">
        <v>523</v>
      </c>
      <c r="C24" s="1">
        <f>SUM($B$20:B24)</f>
        <v>1359</v>
      </c>
    </row>
    <row r="25" spans="1:4" x14ac:dyDescent="0.35">
      <c r="B25" s="1">
        <v>21</v>
      </c>
      <c r="C25" s="1">
        <f>SUM($B$20:B25)</f>
        <v>1380</v>
      </c>
    </row>
    <row r="26" spans="1:4" x14ac:dyDescent="0.35">
      <c r="B26" s="1">
        <v>52</v>
      </c>
      <c r="C26" s="1">
        <f>SUM($B$20:B26)</f>
        <v>1432</v>
      </c>
    </row>
    <row r="28" spans="1:4" s="15" customFormat="1" ht="43.5" x14ac:dyDescent="0.35">
      <c r="A28" s="15" t="s">
        <v>16</v>
      </c>
    </row>
    <row r="29" spans="1:4" x14ac:dyDescent="0.35">
      <c r="B29" s="1" t="s">
        <v>17</v>
      </c>
      <c r="C29" s="1" t="s">
        <v>20</v>
      </c>
      <c r="D29" s="1" t="s">
        <v>21</v>
      </c>
    </row>
    <row r="30" spans="1:4" x14ac:dyDescent="0.35">
      <c r="B30" s="1">
        <v>800</v>
      </c>
      <c r="C30" s="3">
        <v>0.25</v>
      </c>
      <c r="D30" s="1">
        <f>B30*(1+C30)</f>
        <v>1000</v>
      </c>
    </row>
    <row r="31" spans="1:4" x14ac:dyDescent="0.35">
      <c r="B31" s="1" t="s">
        <v>18</v>
      </c>
      <c r="C31" s="1" t="s">
        <v>19</v>
      </c>
      <c r="D31" s="1" t="s">
        <v>21</v>
      </c>
    </row>
    <row r="32" spans="1:4" x14ac:dyDescent="0.35">
      <c r="B32" s="1">
        <v>2000</v>
      </c>
      <c r="C32" s="4">
        <v>0.5</v>
      </c>
      <c r="D32" s="5">
        <f>B32*(1-C32)</f>
        <v>1000</v>
      </c>
    </row>
    <row r="34" spans="1:8" ht="29" x14ac:dyDescent="0.35">
      <c r="A34" s="1" t="s">
        <v>22</v>
      </c>
    </row>
    <row r="35" spans="1:8" x14ac:dyDescent="0.35">
      <c r="B35" s="1" t="s">
        <v>23</v>
      </c>
      <c r="C35" s="1" t="s">
        <v>24</v>
      </c>
      <c r="D35" s="1" t="s">
        <v>25</v>
      </c>
    </row>
    <row r="36" spans="1:8" x14ac:dyDescent="0.35">
      <c r="B36" s="1">
        <v>0</v>
      </c>
      <c r="C36" s="1">
        <v>10000</v>
      </c>
      <c r="D36" s="1">
        <f>IF(B36=0,0,C36/B36)</f>
        <v>0</v>
      </c>
    </row>
    <row r="38" spans="1:8" s="15" customFormat="1" x14ac:dyDescent="0.35">
      <c r="A38" s="15" t="s">
        <v>26</v>
      </c>
    </row>
    <row r="39" spans="1:8" x14ac:dyDescent="0.35">
      <c r="B39" s="1" t="s">
        <v>27</v>
      </c>
    </row>
    <row r="40" spans="1:8" x14ac:dyDescent="0.35">
      <c r="B40" s="1">
        <f>ROUND(92.72,1)</f>
        <v>92.7</v>
      </c>
    </row>
    <row r="41" spans="1:8" x14ac:dyDescent="0.35">
      <c r="B41" s="1">
        <f>ROUNDUP(92.72,0)</f>
        <v>93</v>
      </c>
    </row>
    <row r="42" spans="1:8" x14ac:dyDescent="0.35">
      <c r="B42" s="1">
        <f>ROUNDDOWN(92.722,2)</f>
        <v>92.72</v>
      </c>
    </row>
    <row r="43" spans="1:8" x14ac:dyDescent="0.35">
      <c r="B43" s="1">
        <f>ROUNDDOWN(142.22,2)</f>
        <v>142.22</v>
      </c>
    </row>
    <row r="45" spans="1:8" s="15" customFormat="1" ht="43.5" x14ac:dyDescent="0.35">
      <c r="A45" s="15" t="s">
        <v>28</v>
      </c>
    </row>
    <row r="47" spans="1:8" x14ac:dyDescent="0.35">
      <c r="C47" s="1" t="s">
        <v>32</v>
      </c>
      <c r="D47" s="1" t="s">
        <v>33</v>
      </c>
      <c r="E47" s="1" t="s">
        <v>34</v>
      </c>
    </row>
    <row r="48" spans="1:8" x14ac:dyDescent="0.35">
      <c r="B48" s="1" t="s">
        <v>29</v>
      </c>
      <c r="D48" s="1">
        <v>1</v>
      </c>
      <c r="E48" s="1">
        <v>1</v>
      </c>
      <c r="G48" s="1" t="s">
        <v>36</v>
      </c>
      <c r="H48" s="1">
        <f>COUNT(C48:E50)</f>
        <v>6</v>
      </c>
    </row>
    <row r="49" spans="1:8" ht="29" x14ac:dyDescent="0.35">
      <c r="B49" s="1" t="s">
        <v>30</v>
      </c>
      <c r="C49" s="1">
        <v>1</v>
      </c>
      <c r="E49" s="1">
        <v>1</v>
      </c>
      <c r="G49" s="1" t="s">
        <v>37</v>
      </c>
      <c r="H49" s="1">
        <f>COUNTA(C48:E50)</f>
        <v>7</v>
      </c>
    </row>
    <row r="50" spans="1:8" x14ac:dyDescent="0.35">
      <c r="B50" s="1" t="s">
        <v>31</v>
      </c>
      <c r="C50" s="1">
        <v>1</v>
      </c>
      <c r="D50" s="1" t="s">
        <v>38</v>
      </c>
      <c r="E50" s="1">
        <v>1</v>
      </c>
      <c r="G50" s="1" t="s">
        <v>39</v>
      </c>
      <c r="H50" s="1">
        <f>COUNTBLANK(C48:E50)</f>
        <v>2</v>
      </c>
    </row>
    <row r="52" spans="1:8" ht="29" x14ac:dyDescent="0.35">
      <c r="B52" s="1" t="s">
        <v>35</v>
      </c>
    </row>
    <row r="54" spans="1:8" s="15" customFormat="1" x14ac:dyDescent="0.35">
      <c r="A54" s="15" t="s">
        <v>40</v>
      </c>
    </row>
    <row r="55" spans="1:8" x14ac:dyDescent="0.35">
      <c r="B55" s="1" t="s">
        <v>41</v>
      </c>
    </row>
    <row r="56" spans="1:8" x14ac:dyDescent="0.35">
      <c r="B56" s="1">
        <f>CONVERT(100,"g","lbm")</f>
        <v>0.22046226218487758</v>
      </c>
    </row>
    <row r="58" spans="1:8" s="15" customFormat="1" ht="29" x14ac:dyDescent="0.35">
      <c r="A58" s="15" t="s">
        <v>42</v>
      </c>
    </row>
    <row r="59" spans="1:8" x14ac:dyDescent="0.35">
      <c r="B59" s="1" t="s">
        <v>43</v>
      </c>
      <c r="C59" s="1" t="s">
        <v>44</v>
      </c>
      <c r="D59" s="1" t="str">
        <f xml:space="preserve"> B59&amp;" "&amp;C59</f>
        <v>Jan  Dąbrowski</v>
      </c>
    </row>
    <row r="61" spans="1:8" s="15" customFormat="1" ht="29" x14ac:dyDescent="0.35">
      <c r="A61" s="15" t="s">
        <v>45</v>
      </c>
    </row>
    <row r="62" spans="1:8" x14ac:dyDescent="0.35">
      <c r="B62" s="1" t="s">
        <v>46</v>
      </c>
      <c r="C62" s="1" t="str">
        <f>LOWER(B62)</f>
        <v>matematyka jest trudna</v>
      </c>
    </row>
    <row r="63" spans="1:8" x14ac:dyDescent="0.35">
      <c r="B63" s="1" t="s">
        <v>46</v>
      </c>
      <c r="C63" s="1" t="str">
        <f>UPPER(B63)</f>
        <v>MATEMATYKA JEST TRUDNA</v>
      </c>
    </row>
    <row r="65" spans="1:4" s="15" customFormat="1" ht="29" x14ac:dyDescent="0.35">
      <c r="A65" s="15" t="s">
        <v>47</v>
      </c>
    </row>
    <row r="66" spans="1:4" ht="43.5" x14ac:dyDescent="0.35">
      <c r="B66" s="1" t="s">
        <v>48</v>
      </c>
      <c r="C66" s="1" t="str">
        <f>TRIM(B66)</f>
        <v>Paweł robi instalcje gazowa o numerze 1232132112</v>
      </c>
    </row>
    <row r="68" spans="1:4" s="15" customFormat="1" ht="29" x14ac:dyDescent="0.35">
      <c r="A68" s="15" t="s">
        <v>49</v>
      </c>
    </row>
    <row r="69" spans="1:4" ht="29" x14ac:dyDescent="0.35">
      <c r="B69" s="1" t="s">
        <v>50</v>
      </c>
      <c r="C69" s="1" t="s">
        <v>52</v>
      </c>
      <c r="D69" s="1" t="s">
        <v>53</v>
      </c>
    </row>
    <row r="70" spans="1:4" x14ac:dyDescent="0.35">
      <c r="B70" s="1" t="s">
        <v>51</v>
      </c>
      <c r="C70" s="1" t="str">
        <f>LEFT(B70,2)</f>
        <v>08</v>
      </c>
      <c r="D70" s="1" t="str">
        <f>MID(B70,3,2)</f>
        <v>-4</v>
      </c>
    </row>
    <row r="72" spans="1:4" s="15" customFormat="1" ht="29" x14ac:dyDescent="0.35">
      <c r="A72" s="15" t="s">
        <v>54</v>
      </c>
    </row>
    <row r="73" spans="1:4" x14ac:dyDescent="0.35">
      <c r="B73" s="1" t="s">
        <v>56</v>
      </c>
      <c r="C73" s="1" t="s">
        <v>57</v>
      </c>
    </row>
    <row r="74" spans="1:4" x14ac:dyDescent="0.35">
      <c r="B74" s="1" t="s">
        <v>55</v>
      </c>
      <c r="C74" s="1" t="str">
        <f>MID(B74,FIND("-",B74)+1,3)</f>
        <v>104</v>
      </c>
    </row>
    <row r="76" spans="1:4" s="15" customFormat="1" ht="43.5" x14ac:dyDescent="0.35">
      <c r="A76" s="15" t="s">
        <v>58</v>
      </c>
    </row>
    <row r="77" spans="1:4" x14ac:dyDescent="0.35">
      <c r="B77" s="1" t="s">
        <v>60</v>
      </c>
      <c r="C77" s="1" t="s">
        <v>61</v>
      </c>
    </row>
    <row r="78" spans="1:4" ht="29" x14ac:dyDescent="0.35">
      <c r="B78" s="1" t="s">
        <v>59</v>
      </c>
      <c r="C78" s="1">
        <f>LEN(B78)- LEN(SUBSTITUTE(B78," ",""))+1</f>
        <v>9</v>
      </c>
    </row>
    <row r="80" spans="1:4" s="15" customFormat="1" ht="29" x14ac:dyDescent="0.35">
      <c r="A80" s="15" t="s">
        <v>62</v>
      </c>
    </row>
    <row r="81" spans="1:4" ht="29" x14ac:dyDescent="0.35">
      <c r="B81" s="1" t="s">
        <v>63</v>
      </c>
      <c r="C81" s="1" t="str">
        <f>CLEAN(B81)</f>
        <v xml:space="preserve">sklep€★☹☚☐☑œledŸgêœ </v>
      </c>
    </row>
    <row r="83" spans="1:4" s="15" customFormat="1" ht="29" x14ac:dyDescent="0.35">
      <c r="A83" s="15" t="s">
        <v>64</v>
      </c>
    </row>
    <row r="84" spans="1:4" ht="29" x14ac:dyDescent="0.35">
      <c r="B84" s="1" t="s">
        <v>65</v>
      </c>
      <c r="C84" s="1" t="s">
        <v>66</v>
      </c>
    </row>
    <row r="85" spans="1:4" x14ac:dyDescent="0.35">
      <c r="B85" s="1">
        <v>2312312</v>
      </c>
      <c r="C85" s="1" t="str">
        <f>LEFT(B85&amp;"0000000000",10)</f>
        <v>2312312000</v>
      </c>
    </row>
    <row r="86" spans="1:4" x14ac:dyDescent="0.35">
      <c r="B86" s="1">
        <v>512421</v>
      </c>
      <c r="C86" s="1" t="str">
        <f t="shared" ref="C86:C92" si="1">LEFT(B86&amp;"0000000000",10)</f>
        <v>5124210000</v>
      </c>
    </row>
    <row r="87" spans="1:4" x14ac:dyDescent="0.35">
      <c r="B87" s="1">
        <v>523</v>
      </c>
      <c r="C87" s="1" t="str">
        <f t="shared" si="1"/>
        <v>5230000000</v>
      </c>
    </row>
    <row r="88" spans="1:4" x14ac:dyDescent="0.35">
      <c r="B88" s="1">
        <v>532</v>
      </c>
      <c r="C88" s="1" t="str">
        <f t="shared" si="1"/>
        <v>5320000000</v>
      </c>
    </row>
    <row r="89" spans="1:4" x14ac:dyDescent="0.35">
      <c r="B89" s="1">
        <v>41</v>
      </c>
      <c r="C89" s="1" t="str">
        <f t="shared" si="1"/>
        <v>4100000000</v>
      </c>
    </row>
    <row r="90" spans="1:4" x14ac:dyDescent="0.35">
      <c r="B90" s="1">
        <v>55</v>
      </c>
      <c r="C90" s="1" t="str">
        <f t="shared" si="1"/>
        <v>5500000000</v>
      </c>
    </row>
    <row r="91" spans="1:4" x14ac:dyDescent="0.35">
      <c r="B91" s="1">
        <v>632</v>
      </c>
      <c r="C91" s="1" t="str">
        <f t="shared" si="1"/>
        <v>6320000000</v>
      </c>
    </row>
    <row r="92" spans="1:4" x14ac:dyDescent="0.35">
      <c r="B92" s="1">
        <v>1</v>
      </c>
      <c r="C92" s="1" t="str">
        <f t="shared" si="1"/>
        <v>1000000000</v>
      </c>
    </row>
    <row r="94" spans="1:4" s="15" customFormat="1" ht="29" x14ac:dyDescent="0.35">
      <c r="A94" s="15" t="s">
        <v>67</v>
      </c>
    </row>
    <row r="95" spans="1:4" x14ac:dyDescent="0.35">
      <c r="B95" s="1" t="s">
        <v>68</v>
      </c>
      <c r="C95" s="1" t="s">
        <v>70</v>
      </c>
      <c r="D95" s="1" t="s">
        <v>71</v>
      </c>
    </row>
    <row r="96" spans="1:4" x14ac:dyDescent="0.35">
      <c r="B96" s="1" t="s">
        <v>69</v>
      </c>
      <c r="C96" s="6">
        <v>6342</v>
      </c>
      <c r="D96" s="1" t="str">
        <f>B96&amp;":"&amp;TEXT(C96,"0 000 zł")</f>
        <v>Jarecki:6 342 zł</v>
      </c>
    </row>
    <row r="98" spans="1:4" s="15" customFormat="1" ht="29" x14ac:dyDescent="0.35">
      <c r="A98" s="16" t="s">
        <v>72</v>
      </c>
    </row>
    <row r="99" spans="1:4" ht="29" x14ac:dyDescent="0.35">
      <c r="B99" s="1" t="s">
        <v>73</v>
      </c>
    </row>
    <row r="100" spans="1:4" x14ac:dyDescent="0.35">
      <c r="B100" s="1">
        <f ca="1">DATEDIF("1990-09-09",TODAY(),"M")</f>
        <v>407</v>
      </c>
    </row>
    <row r="102" spans="1:4" s="15" customFormat="1" ht="43.5" x14ac:dyDescent="0.35">
      <c r="A102" s="15" t="s">
        <v>74</v>
      </c>
    </row>
    <row r="103" spans="1:4" x14ac:dyDescent="0.35">
      <c r="B103" s="1" t="s">
        <v>75</v>
      </c>
      <c r="C103" s="1" t="s">
        <v>75</v>
      </c>
      <c r="D103" s="1" t="s">
        <v>76</v>
      </c>
    </row>
    <row r="104" spans="1:4" x14ac:dyDescent="0.35">
      <c r="B104" s="7">
        <v>44774</v>
      </c>
      <c r="C104" s="7">
        <v>45269</v>
      </c>
      <c r="D104" s="1">
        <f>NETWORKDAYS(B104,C104)</f>
        <v>355</v>
      </c>
    </row>
    <row r="106" spans="1:4" s="15" customFormat="1" ht="29" x14ac:dyDescent="0.35">
      <c r="A106" s="15" t="s">
        <v>77</v>
      </c>
    </row>
    <row r="108" spans="1:4" x14ac:dyDescent="0.35">
      <c r="B108" s="7">
        <v>45291</v>
      </c>
    </row>
    <row r="109" spans="1:4" x14ac:dyDescent="0.35">
      <c r="B109" s="1">
        <f>YEAR(B108)</f>
        <v>2023</v>
      </c>
      <c r="D109" s="7"/>
    </row>
    <row r="110" spans="1:4" x14ac:dyDescent="0.35">
      <c r="B110" s="9">
        <f>WEEKDAY(B108)</f>
        <v>1</v>
      </c>
      <c r="D110" s="7"/>
    </row>
    <row r="111" spans="1:4" x14ac:dyDescent="0.35">
      <c r="D111" s="7"/>
    </row>
    <row r="112" spans="1:4" s="15" customFormat="1" ht="29" x14ac:dyDescent="0.35">
      <c r="A112" s="15" t="s">
        <v>78</v>
      </c>
    </row>
    <row r="113" spans="1:5" x14ac:dyDescent="0.35">
      <c r="B113" s="1" t="s">
        <v>79</v>
      </c>
      <c r="C113" s="1" t="s">
        <v>80</v>
      </c>
    </row>
    <row r="114" spans="1:5" x14ac:dyDescent="0.35">
      <c r="B114" s="7">
        <v>45292</v>
      </c>
      <c r="C114" s="7">
        <v>45512</v>
      </c>
    </row>
    <row r="116" spans="1:5" x14ac:dyDescent="0.35">
      <c r="B116" s="1" t="s">
        <v>81</v>
      </c>
      <c r="C116" s="1" t="s">
        <v>82</v>
      </c>
    </row>
    <row r="117" spans="1:5" x14ac:dyDescent="0.35">
      <c r="A117" s="7">
        <f ca="1">TODAY()</f>
        <v>45514</v>
      </c>
      <c r="B117" s="2">
        <f>YEARFRAC(B114,C114)</f>
        <v>0.60277777777777775</v>
      </c>
      <c r="C117" s="2">
        <f>1-YEARFRAC(B114,C114)</f>
        <v>0.39722222222222225</v>
      </c>
    </row>
    <row r="119" spans="1:5" s="15" customFormat="1" ht="29" x14ac:dyDescent="0.35">
      <c r="A119" s="15" t="s">
        <v>83</v>
      </c>
    </row>
    <row r="120" spans="1:5" x14ac:dyDescent="0.35">
      <c r="B120" s="1" t="s">
        <v>84</v>
      </c>
      <c r="C120" s="1" t="s">
        <v>85</v>
      </c>
    </row>
    <row r="121" spans="1:5" x14ac:dyDescent="0.35">
      <c r="B121" s="7">
        <v>44991</v>
      </c>
      <c r="C121" s="10">
        <f>ROUNDUP(MONTH(B121)/3,0)</f>
        <v>1</v>
      </c>
      <c r="E121" s="10"/>
    </row>
    <row r="122" spans="1:5" x14ac:dyDescent="0.35">
      <c r="B122" s="7">
        <v>45150</v>
      </c>
      <c r="C122" s="10">
        <f t="shared" ref="C122:C123" si="2">ROUNDUP(MONTH(B122)/3,0)</f>
        <v>3</v>
      </c>
    </row>
    <row r="123" spans="1:5" x14ac:dyDescent="0.35">
      <c r="B123" s="7">
        <v>45272</v>
      </c>
      <c r="C123" s="10">
        <f t="shared" si="2"/>
        <v>4</v>
      </c>
    </row>
    <row r="125" spans="1:5" s="15" customFormat="1" ht="29" x14ac:dyDescent="0.35">
      <c r="A125" s="15" t="s">
        <v>86</v>
      </c>
    </row>
    <row r="126" spans="1:5" ht="29" x14ac:dyDescent="0.35">
      <c r="B126" s="1" t="s">
        <v>87</v>
      </c>
      <c r="C126" s="1" t="s">
        <v>88</v>
      </c>
      <c r="D126" s="1" t="s">
        <v>89</v>
      </c>
    </row>
    <row r="127" spans="1:5" x14ac:dyDescent="0.35">
      <c r="B127" s="11">
        <v>0.34145833333333331</v>
      </c>
      <c r="C127" s="11">
        <v>0.32134259259259257</v>
      </c>
      <c r="D127" s="8">
        <f>IF(C127&lt;B127,1+C127-B127,C127-B127)</f>
        <v>0.97988425925925926</v>
      </c>
    </row>
    <row r="128" spans="1:5" x14ac:dyDescent="0.35">
      <c r="B128" s="11">
        <v>0.16806712962962964</v>
      </c>
      <c r="C128" s="11">
        <v>0.68150462962962965</v>
      </c>
      <c r="D128" s="8">
        <f>IF(C128&lt;B128,1+C128-B128,C128-B128)</f>
        <v>0.51343749999999999</v>
      </c>
    </row>
    <row r="130" spans="1:6" s="15" customFormat="1" ht="29" x14ac:dyDescent="0.35">
      <c r="A130" s="15" t="s">
        <v>106</v>
      </c>
    </row>
    <row r="131" spans="1:6" x14ac:dyDescent="0.35">
      <c r="C131" s="1" t="s">
        <v>93</v>
      </c>
      <c r="D131" s="1" t="s">
        <v>94</v>
      </c>
      <c r="E131" s="1" t="s">
        <v>95</v>
      </c>
    </row>
    <row r="132" spans="1:6" x14ac:dyDescent="0.35">
      <c r="B132" s="1" t="s">
        <v>90</v>
      </c>
      <c r="C132" s="1">
        <v>4.5199999999999996</v>
      </c>
      <c r="D132" s="1">
        <v>3.22</v>
      </c>
      <c r="E132" s="1">
        <v>4.0199999999999996</v>
      </c>
    </row>
    <row r="133" spans="1:6" x14ac:dyDescent="0.35">
      <c r="B133" s="1" t="s">
        <v>91</v>
      </c>
      <c r="C133" s="1">
        <v>2.44</v>
      </c>
      <c r="D133" s="1">
        <v>4.21</v>
      </c>
      <c r="E133" s="1">
        <v>5.2</v>
      </c>
    </row>
    <row r="134" spans="1:6" x14ac:dyDescent="0.35">
      <c r="B134" s="1" t="s">
        <v>92</v>
      </c>
      <c r="C134" s="1">
        <v>1.89</v>
      </c>
      <c r="D134" s="1">
        <v>2.2400000000000002</v>
      </c>
      <c r="E134" s="1">
        <v>2.89</v>
      </c>
    </row>
    <row r="136" spans="1:6" x14ac:dyDescent="0.35">
      <c r="B136" s="1" t="s">
        <v>90</v>
      </c>
      <c r="C136" s="1" t="str">
        <f>IF(C132&gt;AVERAGE(C$132:C$134),"Wyższa","Niższa")</f>
        <v>Wyższa</v>
      </c>
      <c r="D136" s="1" t="str">
        <f t="shared" ref="D136:E136" si="3">IF(D132&gt;AVERAGE(D$132:D$134),"Wyższa","Niższa")</f>
        <v>Niższa</v>
      </c>
      <c r="E136" s="1" t="str">
        <f t="shared" si="3"/>
        <v>Niższa</v>
      </c>
    </row>
    <row r="137" spans="1:6" x14ac:dyDescent="0.35">
      <c r="B137" s="1" t="s">
        <v>91</v>
      </c>
      <c r="C137" s="1" t="str">
        <f t="shared" ref="C137:E138" si="4">IF(C133&gt;AVERAGE(C$132:C$134),"Wyższa","Niższa")</f>
        <v>Niższa</v>
      </c>
      <c r="D137" s="1" t="str">
        <f t="shared" si="4"/>
        <v>Wyższa</v>
      </c>
      <c r="E137" s="1" t="str">
        <f t="shared" si="4"/>
        <v>Wyższa</v>
      </c>
    </row>
    <row r="138" spans="1:6" x14ac:dyDescent="0.35">
      <c r="B138" s="1" t="s">
        <v>92</v>
      </c>
      <c r="C138" s="1" t="str">
        <f t="shared" si="4"/>
        <v>Niższa</v>
      </c>
      <c r="D138" s="1" t="str">
        <f t="shared" si="4"/>
        <v>Niższa</v>
      </c>
      <c r="E138" s="1" t="str">
        <f t="shared" si="4"/>
        <v>Niższa</v>
      </c>
    </row>
    <row r="140" spans="1:6" s="15" customFormat="1" ht="29" x14ac:dyDescent="0.35">
      <c r="A140" s="15" t="s">
        <v>107</v>
      </c>
    </row>
    <row r="142" spans="1:6" x14ac:dyDescent="0.35">
      <c r="B142" s="1" t="s">
        <v>96</v>
      </c>
      <c r="C142" s="1" t="s">
        <v>97</v>
      </c>
      <c r="E142" s="1" t="s">
        <v>105</v>
      </c>
      <c r="F142" s="1" t="str">
        <f>IF(C142="zamknieta",IF(C143="z plandeka","Tir","Wywrotka"),IF(C143="z kiprem","elegancka wywrotka","śmieciarka"))</f>
        <v>elegancka wywrotka</v>
      </c>
    </row>
    <row r="143" spans="1:6" x14ac:dyDescent="0.35">
      <c r="B143" s="1" t="s">
        <v>98</v>
      </c>
      <c r="C143" s="1" t="s">
        <v>99</v>
      </c>
    </row>
    <row r="146" spans="1:3" x14ac:dyDescent="0.35">
      <c r="C146" s="1" t="s">
        <v>100</v>
      </c>
    </row>
    <row r="147" spans="1:3" x14ac:dyDescent="0.35">
      <c r="C147" s="1" t="s">
        <v>99</v>
      </c>
    </row>
    <row r="148" spans="1:3" x14ac:dyDescent="0.35">
      <c r="C148" s="1" t="s">
        <v>101</v>
      </c>
    </row>
    <row r="150" spans="1:3" x14ac:dyDescent="0.35">
      <c r="C150" s="1" t="s">
        <v>102</v>
      </c>
    </row>
    <row r="151" spans="1:3" x14ac:dyDescent="0.35">
      <c r="C151" s="1" t="s">
        <v>103</v>
      </c>
    </row>
    <row r="152" spans="1:3" x14ac:dyDescent="0.35">
      <c r="C152" s="1" t="s">
        <v>104</v>
      </c>
    </row>
    <row r="154" spans="1:3" s="15" customFormat="1" ht="43.5" x14ac:dyDescent="0.35">
      <c r="A154" s="15" t="s">
        <v>142</v>
      </c>
    </row>
    <row r="156" spans="1:3" x14ac:dyDescent="0.35">
      <c r="B156" s="1" t="s">
        <v>108</v>
      </c>
    </row>
    <row r="157" spans="1:3" x14ac:dyDescent="0.35">
      <c r="B157" s="1">
        <v>-9000</v>
      </c>
    </row>
    <row r="158" spans="1:3" x14ac:dyDescent="0.35">
      <c r="B158" s="1">
        <v>12412</v>
      </c>
    </row>
    <row r="159" spans="1:3" x14ac:dyDescent="0.35">
      <c r="B159" s="1">
        <v>23300</v>
      </c>
    </row>
    <row r="160" spans="1:3" x14ac:dyDescent="0.35">
      <c r="B160" s="1">
        <v>-81120</v>
      </c>
    </row>
    <row r="161" spans="1:6" x14ac:dyDescent="0.35">
      <c r="B161" s="1">
        <v>-991111</v>
      </c>
    </row>
    <row r="162" spans="1:6" x14ac:dyDescent="0.35">
      <c r="B162" s="1">
        <v>-8000</v>
      </c>
    </row>
    <row r="163" spans="1:6" x14ac:dyDescent="0.35">
      <c r="B163" s="1">
        <v>200</v>
      </c>
    </row>
    <row r="164" spans="1:6" x14ac:dyDescent="0.35">
      <c r="B164" s="1">
        <v>5440</v>
      </c>
    </row>
    <row r="165" spans="1:6" x14ac:dyDescent="0.35">
      <c r="B165" s="1">
        <v>-660</v>
      </c>
    </row>
    <row r="167" spans="1:6" x14ac:dyDescent="0.35">
      <c r="B167" s="1">
        <f>SUMIF(B157:B165,"&lt;0")</f>
        <v>-1089891</v>
      </c>
    </row>
    <row r="168" spans="1:6" x14ac:dyDescent="0.35">
      <c r="B168" s="1">
        <f>SUMIF(B157:B165,"&gt;0")</f>
        <v>41352</v>
      </c>
    </row>
    <row r="170" spans="1:6" s="15" customFormat="1" ht="43.5" x14ac:dyDescent="0.35">
      <c r="A170" s="15" t="s">
        <v>143</v>
      </c>
    </row>
    <row r="171" spans="1:6" x14ac:dyDescent="0.35">
      <c r="B171" s="1" t="s">
        <v>109</v>
      </c>
      <c r="C171" s="1" t="s">
        <v>115</v>
      </c>
      <c r="E171" s="1" t="s">
        <v>116</v>
      </c>
      <c r="F171" s="1" t="s">
        <v>117</v>
      </c>
    </row>
    <row r="172" spans="1:6" x14ac:dyDescent="0.35">
      <c r="B172" s="1" t="s">
        <v>110</v>
      </c>
      <c r="C172" s="1">
        <v>20000</v>
      </c>
    </row>
    <row r="173" spans="1:6" x14ac:dyDescent="0.35">
      <c r="B173" s="1" t="s">
        <v>111</v>
      </c>
      <c r="C173" s="1">
        <v>3000</v>
      </c>
      <c r="E173" s="1" t="s">
        <v>118</v>
      </c>
      <c r="F173" s="1">
        <f>COUNTIF(C172:C176,F171)</f>
        <v>2</v>
      </c>
    </row>
    <row r="174" spans="1:6" x14ac:dyDescent="0.35">
      <c r="B174" s="1" t="s">
        <v>112</v>
      </c>
      <c r="C174" s="1">
        <v>5000</v>
      </c>
    </row>
    <row r="175" spans="1:6" x14ac:dyDescent="0.35">
      <c r="B175" s="1" t="s">
        <v>113</v>
      </c>
      <c r="C175" s="1">
        <v>9000</v>
      </c>
    </row>
    <row r="176" spans="1:6" x14ac:dyDescent="0.35">
      <c r="B176" s="1" t="s">
        <v>114</v>
      </c>
      <c r="C176" s="1">
        <v>10000</v>
      </c>
    </row>
    <row r="178" spans="1:6" s="15" customFormat="1" ht="58" x14ac:dyDescent="0.35">
      <c r="A178" s="15" t="s">
        <v>144</v>
      </c>
    </row>
    <row r="180" spans="1:6" x14ac:dyDescent="0.35">
      <c r="B180" s="1" t="s">
        <v>119</v>
      </c>
      <c r="C180" s="1" t="s">
        <v>123</v>
      </c>
    </row>
    <row r="181" spans="1:6" x14ac:dyDescent="0.35">
      <c r="B181" s="1" t="s">
        <v>120</v>
      </c>
      <c r="C181" s="1">
        <v>22</v>
      </c>
      <c r="E181" s="1" t="s">
        <v>124</v>
      </c>
      <c r="F181" s="1" t="s">
        <v>120</v>
      </c>
    </row>
    <row r="182" spans="1:6" x14ac:dyDescent="0.35">
      <c r="B182" s="1" t="s">
        <v>121</v>
      </c>
      <c r="C182" s="1">
        <v>32</v>
      </c>
    </row>
    <row r="183" spans="1:6" x14ac:dyDescent="0.35">
      <c r="B183" s="1" t="s">
        <v>120</v>
      </c>
      <c r="C183" s="1">
        <v>11</v>
      </c>
      <c r="E183" s="1" t="s">
        <v>125</v>
      </c>
      <c r="F183" s="1">
        <f>AVERAGEIF(B181:B189,F181,C181:C189)</f>
        <v>127.75</v>
      </c>
    </row>
    <row r="184" spans="1:6" x14ac:dyDescent="0.35">
      <c r="B184" s="1" t="s">
        <v>120</v>
      </c>
      <c r="C184" s="1">
        <v>412</v>
      </c>
    </row>
    <row r="185" spans="1:6" x14ac:dyDescent="0.35">
      <c r="B185" s="1" t="s">
        <v>122</v>
      </c>
      <c r="C185" s="1">
        <v>441</v>
      </c>
    </row>
    <row r="186" spans="1:6" x14ac:dyDescent="0.35">
      <c r="B186" s="1" t="s">
        <v>122</v>
      </c>
      <c r="C186" s="1">
        <v>324</v>
      </c>
    </row>
    <row r="187" spans="1:6" x14ac:dyDescent="0.35">
      <c r="B187" s="1" t="s">
        <v>120</v>
      </c>
      <c r="C187" s="1">
        <v>66</v>
      </c>
    </row>
    <row r="188" spans="1:6" x14ac:dyDescent="0.35">
      <c r="B188" s="1" t="s">
        <v>121</v>
      </c>
      <c r="C188" s="1">
        <v>653</v>
      </c>
    </row>
    <row r="189" spans="1:6" x14ac:dyDescent="0.35">
      <c r="B189" s="1" t="s">
        <v>122</v>
      </c>
      <c r="C189" s="1">
        <v>22</v>
      </c>
    </row>
    <row r="191" spans="1:6" s="15" customFormat="1" ht="58" x14ac:dyDescent="0.35">
      <c r="A191" s="15" t="s">
        <v>145</v>
      </c>
    </row>
    <row r="193" spans="1:5" x14ac:dyDescent="0.35">
      <c r="A193" s="12" t="s">
        <v>126</v>
      </c>
      <c r="B193" s="12" t="s">
        <v>127</v>
      </c>
    </row>
    <row r="194" spans="1:5" x14ac:dyDescent="0.35">
      <c r="A194" s="13" t="s">
        <v>128</v>
      </c>
      <c r="B194" s="14">
        <v>3.5</v>
      </c>
    </row>
    <row r="195" spans="1:5" x14ac:dyDescent="0.35">
      <c r="A195" s="13" t="s">
        <v>129</v>
      </c>
      <c r="B195" s="14">
        <v>4</v>
      </c>
    </row>
    <row r="196" spans="1:5" x14ac:dyDescent="0.35">
      <c r="A196" s="13" t="s">
        <v>130</v>
      </c>
      <c r="B196" s="14">
        <v>5.2</v>
      </c>
    </row>
    <row r="197" spans="1:5" x14ac:dyDescent="0.35">
      <c r="A197" s="13" t="s">
        <v>131</v>
      </c>
      <c r="B197" s="14">
        <v>2.8</v>
      </c>
    </row>
    <row r="198" spans="1:5" x14ac:dyDescent="0.35">
      <c r="C198">
        <f>VLOOKUP("Pomarańcza",A194:B197,2,FALSE)</f>
        <v>5.2</v>
      </c>
    </row>
    <row r="200" spans="1:5" s="15" customFormat="1" ht="43.5" x14ac:dyDescent="0.35">
      <c r="A200" s="15" t="s">
        <v>146</v>
      </c>
    </row>
    <row r="202" spans="1:5" x14ac:dyDescent="0.35">
      <c r="A202" s="12"/>
      <c r="B202" s="12" t="s">
        <v>126</v>
      </c>
      <c r="C202" s="12" t="s">
        <v>136</v>
      </c>
      <c r="D202" s="12" t="s">
        <v>137</v>
      </c>
      <c r="E202" s="12"/>
    </row>
    <row r="203" spans="1:5" x14ac:dyDescent="0.35">
      <c r="A203" s="13"/>
      <c r="B203" s="13" t="s">
        <v>128</v>
      </c>
      <c r="C203" s="13">
        <v>10</v>
      </c>
      <c r="D203" s="14">
        <v>3.5</v>
      </c>
      <c r="E203" s="13"/>
    </row>
    <row r="204" spans="1:5" x14ac:dyDescent="0.35">
      <c r="A204" s="13"/>
      <c r="B204" s="13" t="s">
        <v>129</v>
      </c>
      <c r="C204" s="13">
        <v>8</v>
      </c>
      <c r="D204" s="14">
        <v>4</v>
      </c>
      <c r="E204" s="13"/>
    </row>
    <row r="205" spans="1:5" x14ac:dyDescent="0.35">
      <c r="A205" s="13"/>
      <c r="B205" s="13" t="s">
        <v>130</v>
      </c>
      <c r="C205" s="13">
        <v>5</v>
      </c>
      <c r="D205" s="14">
        <v>5.2</v>
      </c>
      <c r="E205" s="13"/>
    </row>
    <row r="206" spans="1:5" x14ac:dyDescent="0.35">
      <c r="B206" s="13" t="s">
        <v>131</v>
      </c>
      <c r="C206" s="13">
        <v>12</v>
      </c>
      <c r="D206" s="14">
        <v>2.8</v>
      </c>
    </row>
    <row r="207" spans="1:5" x14ac:dyDescent="0.35">
      <c r="B207"/>
    </row>
    <row r="208" spans="1:5" x14ac:dyDescent="0.35">
      <c r="B208" s="1">
        <f>SUMPRODUCT(C203:C206, D203:D206)</f>
        <v>126.6</v>
      </c>
    </row>
    <row r="210" spans="1:6" s="15" customFormat="1" ht="29" x14ac:dyDescent="0.35">
      <c r="A210" s="15" t="s">
        <v>147</v>
      </c>
    </row>
    <row r="212" spans="1:6" x14ac:dyDescent="0.35">
      <c r="B212" s="12" t="s">
        <v>138</v>
      </c>
      <c r="C212" s="12" t="s">
        <v>132</v>
      </c>
      <c r="D212" s="12" t="s">
        <v>133</v>
      </c>
      <c r="E212" s="12" t="s">
        <v>134</v>
      </c>
      <c r="F212" s="12" t="s">
        <v>135</v>
      </c>
    </row>
    <row r="213" spans="1:6" x14ac:dyDescent="0.35">
      <c r="B213" s="13" t="s">
        <v>139</v>
      </c>
      <c r="C213" s="13">
        <v>80</v>
      </c>
      <c r="D213" s="13">
        <v>90</v>
      </c>
      <c r="E213" s="13">
        <v>85</v>
      </c>
      <c r="F213" s="13">
        <v>95</v>
      </c>
    </row>
    <row r="214" spans="1:6" x14ac:dyDescent="0.35">
      <c r="B214" s="13" t="s">
        <v>140</v>
      </c>
      <c r="C214" s="13">
        <v>75</v>
      </c>
      <c r="D214" s="13">
        <v>85</v>
      </c>
      <c r="E214" s="13">
        <v>80</v>
      </c>
      <c r="F214" s="13">
        <v>90</v>
      </c>
    </row>
    <row r="215" spans="1:6" x14ac:dyDescent="0.35">
      <c r="B215" s="13" t="s">
        <v>141</v>
      </c>
      <c r="C215" s="13">
        <v>88</v>
      </c>
      <c r="D215" s="13">
        <v>92</v>
      </c>
      <c r="E215" s="13">
        <v>84</v>
      </c>
      <c r="F215" s="13">
        <v>87</v>
      </c>
    </row>
    <row r="217" spans="1:6" x14ac:dyDescent="0.35">
      <c r="B217" s="1">
        <f>INDEX(C212:F215, 4, 3)</f>
        <v>84</v>
      </c>
    </row>
    <row r="221" spans="1:6" x14ac:dyDescent="0.35">
      <c r="B221" s="12"/>
      <c r="C221" s="12"/>
      <c r="D221" s="12"/>
      <c r="E221" s="12"/>
    </row>
    <row r="222" spans="1:6" x14ac:dyDescent="0.35">
      <c r="B222" s="13"/>
      <c r="C222" s="13"/>
      <c r="D222" s="13"/>
      <c r="E222" s="13"/>
    </row>
    <row r="223" spans="1:6" x14ac:dyDescent="0.35">
      <c r="B223" s="13"/>
      <c r="C223" s="13"/>
      <c r="D223" s="13"/>
      <c r="E223" s="13"/>
    </row>
    <row r="224" spans="1:6" x14ac:dyDescent="0.35">
      <c r="B224" s="13"/>
      <c r="C224" s="13"/>
      <c r="D224" s="13"/>
      <c r="E224" s="13"/>
    </row>
    <row r="225" spans="2:5" x14ac:dyDescent="0.35">
      <c r="B225" s="13"/>
      <c r="C225" s="13"/>
      <c r="D225" s="13"/>
      <c r="E2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Formuły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Zawadka Tomasz (STUD)</dc:creator>
  <cp:lastModifiedBy>Zawadka Tomasz (STUD)</cp:lastModifiedBy>
  <dcterms:created xsi:type="dcterms:W3CDTF">2024-08-08T13:49:11Z</dcterms:created>
  <dcterms:modified xsi:type="dcterms:W3CDTF">2024-08-10T15:19:34Z</dcterms:modified>
</cp:coreProperties>
</file>