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820763897\Documents\AAA_WORK\Papers\Covid Paper\"/>
    </mc:Choice>
  </mc:AlternateContent>
  <xr:revisionPtr revIDLastSave="0" documentId="13_ncr:1_{B82C5DC8-C596-4352-ADA9-FAD4CA9C016D}" xr6:coauthVersionLast="47" xr6:coauthVersionMax="47" xr10:uidLastSave="{00000000-0000-0000-0000-000000000000}"/>
  <bookViews>
    <workbookView xWindow="-108" yWindow="-108" windowWidth="23256" windowHeight="12456" activeTab="1" xr2:uid="{98563C02-E491-4034-916F-9B09B3E4C49E}"/>
  </bookViews>
  <sheets>
    <sheet name="RoomSizeSensorDistance" sheetId="1" r:id="rId1"/>
    <sheet name="Introduction" sheetId="6" r:id="rId2"/>
    <sheet name="ppm_per_mass" sheetId="2" r:id="rId3"/>
    <sheet name="Cubie"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9" i="2" l="1"/>
  <c r="K37" i="2"/>
  <c r="K36" i="2"/>
  <c r="K35" i="2"/>
  <c r="K34" i="2"/>
  <c r="L39" i="2"/>
  <c r="L38" i="2"/>
  <c r="L37" i="2"/>
  <c r="L36" i="2"/>
  <c r="L35" i="2"/>
  <c r="L34" i="2"/>
  <c r="L33" i="2"/>
  <c r="G11" i="2"/>
  <c r="C41" i="2" s="1"/>
  <c r="F11" i="2"/>
  <c r="C40" i="2" s="1"/>
  <c r="K38" i="2" s="1"/>
  <c r="M37" i="2" l="1"/>
  <c r="C33" i="2" s="1"/>
  <c r="M34" i="2"/>
  <c r="C15" i="2" s="1"/>
  <c r="M35" i="2"/>
  <c r="C21" i="2" s="1"/>
  <c r="M39" i="2"/>
  <c r="C43" i="2" s="1"/>
  <c r="M36" i="2"/>
  <c r="C27" i="2" s="1"/>
  <c r="M38" i="2"/>
  <c r="C39" i="2" s="1"/>
  <c r="J7" i="1" l="1"/>
  <c r="I7" i="1"/>
  <c r="H7" i="1"/>
  <c r="K4" i="1"/>
  <c r="K7" i="1" l="1"/>
</calcChain>
</file>

<file path=xl/sharedStrings.xml><?xml version="1.0" encoding="utf-8"?>
<sst xmlns="http://schemas.openxmlformats.org/spreadsheetml/2006/main" count="143" uniqueCount="82">
  <si>
    <t>Room Type</t>
  </si>
  <si>
    <t>Room Number</t>
  </si>
  <si>
    <t>Source Height</t>
  </si>
  <si>
    <t>Source to M1</t>
  </si>
  <si>
    <t>Source to M2</t>
  </si>
  <si>
    <t>Source to M3</t>
  </si>
  <si>
    <t>Source to M4</t>
  </si>
  <si>
    <t>Wide</t>
  </si>
  <si>
    <t>Long</t>
  </si>
  <si>
    <t>Height</t>
  </si>
  <si>
    <t>Volume</t>
  </si>
  <si>
    <t>Small</t>
  </si>
  <si>
    <t>B2-126</t>
  </si>
  <si>
    <t>Medium</t>
  </si>
  <si>
    <t>J2-109</t>
  </si>
  <si>
    <t>Large</t>
  </si>
  <si>
    <t>J2-601</t>
  </si>
  <si>
    <t>Aud Front</t>
  </si>
  <si>
    <t>Aud Sensor Height</t>
  </si>
  <si>
    <t>Cafeteria</t>
  </si>
  <si>
    <t>Avg Mass</t>
  </si>
  <si>
    <t>Runs</t>
  </si>
  <si>
    <t>Residual</t>
  </si>
  <si>
    <t>ppm/mass</t>
  </si>
  <si>
    <t>M1</t>
  </si>
  <si>
    <t>M2</t>
  </si>
  <si>
    <t>M3</t>
  </si>
  <si>
    <t>M4</t>
  </si>
  <si>
    <t>Med</t>
  </si>
  <si>
    <t>Aud</t>
  </si>
  <si>
    <t>Caf</t>
  </si>
  <si>
    <t>meter</t>
  </si>
  <si>
    <t>Room</t>
  </si>
  <si>
    <t>Room #</t>
  </si>
  <si>
    <t>C_Common</t>
  </si>
  <si>
    <t>L</t>
  </si>
  <si>
    <t>K</t>
  </si>
  <si>
    <t>Q</t>
  </si>
  <si>
    <t>R</t>
  </si>
  <si>
    <t>C_Middle</t>
  </si>
  <si>
    <t>I</t>
  </si>
  <si>
    <t>H</t>
  </si>
  <si>
    <t>C</t>
  </si>
  <si>
    <t>B</t>
  </si>
  <si>
    <t>C_Corner</t>
  </si>
  <si>
    <t>J</t>
  </si>
  <si>
    <t>distance</t>
  </si>
  <si>
    <t>Run</t>
  </si>
  <si>
    <t>Offset Sum/Mass</t>
  </si>
  <si>
    <t>Mass</t>
  </si>
  <si>
    <t>Avg</t>
  </si>
  <si>
    <t>Middle</t>
  </si>
  <si>
    <t>A</t>
  </si>
  <si>
    <t>Distance</t>
  </si>
  <si>
    <t>Mid cubie</t>
  </si>
  <si>
    <t>Extrapolated</t>
  </si>
  <si>
    <t>Cubie</t>
  </si>
  <si>
    <t>Pd</t>
  </si>
  <si>
    <t>Sun and Zhai Extrapolation Pd=(-18.18ln(d)+43.276)/100</t>
  </si>
  <si>
    <t>d</t>
  </si>
  <si>
    <t>Ref</t>
  </si>
  <si>
    <t>Extrapolate @ 1 meter</t>
  </si>
  <si>
    <t># Calculate the coefficients of the second-degree polynomial</t>
  </si>
  <si>
    <t>coefficients = np.polyfit(x, y, 2)</t>
  </si>
  <si>
    <t># Extract the coefficients</t>
  </si>
  <si>
    <t>a, b, c = coefficients</t>
  </si>
  <si>
    <t>import numpy as np</t>
  </si>
  <si>
    <t>`</t>
  </si>
  <si>
    <t xml:space="preserve">Second degree polynomical fit coefficients </t>
  </si>
  <si>
    <t>Python code to calculate second degree polynomical coefficients</t>
  </si>
  <si>
    <t>MaxD</t>
  </si>
  <si>
    <t>Isolated</t>
  </si>
  <si>
    <t>Model</t>
  </si>
  <si>
    <t>Data to support the following paper</t>
  </si>
  <si>
    <t>Interactive Simulation of Nonpharmaceutical Interventions of</t>
  </si>
  <si>
    <t>Correspondence: tzim@us.ibm.com</t>
  </si>
  <si>
    <t>Airborne Disease Transmission in Office Settings</t>
  </si>
  <si>
    <t xml:space="preserve">(1) IBM Research-Almaden; tzim@us.ibm.com, hbulu@us.ibm.com, vanessa.burrowes@ibm.com, bey-mer@us.ibm.com, vandana@us.ibm.com, </t>
  </si>
  <si>
    <t>(2) 2Simon Fraser University; neha_sharma_3@sfu.ca</t>
  </si>
  <si>
    <t>Thomas Zimmerman(1*), Neha Sharma(2), Hakan Bulu(1), Vanessa Burrowes(3), David Beymer(1), Vandana Mukherjee(1)</t>
  </si>
  <si>
    <t>Abstract</t>
  </si>
  <si>
    <t>The Covid-19 pandemic has caused major disruptions to workplace safety and productivity. Here we describe a browser-based interactive disease transmission simulation to enable managers and individuals (agents) to optimize safe office work activities during pandemic conditions. The ap-plication provides a user interface to evaluate the impact of non-pharmaceutical interventions (NPIs) on airborne disease exposure based on agents’ s meeting patterns and room properties. Exposure is calibrated using CO2 as a proxy for viral aerosol dispersion. For the building studied, major findings are cubicles during low occupancy produce unexpected high exposures, upgrading meeting to larger room reduces total average exposure by 44%, and when all meetings are con-ducted in large rooms, a 79% exposure reduction is realized.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</si>
</sst>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3" x14ac:knownFonts="1">
    <font>
      <sz val="11"/>
      <color theme="1"/>
      <name val="Calibri"/>
      <family val="2"/>
      <scheme val="minor"/>
    </font>
    <font>
      <b/>
      <sz val="11"/>
      <color theme="1"/>
      <name val="Calibri"/>
      <family val="2"/>
      <scheme val="minor"/>
    </font>
    <font>
      <b/>
      <sz val="18"/>
      <color rgb="FF000000"/>
      <name val="Palatino Linotype"/>
      <family val="1"/>
    </font>
  </fonts>
  <fills count="4">
    <fill>
      <patternFill patternType="none"/>
    </fill>
    <fill>
      <patternFill patternType="gray125"/>
    </fill>
    <fill>
      <patternFill patternType="solid">
        <fgColor rgb="FFFFFF00"/>
        <bgColor indexed="64"/>
      </patternFill>
    </fill>
    <fill>
      <patternFill patternType="solid">
        <fgColor theme="0"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s>
  <cellStyleXfs count="1">
    <xf numFmtId="0" fontId="0" fillId="0" borderId="0"/>
  </cellStyleXfs>
  <cellXfs count="28">
    <xf numFmtId="0" fontId="0" fillId="0" borderId="0" xfId="0"/>
    <xf numFmtId="0" fontId="1" fillId="0" borderId="0" xfId="0" applyFont="1" applyAlignment="1">
      <alignment horizontal="center"/>
    </xf>
    <xf numFmtId="2" fontId="1" fillId="0" borderId="0" xfId="0" applyNumberFormat="1" applyFont="1" applyAlignment="1">
      <alignment horizontal="center"/>
    </xf>
    <xf numFmtId="0" fontId="0" fillId="0" borderId="0" xfId="0" applyAlignment="1">
      <alignment horizontal="center"/>
    </xf>
    <xf numFmtId="2" fontId="0" fillId="0" borderId="0" xfId="0" applyNumberFormat="1" applyAlignment="1">
      <alignment horizontal="center"/>
    </xf>
    <xf numFmtId="0" fontId="1" fillId="0" borderId="0" xfId="0" applyFont="1"/>
    <xf numFmtId="164" fontId="0" fillId="0" borderId="0" xfId="0" applyNumberFormat="1"/>
    <xf numFmtId="2" fontId="0" fillId="0" borderId="0" xfId="0" applyNumberFormat="1"/>
    <xf numFmtId="2" fontId="0" fillId="3" borderId="0" xfId="0" applyNumberFormat="1" applyFill="1"/>
    <xf numFmtId="0" fontId="0" fillId="3" borderId="0" xfId="0" applyFill="1"/>
    <xf numFmtId="1" fontId="0" fillId="0" borderId="0" xfId="0" applyNumberFormat="1"/>
    <xf numFmtId="9" fontId="0" fillId="0" borderId="0" xfId="0" applyNumberFormat="1"/>
    <xf numFmtId="165" fontId="0" fillId="0" borderId="0" xfId="0" applyNumberFormat="1"/>
    <xf numFmtId="165" fontId="0" fillId="2" borderId="0" xfId="0" applyNumberFormat="1" applyFill="1"/>
    <xf numFmtId="0" fontId="1" fillId="0" borderId="0" xfId="0" applyFont="1" applyAlignment="1">
      <alignment horizontal="left"/>
    </xf>
    <xf numFmtId="2" fontId="0" fillId="0" borderId="1" xfId="0" applyNumberFormat="1" applyBorder="1" applyAlignment="1">
      <alignment horizontal="center" vertical="center" wrapText="1"/>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0" fillId="0" borderId="5" xfId="0" applyBorder="1" applyAlignment="1">
      <alignment horizontal="center"/>
    </xf>
    <xf numFmtId="2" fontId="0" fillId="0" borderId="6" xfId="0" applyNumberFormat="1" applyBorder="1" applyAlignment="1">
      <alignment horizontal="center" vertical="center" wrapText="1"/>
    </xf>
    <xf numFmtId="0" fontId="0" fillId="0" borderId="7" xfId="0" applyBorder="1" applyAlignment="1">
      <alignment horizontal="center"/>
    </xf>
    <xf numFmtId="2" fontId="0" fillId="0" borderId="8" xfId="0" applyNumberFormat="1" applyBorder="1" applyAlignment="1">
      <alignment horizontal="center" vertical="center" wrapText="1"/>
    </xf>
    <xf numFmtId="2" fontId="0" fillId="0" borderId="9" xfId="0" applyNumberFormat="1" applyBorder="1" applyAlignment="1">
      <alignment horizontal="center" vertical="center" wrapText="1"/>
    </xf>
    <xf numFmtId="0" fontId="1" fillId="0" borderId="10" xfId="0" applyFont="1"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2" fillId="0" borderId="0" xfId="0" applyFont="1" applyAlignment="1">
      <alignment vertical="center"/>
    </xf>
  </cellXfs>
  <cellStyles count="1">
    <cellStyle name="Normal" xfId="0" builtinId="0"/>
  </cellStyles>
  <dxfs count="0"/>
  <tableStyles count="0" defaultTableStyle="TableStyleMedium2" defaultPivotStyle="PivotStyleLight16"/>
  <colors>
    <mruColors>
      <color rgb="FFCCFF66"/>
      <color rgb="FFA3501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dPt>
            <c:idx val="1"/>
            <c:marker>
              <c:symbol val="circle"/>
              <c:size val="5"/>
              <c:spPr>
                <a:solidFill>
                  <a:schemeClr val="accent1"/>
                </a:solidFill>
                <a:ln w="9525">
                  <a:solidFill>
                    <a:srgbClr val="7030A0"/>
                  </a:solidFill>
                </a:ln>
                <a:effectLst/>
              </c:spPr>
            </c:marker>
            <c:bubble3D val="0"/>
            <c:spPr>
              <a:ln w="19050" cap="rnd">
                <a:solidFill>
                  <a:srgbClr val="FF0000"/>
                </a:solidFill>
                <a:round/>
              </a:ln>
              <a:effectLst/>
            </c:spPr>
            <c:extLst>
              <c:ext xmlns:c16="http://schemas.microsoft.com/office/drawing/2014/chart" uri="{C3380CC4-5D6E-409C-BE32-E72D297353CC}">
                <c16:uniqueId val="{00000001-413E-424D-A5DE-EEDEF6E77E84}"/>
              </c:ext>
            </c:extLst>
          </c:dPt>
          <c:dPt>
            <c:idx val="2"/>
            <c:marker>
              <c:symbol val="circle"/>
              <c:size val="5"/>
              <c:spPr>
                <a:solidFill>
                  <a:schemeClr val="accent1"/>
                </a:solidFill>
                <a:ln w="9525">
                  <a:solidFill>
                    <a:srgbClr val="7030A0"/>
                  </a:solidFill>
                </a:ln>
                <a:effectLst/>
              </c:spPr>
            </c:marker>
            <c:bubble3D val="0"/>
            <c:spPr>
              <a:ln w="19050" cap="rnd">
                <a:solidFill>
                  <a:srgbClr val="7030A0"/>
                </a:solidFill>
                <a:round/>
              </a:ln>
              <a:effectLst/>
            </c:spPr>
            <c:extLst>
              <c:ext xmlns:c16="http://schemas.microsoft.com/office/drawing/2014/chart" uri="{C3380CC4-5D6E-409C-BE32-E72D297353CC}">
                <c16:uniqueId val="{00000003-413E-424D-A5DE-EEDEF6E77E84}"/>
              </c:ext>
            </c:extLst>
          </c:dPt>
          <c:dPt>
            <c:idx val="3"/>
            <c:marker>
              <c:symbol val="circle"/>
              <c:size val="5"/>
              <c:spPr>
                <a:solidFill>
                  <a:schemeClr val="accent1"/>
                </a:solidFill>
                <a:ln w="9525">
                  <a:solidFill>
                    <a:srgbClr val="7030A0"/>
                  </a:solidFill>
                </a:ln>
                <a:effectLst/>
              </c:spPr>
            </c:marker>
            <c:bubble3D val="0"/>
            <c:spPr>
              <a:ln w="19050" cap="rnd">
                <a:solidFill>
                  <a:srgbClr val="7030A0"/>
                </a:solidFill>
                <a:round/>
              </a:ln>
              <a:effectLst/>
            </c:spPr>
            <c:extLst>
              <c:ext xmlns:c16="http://schemas.microsoft.com/office/drawing/2014/chart" uri="{C3380CC4-5D6E-409C-BE32-E72D297353CC}">
                <c16:uniqueId val="{00000002-413E-424D-A5DE-EEDEF6E77E84}"/>
              </c:ext>
            </c:extLst>
          </c:dPt>
          <c:dPt>
            <c:idx val="4"/>
            <c:marker>
              <c:symbol val="circle"/>
              <c:size val="5"/>
              <c:spPr>
                <a:solidFill>
                  <a:schemeClr val="accent1"/>
                </a:solidFill>
                <a:ln w="9525">
                  <a:solidFill>
                    <a:srgbClr val="7030A0"/>
                  </a:solidFill>
                </a:ln>
                <a:effectLst/>
              </c:spPr>
            </c:marker>
            <c:bubble3D val="0"/>
            <c:spPr>
              <a:ln w="19050" cap="rnd">
                <a:solidFill>
                  <a:srgbClr val="7030A0"/>
                </a:solidFill>
                <a:round/>
              </a:ln>
              <a:effectLst/>
            </c:spPr>
            <c:extLst>
              <c:ext xmlns:c16="http://schemas.microsoft.com/office/drawing/2014/chart" uri="{C3380CC4-5D6E-409C-BE32-E72D297353CC}">
                <c16:uniqueId val="{0000001B-61CE-4E81-8327-59AE36DEF20B}"/>
              </c:ext>
            </c:extLst>
          </c:dPt>
          <c:dPt>
            <c:idx val="7"/>
            <c:marker>
              <c:symbol val="circle"/>
              <c:size val="5"/>
              <c:spPr>
                <a:solidFill>
                  <a:schemeClr val="accent1"/>
                </a:solidFill>
                <a:ln w="9525">
                  <a:solidFill>
                    <a:srgbClr val="FFC000"/>
                  </a:solidFill>
                </a:ln>
                <a:effectLst/>
              </c:spPr>
            </c:marker>
            <c:bubble3D val="0"/>
            <c:spPr>
              <a:ln w="19050" cap="rnd">
                <a:solidFill>
                  <a:srgbClr val="FF0000"/>
                </a:solidFill>
                <a:round/>
              </a:ln>
              <a:effectLst/>
            </c:spPr>
            <c:extLst>
              <c:ext xmlns:c16="http://schemas.microsoft.com/office/drawing/2014/chart" uri="{C3380CC4-5D6E-409C-BE32-E72D297353CC}">
                <c16:uniqueId val="{00000005-413E-424D-A5DE-EEDEF6E77E84}"/>
              </c:ext>
            </c:extLst>
          </c:dPt>
          <c:dPt>
            <c:idx val="8"/>
            <c:marker>
              <c:symbol val="circle"/>
              <c:size val="5"/>
              <c:spPr>
                <a:solidFill>
                  <a:schemeClr val="accent1"/>
                </a:solidFill>
                <a:ln w="9525">
                  <a:solidFill>
                    <a:srgbClr val="FFC000"/>
                  </a:solidFill>
                </a:ln>
                <a:effectLst/>
              </c:spPr>
            </c:marker>
            <c:bubble3D val="0"/>
            <c:spPr>
              <a:ln w="19050" cap="rnd">
                <a:solidFill>
                  <a:srgbClr val="FFC000"/>
                </a:solidFill>
                <a:round/>
              </a:ln>
              <a:effectLst/>
            </c:spPr>
            <c:extLst>
              <c:ext xmlns:c16="http://schemas.microsoft.com/office/drawing/2014/chart" uri="{C3380CC4-5D6E-409C-BE32-E72D297353CC}">
                <c16:uniqueId val="{00000006-413E-424D-A5DE-EEDEF6E77E84}"/>
              </c:ext>
            </c:extLst>
          </c:dPt>
          <c:dPt>
            <c:idx val="9"/>
            <c:marker>
              <c:symbol val="circle"/>
              <c:size val="5"/>
              <c:spPr>
                <a:solidFill>
                  <a:schemeClr val="accent1"/>
                </a:solidFill>
                <a:ln w="9525">
                  <a:solidFill>
                    <a:srgbClr val="FFC000"/>
                  </a:solidFill>
                </a:ln>
                <a:effectLst/>
              </c:spPr>
            </c:marker>
            <c:bubble3D val="0"/>
            <c:spPr>
              <a:ln w="19050" cap="rnd">
                <a:solidFill>
                  <a:srgbClr val="FFC000"/>
                </a:solidFill>
                <a:round/>
              </a:ln>
              <a:effectLst/>
            </c:spPr>
            <c:extLst>
              <c:ext xmlns:c16="http://schemas.microsoft.com/office/drawing/2014/chart" uri="{C3380CC4-5D6E-409C-BE32-E72D297353CC}">
                <c16:uniqueId val="{0000000D-CE70-465B-B514-7AE12AC7D884}"/>
              </c:ext>
            </c:extLst>
          </c:dPt>
          <c:dPt>
            <c:idx val="10"/>
            <c:marker>
              <c:symbol val="circle"/>
              <c:size val="5"/>
              <c:spPr>
                <a:solidFill>
                  <a:schemeClr val="accent1"/>
                </a:solidFill>
                <a:ln w="9525">
                  <a:solidFill>
                    <a:schemeClr val="accent1"/>
                  </a:solidFill>
                </a:ln>
                <a:effectLst/>
              </c:spPr>
            </c:marker>
            <c:bubble3D val="0"/>
            <c:spPr>
              <a:ln w="19050" cap="rnd">
                <a:solidFill>
                  <a:srgbClr val="FFC000"/>
                </a:solidFill>
                <a:round/>
              </a:ln>
              <a:effectLst/>
            </c:spPr>
            <c:extLst>
              <c:ext xmlns:c16="http://schemas.microsoft.com/office/drawing/2014/chart" uri="{C3380CC4-5D6E-409C-BE32-E72D297353CC}">
                <c16:uniqueId val="{0000000F-CE70-465B-B514-7AE12AC7D884}"/>
              </c:ext>
            </c:extLst>
          </c:dPt>
          <c:dPt>
            <c:idx val="13"/>
            <c:marker>
              <c:symbol val="circle"/>
              <c:size val="5"/>
              <c:spPr>
                <a:solidFill>
                  <a:schemeClr val="accent1"/>
                </a:solidFill>
                <a:ln w="9525">
                  <a:solidFill>
                    <a:srgbClr val="00B050"/>
                  </a:solidFill>
                </a:ln>
                <a:effectLst/>
              </c:spPr>
            </c:marker>
            <c:bubble3D val="0"/>
            <c:spPr>
              <a:ln w="19050" cap="rnd">
                <a:solidFill>
                  <a:srgbClr val="FF0000"/>
                </a:solidFill>
                <a:round/>
              </a:ln>
              <a:effectLst/>
            </c:spPr>
            <c:extLst>
              <c:ext xmlns:c16="http://schemas.microsoft.com/office/drawing/2014/chart" uri="{C3380CC4-5D6E-409C-BE32-E72D297353CC}">
                <c16:uniqueId val="{0000000D-413E-424D-A5DE-EEDEF6E77E84}"/>
              </c:ext>
            </c:extLst>
          </c:dPt>
          <c:dPt>
            <c:idx val="14"/>
            <c:marker>
              <c:symbol val="circle"/>
              <c:size val="5"/>
              <c:spPr>
                <a:solidFill>
                  <a:schemeClr val="accent1"/>
                </a:solidFill>
                <a:ln w="9525">
                  <a:solidFill>
                    <a:srgbClr val="00B050"/>
                  </a:solidFill>
                </a:ln>
                <a:effectLst/>
              </c:spPr>
            </c:marker>
            <c:bubble3D val="0"/>
            <c:spPr>
              <a:ln w="19050" cap="rnd">
                <a:solidFill>
                  <a:srgbClr val="00B050"/>
                </a:solidFill>
                <a:round/>
              </a:ln>
              <a:effectLst/>
            </c:spPr>
            <c:extLst>
              <c:ext xmlns:c16="http://schemas.microsoft.com/office/drawing/2014/chart" uri="{C3380CC4-5D6E-409C-BE32-E72D297353CC}">
                <c16:uniqueId val="{00000013-CE70-465B-B514-7AE12AC7D884}"/>
              </c:ext>
            </c:extLst>
          </c:dPt>
          <c:dPt>
            <c:idx val="15"/>
            <c:marker>
              <c:symbol val="circle"/>
              <c:size val="5"/>
              <c:spPr>
                <a:solidFill>
                  <a:schemeClr val="accent1"/>
                </a:solidFill>
                <a:ln w="9525">
                  <a:solidFill>
                    <a:srgbClr val="00B050"/>
                  </a:solidFill>
                </a:ln>
                <a:effectLst/>
              </c:spPr>
            </c:marker>
            <c:bubble3D val="0"/>
            <c:spPr>
              <a:ln w="19050" cap="rnd">
                <a:solidFill>
                  <a:srgbClr val="00B050"/>
                </a:solidFill>
                <a:round/>
              </a:ln>
              <a:effectLst/>
            </c:spPr>
            <c:extLst>
              <c:ext xmlns:c16="http://schemas.microsoft.com/office/drawing/2014/chart" uri="{C3380CC4-5D6E-409C-BE32-E72D297353CC}">
                <c16:uniqueId val="{00000015-CE70-465B-B514-7AE12AC7D884}"/>
              </c:ext>
            </c:extLst>
          </c:dPt>
          <c:dPt>
            <c:idx val="16"/>
            <c:marker>
              <c:symbol val="circle"/>
              <c:size val="5"/>
              <c:spPr>
                <a:solidFill>
                  <a:schemeClr val="accent1"/>
                </a:solidFill>
                <a:ln w="9525">
                  <a:solidFill>
                    <a:schemeClr val="accent1"/>
                  </a:solidFill>
                </a:ln>
                <a:effectLst/>
              </c:spPr>
            </c:marker>
            <c:bubble3D val="0"/>
            <c:spPr>
              <a:ln w="19050" cap="rnd">
                <a:solidFill>
                  <a:srgbClr val="00B050"/>
                </a:solidFill>
                <a:round/>
              </a:ln>
              <a:effectLst/>
            </c:spPr>
            <c:extLst>
              <c:ext xmlns:c16="http://schemas.microsoft.com/office/drawing/2014/chart" uri="{C3380CC4-5D6E-409C-BE32-E72D297353CC}">
                <c16:uniqueId val="{00000008-413E-424D-A5DE-EEDEF6E77E84}"/>
              </c:ext>
            </c:extLst>
          </c:dPt>
          <c:dPt>
            <c:idx val="19"/>
            <c:marker>
              <c:symbol val="circle"/>
              <c:size val="5"/>
              <c:spPr>
                <a:solidFill>
                  <a:schemeClr val="accent1"/>
                </a:solidFill>
                <a:ln w="9525">
                  <a:solidFill>
                    <a:srgbClr val="7030A0"/>
                  </a:solidFill>
                </a:ln>
                <a:effectLst/>
              </c:spPr>
            </c:marker>
            <c:bubble3D val="0"/>
            <c:spPr>
              <a:ln w="19050" cap="rnd">
                <a:solidFill>
                  <a:srgbClr val="FF0000"/>
                </a:solidFill>
                <a:round/>
              </a:ln>
              <a:effectLst/>
            </c:spPr>
            <c:extLst>
              <c:ext xmlns:c16="http://schemas.microsoft.com/office/drawing/2014/chart" uri="{C3380CC4-5D6E-409C-BE32-E72D297353CC}">
                <c16:uniqueId val="{0000001D-61CE-4E81-8327-59AE36DEF20B}"/>
              </c:ext>
            </c:extLst>
          </c:dPt>
          <c:dPt>
            <c:idx val="20"/>
            <c:marker>
              <c:symbol val="circle"/>
              <c:size val="5"/>
              <c:spPr>
                <a:solidFill>
                  <a:schemeClr val="accent1"/>
                </a:solidFill>
                <a:ln w="9525">
                  <a:solidFill>
                    <a:srgbClr val="7030A0"/>
                  </a:solidFill>
                </a:ln>
                <a:effectLst/>
              </c:spPr>
            </c:marker>
            <c:bubble3D val="0"/>
            <c:spPr>
              <a:ln w="19050" cap="rnd">
                <a:solidFill>
                  <a:srgbClr val="00B0F0"/>
                </a:solidFill>
                <a:round/>
              </a:ln>
              <a:effectLst/>
            </c:spPr>
            <c:extLst>
              <c:ext xmlns:c16="http://schemas.microsoft.com/office/drawing/2014/chart" uri="{C3380CC4-5D6E-409C-BE32-E72D297353CC}">
                <c16:uniqueId val="{0000001B-CE70-465B-B514-7AE12AC7D884}"/>
              </c:ext>
            </c:extLst>
          </c:dPt>
          <c:dPt>
            <c:idx val="21"/>
            <c:marker>
              <c:symbol val="circle"/>
              <c:size val="5"/>
              <c:spPr>
                <a:solidFill>
                  <a:schemeClr val="accent1"/>
                </a:solidFill>
                <a:ln w="9525">
                  <a:solidFill>
                    <a:srgbClr val="7030A0"/>
                  </a:solidFill>
                </a:ln>
                <a:effectLst/>
              </c:spPr>
            </c:marker>
            <c:bubble3D val="0"/>
            <c:spPr>
              <a:ln w="19050" cap="rnd">
                <a:solidFill>
                  <a:srgbClr val="00B0F0"/>
                </a:solidFill>
                <a:round/>
              </a:ln>
              <a:effectLst/>
            </c:spPr>
            <c:extLst>
              <c:ext xmlns:c16="http://schemas.microsoft.com/office/drawing/2014/chart" uri="{C3380CC4-5D6E-409C-BE32-E72D297353CC}">
                <c16:uniqueId val="{00000007-413E-424D-A5DE-EEDEF6E77E84}"/>
              </c:ext>
            </c:extLst>
          </c:dPt>
          <c:dPt>
            <c:idx val="22"/>
            <c:marker>
              <c:symbol val="circle"/>
              <c:size val="5"/>
              <c:spPr>
                <a:solidFill>
                  <a:schemeClr val="accent1"/>
                </a:solidFill>
                <a:ln w="9525">
                  <a:solidFill>
                    <a:schemeClr val="accent1"/>
                  </a:solidFill>
                </a:ln>
                <a:effectLst/>
              </c:spPr>
            </c:marker>
            <c:bubble3D val="0"/>
            <c:spPr>
              <a:ln w="19050" cap="rnd">
                <a:solidFill>
                  <a:srgbClr val="00B0F0"/>
                </a:solidFill>
                <a:round/>
              </a:ln>
              <a:effectLst/>
            </c:spPr>
            <c:extLst>
              <c:ext xmlns:c16="http://schemas.microsoft.com/office/drawing/2014/chart" uri="{C3380CC4-5D6E-409C-BE32-E72D297353CC}">
                <c16:uniqueId val="{0000001F-CE70-465B-B514-7AE12AC7D884}"/>
              </c:ext>
            </c:extLst>
          </c:dPt>
          <c:dPt>
            <c:idx val="25"/>
            <c:marker>
              <c:symbol val="circle"/>
              <c:size val="5"/>
              <c:spPr>
                <a:solidFill>
                  <a:schemeClr val="accent1"/>
                </a:solidFill>
                <a:ln w="9525">
                  <a:solidFill>
                    <a:srgbClr val="0070C0"/>
                  </a:solidFill>
                </a:ln>
                <a:effectLst/>
              </c:spPr>
            </c:marker>
            <c:bubble3D val="0"/>
            <c:spPr>
              <a:ln w="19050" cap="rnd">
                <a:solidFill>
                  <a:srgbClr val="FF0000"/>
                </a:solidFill>
                <a:round/>
              </a:ln>
              <a:effectLst/>
            </c:spPr>
            <c:extLst>
              <c:ext xmlns:c16="http://schemas.microsoft.com/office/drawing/2014/chart" uri="{C3380CC4-5D6E-409C-BE32-E72D297353CC}">
                <c16:uniqueId val="{0000001E-61CE-4E81-8327-59AE36DEF20B}"/>
              </c:ext>
            </c:extLst>
          </c:dPt>
          <c:dPt>
            <c:idx val="26"/>
            <c:marker>
              <c:symbol val="circle"/>
              <c:size val="5"/>
              <c:spPr>
                <a:solidFill>
                  <a:schemeClr val="accent1"/>
                </a:solidFill>
                <a:ln w="9525">
                  <a:solidFill>
                    <a:schemeClr val="accent1"/>
                  </a:solidFill>
                </a:ln>
                <a:effectLst/>
              </c:spPr>
            </c:marker>
            <c:bubble3D val="0"/>
            <c:spPr>
              <a:ln w="19050" cap="rnd">
                <a:solidFill>
                  <a:srgbClr val="002060"/>
                </a:solidFill>
                <a:round/>
              </a:ln>
              <a:effectLst/>
            </c:spPr>
            <c:extLst>
              <c:ext xmlns:c16="http://schemas.microsoft.com/office/drawing/2014/chart" uri="{C3380CC4-5D6E-409C-BE32-E72D297353CC}">
                <c16:uniqueId val="{00000023-CE70-465B-B514-7AE12AC7D884}"/>
              </c:ext>
            </c:extLst>
          </c:dPt>
          <c:dPt>
            <c:idx val="29"/>
            <c:marker>
              <c:symbol val="circle"/>
              <c:size val="5"/>
              <c:spPr>
                <a:solidFill>
                  <a:schemeClr val="accent1"/>
                </a:solidFill>
                <a:ln w="9525">
                  <a:solidFill>
                    <a:schemeClr val="accent1"/>
                  </a:solidFill>
                </a:ln>
                <a:effectLst/>
              </c:spPr>
            </c:marker>
            <c:bubble3D val="0"/>
            <c:spPr>
              <a:ln w="19050" cap="rnd">
                <a:solidFill>
                  <a:srgbClr val="FF0000"/>
                </a:solidFill>
                <a:round/>
              </a:ln>
              <a:effectLst/>
            </c:spPr>
            <c:extLst>
              <c:ext xmlns:c16="http://schemas.microsoft.com/office/drawing/2014/chart" uri="{C3380CC4-5D6E-409C-BE32-E72D297353CC}">
                <c16:uniqueId val="{0000001C-61CE-4E81-8327-59AE36DEF20B}"/>
              </c:ext>
            </c:extLst>
          </c:dPt>
          <c:xVal>
            <c:numRef>
              <c:f>ppm_per_mass!$B$15:$B$47</c:f>
              <c:numCache>
                <c:formatCode>General</c:formatCode>
                <c:ptCount val="33"/>
                <c:pt idx="0">
                  <c:v>1</c:v>
                </c:pt>
                <c:pt idx="1">
                  <c:v>1.1000000000000001</c:v>
                </c:pt>
                <c:pt idx="2">
                  <c:v>2.2000000000000002</c:v>
                </c:pt>
                <c:pt idx="3">
                  <c:v>3.3000000000000003</c:v>
                </c:pt>
                <c:pt idx="4">
                  <c:v>4.4000000000000004</c:v>
                </c:pt>
                <c:pt idx="6">
                  <c:v>1</c:v>
                </c:pt>
                <c:pt idx="7">
                  <c:v>2.2000000000000002</c:v>
                </c:pt>
                <c:pt idx="8">
                  <c:v>4.4000000000000004</c:v>
                </c:pt>
                <c:pt idx="9">
                  <c:v>6.6000000000000005</c:v>
                </c:pt>
                <c:pt idx="10">
                  <c:v>8.8000000000000007</c:v>
                </c:pt>
                <c:pt idx="12">
                  <c:v>1</c:v>
                </c:pt>
                <c:pt idx="13">
                  <c:v>2</c:v>
                </c:pt>
                <c:pt idx="14">
                  <c:v>4</c:v>
                </c:pt>
                <c:pt idx="15">
                  <c:v>6</c:v>
                </c:pt>
                <c:pt idx="16">
                  <c:v>8</c:v>
                </c:pt>
                <c:pt idx="18">
                  <c:v>1</c:v>
                </c:pt>
                <c:pt idx="19">
                  <c:v>1.6</c:v>
                </c:pt>
                <c:pt idx="20">
                  <c:v>2.75</c:v>
                </c:pt>
                <c:pt idx="21">
                  <c:v>3.9</c:v>
                </c:pt>
                <c:pt idx="22">
                  <c:v>5.05</c:v>
                </c:pt>
                <c:pt idx="24">
                  <c:v>1</c:v>
                </c:pt>
                <c:pt idx="25">
                  <c:v>2.2999999999999998</c:v>
                </c:pt>
                <c:pt idx="26">
                  <c:v>3.25</c:v>
                </c:pt>
                <c:pt idx="28">
                  <c:v>1</c:v>
                </c:pt>
                <c:pt idx="29">
                  <c:v>1.25</c:v>
                </c:pt>
                <c:pt idx="30">
                  <c:v>2.5</c:v>
                </c:pt>
                <c:pt idx="31">
                  <c:v>3.75</c:v>
                </c:pt>
                <c:pt idx="32">
                  <c:v>5</c:v>
                </c:pt>
              </c:numCache>
            </c:numRef>
          </c:xVal>
          <c:yVal>
            <c:numRef>
              <c:f>ppm_per_mass!$C$15:$C$47</c:f>
              <c:numCache>
                <c:formatCode>General</c:formatCode>
                <c:ptCount val="33"/>
                <c:pt idx="0">
                  <c:v>25.506432139456077</c:v>
                </c:pt>
                <c:pt idx="1">
                  <c:v>24.485173440065683</c:v>
                </c:pt>
                <c:pt idx="2">
                  <c:v>16.727084866177737</c:v>
                </c:pt>
                <c:pt idx="3">
                  <c:v>14.395998054808627</c:v>
                </c:pt>
                <c:pt idx="4">
                  <c:v>14.004788851577958</c:v>
                </c:pt>
                <c:pt idx="6">
                  <c:v>21.854945338331174</c:v>
                </c:pt>
                <c:pt idx="7">
                  <c:v>14.616009903567932</c:v>
                </c:pt>
                <c:pt idx="8">
                  <c:v>11.631708284496296</c:v>
                </c:pt>
                <c:pt idx="9">
                  <c:v>11.784616278175223</c:v>
                </c:pt>
                <c:pt idx="10">
                  <c:v>10.79293583264432</c:v>
                </c:pt>
                <c:pt idx="12">
                  <c:v>4.1696479706668033</c:v>
                </c:pt>
                <c:pt idx="13">
                  <c:v>2.9554999999999998</c:v>
                </c:pt>
                <c:pt idx="14">
                  <c:v>1.5094999999999998</c:v>
                </c:pt>
                <c:pt idx="15">
                  <c:v>3.1180000000000003</c:v>
                </c:pt>
                <c:pt idx="16">
                  <c:v>0.16899999999999998</c:v>
                </c:pt>
                <c:pt idx="18">
                  <c:v>6.6760677600414509</c:v>
                </c:pt>
                <c:pt idx="19">
                  <c:v>5.357905982905983</c:v>
                </c:pt>
                <c:pt idx="20">
                  <c:v>4.8910256410256405</c:v>
                </c:pt>
                <c:pt idx="21">
                  <c:v>4.7532051282051277</c:v>
                </c:pt>
                <c:pt idx="22">
                  <c:v>3.8055555555555554</c:v>
                </c:pt>
                <c:pt idx="24">
                  <c:v>2.1304426408787083</c:v>
                </c:pt>
                <c:pt idx="25">
                  <c:v>1.385</c:v>
                </c:pt>
                <c:pt idx="26">
                  <c:v>1.2450000000000001</c:v>
                </c:pt>
                <c:pt idx="28">
                  <c:v>20.228197893396395</c:v>
                </c:pt>
                <c:pt idx="29">
                  <c:v>18.331979735346319</c:v>
                </c:pt>
                <c:pt idx="30">
                  <c:v>17.17939104940352</c:v>
                </c:pt>
                <c:pt idx="31">
                  <c:v>13.723593606074903</c:v>
                </c:pt>
                <c:pt idx="32">
                  <c:v>12.634343196063895</c:v>
                </c:pt>
              </c:numCache>
            </c:numRef>
          </c:yVal>
          <c:smooth val="1"/>
          <c:extLst>
            <c:ext xmlns:c16="http://schemas.microsoft.com/office/drawing/2014/chart" uri="{C3380CC4-5D6E-409C-BE32-E72D297353CC}">
              <c16:uniqueId val="{00000000-413E-424D-A5DE-EEDEF6E77E84}"/>
            </c:ext>
          </c:extLst>
        </c:ser>
        <c:dLbls>
          <c:showLegendKey val="0"/>
          <c:showVal val="0"/>
          <c:showCatName val="0"/>
          <c:showSerName val="0"/>
          <c:showPercent val="0"/>
          <c:showBubbleSize val="0"/>
        </c:dLbls>
        <c:axId val="1098196271"/>
        <c:axId val="1098185231"/>
      </c:scatterChart>
      <c:valAx>
        <c:axId val="1098196271"/>
        <c:scaling>
          <c:orientation val="minMax"/>
          <c:max val="9"/>
          <c:min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r>
                  <a:rPr lang="en-US" baseline="0"/>
                  <a:t> (meters)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185231"/>
        <c:crosses val="autoZero"/>
        <c:crossBetween val="midCat"/>
      </c:valAx>
      <c:valAx>
        <c:axId val="1098185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CO2 ppm/gram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1962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85724</xdr:colOff>
      <xdr:row>1</xdr:row>
      <xdr:rowOff>92392</xdr:rowOff>
    </xdr:from>
    <xdr:to>
      <xdr:col>22</xdr:col>
      <xdr:colOff>441959</xdr:colOff>
      <xdr:row>28</xdr:row>
      <xdr:rowOff>9525</xdr:rowOff>
    </xdr:to>
    <xdr:graphicFrame macro="">
      <xdr:nvGraphicFramePr>
        <xdr:cNvPr id="4" name="Chart 3">
          <a:extLst>
            <a:ext uri="{FF2B5EF4-FFF2-40B4-BE49-F238E27FC236}">
              <a16:creationId xmlns:a16="http://schemas.microsoft.com/office/drawing/2014/main" id="{7272439B-3F54-AEB1-E9F0-BB766F1D35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65FA2-DBE3-4E0E-93DE-BE8945C5EFC2}">
  <dimension ref="A1:N20"/>
  <sheetViews>
    <sheetView workbookViewId="0">
      <selection activeCell="M19" sqref="M19"/>
    </sheetView>
  </sheetViews>
  <sheetFormatPr defaultRowHeight="14.4" x14ac:dyDescent="0.3"/>
  <cols>
    <col min="1" max="1" width="17" customWidth="1"/>
    <col min="2" max="7" width="12.5546875" customWidth="1"/>
  </cols>
  <sheetData>
    <row r="1" spans="1:14" x14ac:dyDescent="0.3">
      <c r="A1" s="1" t="s">
        <v>0</v>
      </c>
      <c r="B1" s="1" t="s">
        <v>1</v>
      </c>
      <c r="C1" s="1" t="s">
        <v>2</v>
      </c>
      <c r="D1" s="1" t="s">
        <v>3</v>
      </c>
      <c r="E1" s="1" t="s">
        <v>4</v>
      </c>
      <c r="F1" s="1" t="s">
        <v>5</v>
      </c>
      <c r="G1" s="1" t="s">
        <v>6</v>
      </c>
      <c r="H1" s="2" t="s">
        <v>7</v>
      </c>
      <c r="I1" s="2" t="s">
        <v>8</v>
      </c>
      <c r="J1" s="2" t="s">
        <v>9</v>
      </c>
      <c r="K1" s="2" t="s">
        <v>10</v>
      </c>
      <c r="L1" s="5" t="s">
        <v>20</v>
      </c>
      <c r="M1" s="5" t="s">
        <v>21</v>
      </c>
      <c r="N1" s="5" t="s">
        <v>22</v>
      </c>
    </row>
    <row r="2" spans="1:14" x14ac:dyDescent="0.3">
      <c r="A2" s="3" t="s">
        <v>11</v>
      </c>
      <c r="B2" s="3" t="s">
        <v>12</v>
      </c>
      <c r="C2" s="3"/>
      <c r="D2" s="3">
        <v>1.1000000000000001</v>
      </c>
      <c r="E2" s="3">
        <v>2.2000000000000002</v>
      </c>
      <c r="F2" s="3">
        <v>3.3000000000000003</v>
      </c>
      <c r="G2" s="3">
        <v>4.4000000000000004</v>
      </c>
      <c r="H2" s="4"/>
      <c r="I2" s="4"/>
      <c r="J2" s="4"/>
      <c r="K2" s="4"/>
      <c r="L2">
        <v>363</v>
      </c>
      <c r="M2">
        <v>3</v>
      </c>
      <c r="N2" s="6">
        <v>2.7E-2</v>
      </c>
    </row>
    <row r="3" spans="1:14" x14ac:dyDescent="0.3">
      <c r="A3" s="3" t="s">
        <v>13</v>
      </c>
      <c r="B3" s="3" t="s">
        <v>14</v>
      </c>
      <c r="C3" s="3"/>
      <c r="D3" s="3">
        <v>2.2000000000000002</v>
      </c>
      <c r="E3" s="3">
        <v>4.4000000000000004</v>
      </c>
      <c r="F3" s="3">
        <v>6.6000000000000005</v>
      </c>
      <c r="G3" s="3">
        <v>8.8000000000000007</v>
      </c>
      <c r="H3" s="4"/>
      <c r="I3" s="4"/>
      <c r="J3" s="4"/>
      <c r="K3" s="4"/>
      <c r="L3">
        <v>471</v>
      </c>
      <c r="M3">
        <v>4</v>
      </c>
      <c r="N3" s="6">
        <v>3.4001468515029887E-2</v>
      </c>
    </row>
    <row r="4" spans="1:14" x14ac:dyDescent="0.3">
      <c r="A4" s="3" t="s">
        <v>15</v>
      </c>
      <c r="B4" s="3" t="s">
        <v>16</v>
      </c>
      <c r="C4" s="3"/>
      <c r="D4" s="3">
        <v>2</v>
      </c>
      <c r="E4" s="3">
        <v>4</v>
      </c>
      <c r="F4" s="3">
        <v>6</v>
      </c>
      <c r="G4" s="3">
        <v>8</v>
      </c>
      <c r="H4" s="4">
        <v>5.6</v>
      </c>
      <c r="I4" s="4">
        <v>17</v>
      </c>
      <c r="J4" s="4">
        <v>2.7</v>
      </c>
      <c r="K4" s="4">
        <f>H4*I4*J4</f>
        <v>257.03999999999996</v>
      </c>
      <c r="L4">
        <v>500</v>
      </c>
      <c r="M4">
        <v>4</v>
      </c>
      <c r="N4" s="6">
        <v>1.4999999999999999E-2</v>
      </c>
    </row>
    <row r="5" spans="1:14" x14ac:dyDescent="0.3">
      <c r="A5" s="3" t="s">
        <v>17</v>
      </c>
      <c r="B5" s="3"/>
      <c r="C5" s="3">
        <v>0.77</v>
      </c>
      <c r="D5" s="3">
        <v>1.6</v>
      </c>
      <c r="E5" s="3">
        <v>2.75</v>
      </c>
      <c r="F5" s="3">
        <v>3.9</v>
      </c>
      <c r="G5" s="3">
        <v>5.05</v>
      </c>
      <c r="H5" s="4"/>
      <c r="I5" s="4"/>
      <c r="J5" s="4"/>
      <c r="K5" s="4"/>
      <c r="L5">
        <v>512</v>
      </c>
      <c r="M5">
        <v>4</v>
      </c>
      <c r="N5" s="6">
        <v>5.1999999999999998E-2</v>
      </c>
    </row>
    <row r="6" spans="1:14" x14ac:dyDescent="0.3">
      <c r="A6" s="3" t="s">
        <v>18</v>
      </c>
      <c r="B6" s="3"/>
      <c r="C6" s="3"/>
      <c r="D6" s="3">
        <v>0.97</v>
      </c>
      <c r="E6" s="3">
        <v>1.17</v>
      </c>
      <c r="F6" s="3">
        <v>1.3699999999999999</v>
      </c>
      <c r="G6" s="3">
        <v>1.5699999999999998</v>
      </c>
      <c r="H6" s="4"/>
      <c r="I6" s="4"/>
      <c r="J6" s="4"/>
      <c r="K6" s="4"/>
    </row>
    <row r="7" spans="1:14" x14ac:dyDescent="0.3">
      <c r="A7" s="3" t="s">
        <v>19</v>
      </c>
      <c r="B7" s="3"/>
      <c r="C7" s="3"/>
      <c r="D7" s="3">
        <v>2.2999999999999998</v>
      </c>
      <c r="E7" s="3">
        <v>3.25</v>
      </c>
      <c r="F7" s="3">
        <v>2.2999999999999998</v>
      </c>
      <c r="G7" s="3">
        <v>3.25</v>
      </c>
      <c r="H7" s="4">
        <f>0.38*30</f>
        <v>11.4</v>
      </c>
      <c r="I7" s="4">
        <f>142*0.38</f>
        <v>53.96</v>
      </c>
      <c r="J7" s="4">
        <f>19*0.198</f>
        <v>3.762</v>
      </c>
      <c r="K7" s="4">
        <f>H7*I7*J7</f>
        <v>2314.1717279999998</v>
      </c>
      <c r="L7">
        <v>535</v>
      </c>
      <c r="M7">
        <v>2</v>
      </c>
      <c r="N7" s="6">
        <v>6.3E-3</v>
      </c>
    </row>
    <row r="9" spans="1:14" x14ac:dyDescent="0.3">
      <c r="A9" s="1" t="s">
        <v>0</v>
      </c>
      <c r="B9" s="1" t="s">
        <v>33</v>
      </c>
      <c r="C9" s="1" t="s">
        <v>24</v>
      </c>
      <c r="D9" s="1" t="s">
        <v>25</v>
      </c>
      <c r="E9" s="1" t="s">
        <v>26</v>
      </c>
      <c r="F9" s="1" t="s">
        <v>27</v>
      </c>
      <c r="G9" s="1" t="s">
        <v>22</v>
      </c>
    </row>
    <row r="10" spans="1:14" x14ac:dyDescent="0.3">
      <c r="A10" t="s">
        <v>11</v>
      </c>
      <c r="B10" t="s">
        <v>12</v>
      </c>
      <c r="C10">
        <v>1.1000000000000001</v>
      </c>
      <c r="D10">
        <v>2.2000000000000002</v>
      </c>
      <c r="E10">
        <v>3.3000000000000003</v>
      </c>
      <c r="F10">
        <v>4.4000000000000004</v>
      </c>
    </row>
    <row r="11" spans="1:14" x14ac:dyDescent="0.3">
      <c r="A11" t="s">
        <v>13</v>
      </c>
      <c r="B11" t="s">
        <v>14</v>
      </c>
      <c r="C11">
        <v>2.2000000000000002</v>
      </c>
      <c r="D11">
        <v>4.4000000000000004</v>
      </c>
      <c r="E11">
        <v>6.6000000000000005</v>
      </c>
      <c r="F11">
        <v>8.8000000000000007</v>
      </c>
    </row>
    <row r="12" spans="1:14" x14ac:dyDescent="0.3">
      <c r="A12" t="s">
        <v>15</v>
      </c>
      <c r="B12" t="s">
        <v>16</v>
      </c>
      <c r="C12">
        <v>2</v>
      </c>
      <c r="D12">
        <v>4</v>
      </c>
      <c r="E12">
        <v>6</v>
      </c>
      <c r="F12">
        <v>8</v>
      </c>
    </row>
    <row r="13" spans="1:14" x14ac:dyDescent="0.3">
      <c r="A13" t="s">
        <v>17</v>
      </c>
      <c r="C13">
        <v>1.6</v>
      </c>
      <c r="D13">
        <v>2.75</v>
      </c>
      <c r="E13">
        <v>3.9</v>
      </c>
      <c r="F13">
        <v>5.05</v>
      </c>
    </row>
    <row r="14" spans="1:14" x14ac:dyDescent="0.3">
      <c r="A14" t="s">
        <v>19</v>
      </c>
      <c r="C14">
        <v>2.2999999999999998</v>
      </c>
      <c r="D14">
        <v>3.25</v>
      </c>
      <c r="E14">
        <v>2.2999999999999998</v>
      </c>
      <c r="F14">
        <v>3.25</v>
      </c>
    </row>
    <row r="15" spans="1:14" x14ac:dyDescent="0.3">
      <c r="C15" s="1" t="s">
        <v>35</v>
      </c>
      <c r="D15" s="1" t="s">
        <v>36</v>
      </c>
      <c r="E15" s="1" t="s">
        <v>37</v>
      </c>
      <c r="F15" s="1" t="s">
        <v>38</v>
      </c>
    </row>
    <row r="16" spans="1:14" x14ac:dyDescent="0.3">
      <c r="A16" t="s">
        <v>34</v>
      </c>
      <c r="C16">
        <v>1.88</v>
      </c>
      <c r="D16">
        <v>2.62</v>
      </c>
      <c r="E16">
        <v>3.13</v>
      </c>
      <c r="F16">
        <v>3.4</v>
      </c>
    </row>
    <row r="17" spans="1:6" x14ac:dyDescent="0.3">
      <c r="C17" s="1" t="s">
        <v>40</v>
      </c>
      <c r="D17" s="1" t="s">
        <v>41</v>
      </c>
      <c r="E17" s="1" t="s">
        <v>42</v>
      </c>
      <c r="F17" s="1" t="s">
        <v>43</v>
      </c>
    </row>
    <row r="18" spans="1:6" x14ac:dyDescent="0.3">
      <c r="A18" t="s">
        <v>39</v>
      </c>
      <c r="C18">
        <v>1.25</v>
      </c>
      <c r="D18">
        <v>2.5</v>
      </c>
      <c r="E18">
        <v>3.75</v>
      </c>
      <c r="F18">
        <v>5</v>
      </c>
    </row>
    <row r="19" spans="1:6" x14ac:dyDescent="0.3">
      <c r="C19" s="1" t="s">
        <v>38</v>
      </c>
      <c r="D19" s="1" t="s">
        <v>36</v>
      </c>
      <c r="E19" s="1" t="s">
        <v>45</v>
      </c>
      <c r="F19" s="1"/>
    </row>
    <row r="20" spans="1:6" x14ac:dyDescent="0.3">
      <c r="A20" t="s">
        <v>44</v>
      </c>
      <c r="C20">
        <v>1.25</v>
      </c>
      <c r="D20">
        <v>2.5</v>
      </c>
      <c r="E20">
        <v>3.75</v>
      </c>
      <c r="F20">
        <v>2.62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C2461-670F-4B1C-BB47-9762BFB5E52C}">
  <dimension ref="A2:A12"/>
  <sheetViews>
    <sheetView tabSelected="1" topLeftCell="A7" workbookViewId="0">
      <selection activeCell="C18" sqref="C18"/>
    </sheetView>
  </sheetViews>
  <sheetFormatPr defaultRowHeight="14.4" x14ac:dyDescent="0.3"/>
  <sheetData>
    <row r="2" spans="1:1" x14ac:dyDescent="0.3">
      <c r="A2" t="s">
        <v>73</v>
      </c>
    </row>
    <row r="4" spans="1:1" ht="26.4" x14ac:dyDescent="0.3">
      <c r="A4" s="27" t="s">
        <v>74</v>
      </c>
    </row>
    <row r="5" spans="1:1" ht="26.4" x14ac:dyDescent="0.3">
      <c r="A5" s="27" t="s">
        <v>76</v>
      </c>
    </row>
    <row r="6" spans="1:1" x14ac:dyDescent="0.3">
      <c r="A6" t="s">
        <v>79</v>
      </c>
    </row>
    <row r="7" spans="1:1" x14ac:dyDescent="0.3">
      <c r="A7" t="s">
        <v>77</v>
      </c>
    </row>
    <row r="8" spans="1:1" x14ac:dyDescent="0.3">
      <c r="A8" t="s">
        <v>78</v>
      </c>
    </row>
    <row r="9" spans="1:1" x14ac:dyDescent="0.3">
      <c r="A9" t="s">
        <v>75</v>
      </c>
    </row>
    <row r="11" spans="1:1" x14ac:dyDescent="0.3">
      <c r="A11" t="s">
        <v>80</v>
      </c>
    </row>
    <row r="12" spans="1:1" x14ac:dyDescent="0.3">
      <c r="A12" t="s">
        <v>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3EF0F-D556-488C-AD15-15CEB2579CD4}">
  <dimension ref="A1:M59"/>
  <sheetViews>
    <sheetView zoomScaleNormal="100" workbookViewId="0">
      <selection activeCell="H19" sqref="H19"/>
    </sheetView>
  </sheetViews>
  <sheetFormatPr defaultRowHeight="14.4" x14ac:dyDescent="0.3"/>
  <sheetData>
    <row r="1" spans="1:10" x14ac:dyDescent="0.3">
      <c r="A1" s="5"/>
      <c r="B1" s="5" t="s">
        <v>23</v>
      </c>
      <c r="C1" s="5"/>
      <c r="D1" s="5"/>
      <c r="E1" s="5"/>
    </row>
    <row r="2" spans="1:10" x14ac:dyDescent="0.3">
      <c r="A2" s="5"/>
      <c r="B2" s="1" t="s">
        <v>24</v>
      </c>
      <c r="C2" s="1" t="s">
        <v>25</v>
      </c>
      <c r="D2" s="1" t="s">
        <v>26</v>
      </c>
      <c r="E2" s="1" t="s">
        <v>27</v>
      </c>
      <c r="H2" s="1"/>
      <c r="I2" s="1"/>
      <c r="J2" s="1"/>
    </row>
    <row r="3" spans="1:10" x14ac:dyDescent="0.3">
      <c r="A3" s="9" t="s">
        <v>11</v>
      </c>
      <c r="B3" s="8">
        <v>24.485173440065683</v>
      </c>
      <c r="C3" s="8">
        <v>16.727084866177737</v>
      </c>
      <c r="D3" s="8">
        <v>14.395998054808627</v>
      </c>
      <c r="E3" s="8">
        <v>14.004788851577958</v>
      </c>
      <c r="I3" s="7"/>
      <c r="J3" s="7"/>
    </row>
    <row r="4" spans="1:10" x14ac:dyDescent="0.3">
      <c r="A4" t="s">
        <v>46</v>
      </c>
      <c r="B4" s="7">
        <v>1.1000000000000001</v>
      </c>
      <c r="C4" s="7">
        <v>2.2000000000000002</v>
      </c>
      <c r="D4" s="7">
        <v>3.3000000000000003</v>
      </c>
      <c r="E4" s="7">
        <v>4.4000000000000004</v>
      </c>
      <c r="I4" s="7"/>
      <c r="J4" s="7"/>
    </row>
    <row r="5" spans="1:10" x14ac:dyDescent="0.3">
      <c r="A5" s="9" t="s">
        <v>28</v>
      </c>
      <c r="B5" s="8">
        <v>14.616009903567932</v>
      </c>
      <c r="C5" s="8">
        <v>11.631708284496296</v>
      </c>
      <c r="D5" s="8">
        <v>11.784616278175223</v>
      </c>
      <c r="E5" s="8">
        <v>10.79293583264432</v>
      </c>
      <c r="I5" s="7"/>
      <c r="J5" s="7"/>
    </row>
    <row r="6" spans="1:10" x14ac:dyDescent="0.3">
      <c r="A6" t="s">
        <v>46</v>
      </c>
      <c r="B6" s="7">
        <v>2.2000000000000002</v>
      </c>
      <c r="C6" s="7">
        <v>4.4000000000000004</v>
      </c>
      <c r="D6" s="7">
        <v>6.6000000000000005</v>
      </c>
      <c r="E6" s="7">
        <v>8.8000000000000007</v>
      </c>
      <c r="I6" s="7"/>
      <c r="J6" s="7"/>
    </row>
    <row r="7" spans="1:10" x14ac:dyDescent="0.3">
      <c r="A7" s="9" t="s">
        <v>15</v>
      </c>
      <c r="B7" s="8">
        <v>2.9554999999999998</v>
      </c>
      <c r="C7" s="8">
        <v>1.5094999999999998</v>
      </c>
      <c r="D7" s="8">
        <v>3.1180000000000003</v>
      </c>
      <c r="E7" s="8">
        <v>0.16899999999999998</v>
      </c>
    </row>
    <row r="8" spans="1:10" x14ac:dyDescent="0.3">
      <c r="A8" t="s">
        <v>46</v>
      </c>
      <c r="B8" s="7">
        <v>2</v>
      </c>
      <c r="C8" s="7">
        <v>4</v>
      </c>
      <c r="D8" s="7">
        <v>6</v>
      </c>
      <c r="E8" s="7">
        <v>8</v>
      </c>
    </row>
    <row r="9" spans="1:10" x14ac:dyDescent="0.3">
      <c r="A9" s="9" t="s">
        <v>29</v>
      </c>
      <c r="B9" s="8">
        <v>5.357905982905983</v>
      </c>
      <c r="C9" s="8">
        <v>4.8910256410256405</v>
      </c>
      <c r="D9" s="8">
        <v>4.7532051282051277</v>
      </c>
      <c r="E9" s="8">
        <v>3.8055555555555554</v>
      </c>
    </row>
    <row r="10" spans="1:10" x14ac:dyDescent="0.3">
      <c r="A10" t="s">
        <v>46</v>
      </c>
      <c r="B10" s="7">
        <v>1.6</v>
      </c>
      <c r="C10" s="7">
        <v>2.75</v>
      </c>
      <c r="D10" s="7">
        <v>3.9</v>
      </c>
      <c r="E10" s="7">
        <v>5.05</v>
      </c>
      <c r="F10" s="3" t="s">
        <v>50</v>
      </c>
      <c r="G10" s="3" t="s">
        <v>50</v>
      </c>
    </row>
    <row r="11" spans="1:10" x14ac:dyDescent="0.3">
      <c r="A11" s="9" t="s">
        <v>30</v>
      </c>
      <c r="B11" s="8">
        <v>1.53</v>
      </c>
      <c r="C11" s="8">
        <v>1.1499999999999999</v>
      </c>
      <c r="D11" s="8">
        <v>1.24</v>
      </c>
      <c r="E11" s="8">
        <v>1.34</v>
      </c>
      <c r="F11">
        <f>(B11+D11)/2</f>
        <v>1.385</v>
      </c>
      <c r="G11">
        <f>(C11+E11)/2</f>
        <v>1.2450000000000001</v>
      </c>
    </row>
    <row r="12" spans="1:10" x14ac:dyDescent="0.3">
      <c r="A12" t="s">
        <v>46</v>
      </c>
      <c r="B12" s="7">
        <v>2.2999999999999998</v>
      </c>
      <c r="C12" s="7">
        <v>3.25</v>
      </c>
      <c r="D12" s="7">
        <v>2.2999999999999998</v>
      </c>
      <c r="E12" s="7">
        <v>3.25</v>
      </c>
      <c r="F12" s="7">
        <v>2.2999999999999998</v>
      </c>
      <c r="G12" s="7">
        <v>3.25</v>
      </c>
    </row>
    <row r="14" spans="1:10" x14ac:dyDescent="0.3">
      <c r="B14" t="s">
        <v>31</v>
      </c>
      <c r="C14" t="s">
        <v>23</v>
      </c>
    </row>
    <row r="15" spans="1:10" x14ac:dyDescent="0.3">
      <c r="A15" t="s">
        <v>11</v>
      </c>
      <c r="B15">
        <v>1</v>
      </c>
      <c r="C15">
        <f>M34</f>
        <v>25.506432139456077</v>
      </c>
      <c r="D15" t="s">
        <v>55</v>
      </c>
    </row>
    <row r="16" spans="1:10" x14ac:dyDescent="0.3">
      <c r="B16">
        <v>1.1000000000000001</v>
      </c>
      <c r="C16">
        <v>24.485173440065683</v>
      </c>
    </row>
    <row r="17" spans="1:13" x14ac:dyDescent="0.3">
      <c r="B17">
        <v>2.2000000000000002</v>
      </c>
      <c r="C17">
        <v>16.727084866177737</v>
      </c>
    </row>
    <row r="18" spans="1:13" x14ac:dyDescent="0.3">
      <c r="B18">
        <v>3.3000000000000003</v>
      </c>
      <c r="C18">
        <v>14.395998054808627</v>
      </c>
    </row>
    <row r="19" spans="1:13" x14ac:dyDescent="0.3">
      <c r="B19">
        <v>4.4000000000000004</v>
      </c>
      <c r="C19">
        <v>14.004788851577958</v>
      </c>
    </row>
    <row r="21" spans="1:13" x14ac:dyDescent="0.3">
      <c r="A21" t="s">
        <v>28</v>
      </c>
      <c r="B21">
        <v>1</v>
      </c>
      <c r="C21">
        <f>M35</f>
        <v>21.854945338331174</v>
      </c>
      <c r="D21" t="s">
        <v>55</v>
      </c>
    </row>
    <row r="22" spans="1:13" x14ac:dyDescent="0.3">
      <c r="B22">
        <v>2.2000000000000002</v>
      </c>
      <c r="C22">
        <v>14.616009903567932</v>
      </c>
    </row>
    <row r="23" spans="1:13" x14ac:dyDescent="0.3">
      <c r="B23">
        <v>4.4000000000000004</v>
      </c>
      <c r="C23">
        <v>11.631708284496296</v>
      </c>
    </row>
    <row r="24" spans="1:13" x14ac:dyDescent="0.3">
      <c r="B24">
        <v>6.6000000000000005</v>
      </c>
      <c r="C24">
        <v>11.784616278175223</v>
      </c>
    </row>
    <row r="25" spans="1:13" x14ac:dyDescent="0.3">
      <c r="B25">
        <v>8.8000000000000007</v>
      </c>
      <c r="C25">
        <v>10.79293583264432</v>
      </c>
    </row>
    <row r="27" spans="1:13" x14ac:dyDescent="0.3">
      <c r="A27" t="s">
        <v>15</v>
      </c>
      <c r="B27">
        <v>1</v>
      </c>
      <c r="C27">
        <f>M36</f>
        <v>4.1696479706668033</v>
      </c>
      <c r="D27" t="s">
        <v>55</v>
      </c>
    </row>
    <row r="28" spans="1:13" x14ac:dyDescent="0.3">
      <c r="B28">
        <v>2</v>
      </c>
      <c r="C28">
        <v>2.9554999999999998</v>
      </c>
    </row>
    <row r="29" spans="1:13" x14ac:dyDescent="0.3">
      <c r="B29">
        <v>4</v>
      </c>
      <c r="C29">
        <v>1.5094999999999998</v>
      </c>
    </row>
    <row r="30" spans="1:13" x14ac:dyDescent="0.3">
      <c r="B30">
        <v>6</v>
      </c>
      <c r="C30">
        <v>3.1180000000000003</v>
      </c>
    </row>
    <row r="31" spans="1:13" x14ac:dyDescent="0.3">
      <c r="B31">
        <v>8</v>
      </c>
      <c r="C31">
        <v>0.16899999999999998</v>
      </c>
      <c r="J31" s="5" t="s">
        <v>58</v>
      </c>
    </row>
    <row r="32" spans="1:13" x14ac:dyDescent="0.3">
      <c r="J32" t="s">
        <v>59</v>
      </c>
      <c r="K32" t="s">
        <v>23</v>
      </c>
      <c r="L32" t="s">
        <v>57</v>
      </c>
      <c r="M32" t="s">
        <v>61</v>
      </c>
    </row>
    <row r="33" spans="1:13" x14ac:dyDescent="0.3">
      <c r="A33" t="s">
        <v>29</v>
      </c>
      <c r="B33">
        <v>1</v>
      </c>
      <c r="C33">
        <f>M37</f>
        <v>6.6760677600414509</v>
      </c>
      <c r="D33" t="s">
        <v>55</v>
      </c>
      <c r="I33" t="s">
        <v>60</v>
      </c>
      <c r="J33">
        <v>1</v>
      </c>
      <c r="L33">
        <f>(-18.18*LN(J33)+43.276)/100</f>
        <v>0.43276000000000003</v>
      </c>
    </row>
    <row r="34" spans="1:13" x14ac:dyDescent="0.3">
      <c r="B34">
        <v>1.6</v>
      </c>
      <c r="C34">
        <v>5.357905982905983</v>
      </c>
      <c r="I34" t="s">
        <v>11</v>
      </c>
      <c r="J34">
        <v>1.1000000000000001</v>
      </c>
      <c r="K34">
        <f>C16</f>
        <v>24.485173440065683</v>
      </c>
      <c r="L34">
        <f t="shared" ref="L34:L39" si="0">(-18.18*LN(J34)+43.276)/100</f>
        <v>0.41543260931157378</v>
      </c>
      <c r="M34">
        <f>($L$33/L34)*K34</f>
        <v>25.506432139456077</v>
      </c>
    </row>
    <row r="35" spans="1:13" x14ac:dyDescent="0.3">
      <c r="B35">
        <v>2.75</v>
      </c>
      <c r="C35">
        <v>4.8910256410256405</v>
      </c>
      <c r="I35" t="s">
        <v>28</v>
      </c>
      <c r="J35">
        <v>2.2000000000000002</v>
      </c>
      <c r="K35">
        <f>C22</f>
        <v>14.616009903567932</v>
      </c>
      <c r="L35">
        <f t="shared" si="0"/>
        <v>0.2894184518857757</v>
      </c>
      <c r="M35">
        <f t="shared" ref="M35:M39" si="1">($L$33/L35)*K35</f>
        <v>21.854945338331174</v>
      </c>
    </row>
    <row r="36" spans="1:13" x14ac:dyDescent="0.3">
      <c r="B36">
        <v>3.9</v>
      </c>
      <c r="C36">
        <v>4.7532051282051277</v>
      </c>
      <c r="I36" t="s">
        <v>15</v>
      </c>
      <c r="J36">
        <v>2</v>
      </c>
      <c r="K36">
        <f>C28</f>
        <v>2.9554999999999998</v>
      </c>
      <c r="L36">
        <f t="shared" si="0"/>
        <v>0.30674584257420201</v>
      </c>
      <c r="M36">
        <f t="shared" si="1"/>
        <v>4.1696479706668033</v>
      </c>
    </row>
    <row r="37" spans="1:13" x14ac:dyDescent="0.3">
      <c r="B37">
        <v>5.05</v>
      </c>
      <c r="C37">
        <v>3.8055555555555554</v>
      </c>
      <c r="I37" t="s">
        <v>29</v>
      </c>
      <c r="J37">
        <v>1.6</v>
      </c>
      <c r="K37">
        <f>C34</f>
        <v>5.357905982905983</v>
      </c>
      <c r="L37">
        <f t="shared" si="0"/>
        <v>0.34731334020312532</v>
      </c>
      <c r="M37">
        <f t="shared" si="1"/>
        <v>6.6760677600414509</v>
      </c>
    </row>
    <row r="38" spans="1:13" x14ac:dyDescent="0.3">
      <c r="I38" t="s">
        <v>30</v>
      </c>
      <c r="J38">
        <v>2.2999999999999998</v>
      </c>
      <c r="K38">
        <f>C40</f>
        <v>1.385</v>
      </c>
      <c r="L38">
        <f t="shared" si="0"/>
        <v>0.28133712145039813</v>
      </c>
      <c r="M38">
        <f t="shared" si="1"/>
        <v>2.1304426408787083</v>
      </c>
    </row>
    <row r="39" spans="1:13" x14ac:dyDescent="0.3">
      <c r="A39" t="s">
        <v>30</v>
      </c>
      <c r="B39">
        <v>1</v>
      </c>
      <c r="C39">
        <f>M38</f>
        <v>2.1304426408787083</v>
      </c>
      <c r="D39" t="s">
        <v>55</v>
      </c>
      <c r="I39" t="s">
        <v>56</v>
      </c>
      <c r="J39">
        <v>1.25</v>
      </c>
      <c r="K39">
        <f>C44</f>
        <v>18.331979735346319</v>
      </c>
      <c r="L39">
        <f t="shared" si="0"/>
        <v>0.39219250237107672</v>
      </c>
      <c r="M39">
        <f t="shared" si="1"/>
        <v>20.228197893396395</v>
      </c>
    </row>
    <row r="40" spans="1:13" x14ac:dyDescent="0.3">
      <c r="B40">
        <v>2.2999999999999998</v>
      </c>
      <c r="C40">
        <f>F11</f>
        <v>1.385</v>
      </c>
    </row>
    <row r="41" spans="1:13" x14ac:dyDescent="0.3">
      <c r="B41">
        <v>3.25</v>
      </c>
      <c r="C41">
        <f>G11</f>
        <v>1.2450000000000001</v>
      </c>
    </row>
    <row r="43" spans="1:13" x14ac:dyDescent="0.3">
      <c r="A43" t="s">
        <v>54</v>
      </c>
      <c r="B43">
        <v>1</v>
      </c>
      <c r="C43">
        <f>M39</f>
        <v>20.228197893396395</v>
      </c>
      <c r="D43" t="s">
        <v>55</v>
      </c>
    </row>
    <row r="44" spans="1:13" x14ac:dyDescent="0.3">
      <c r="B44">
        <v>1.25</v>
      </c>
      <c r="C44">
        <v>18.331979735346319</v>
      </c>
    </row>
    <row r="45" spans="1:13" x14ac:dyDescent="0.3">
      <c r="B45">
        <v>2.5</v>
      </c>
      <c r="C45">
        <v>17.17939104940352</v>
      </c>
    </row>
    <row r="46" spans="1:13" x14ac:dyDescent="0.3">
      <c r="B46">
        <v>3.75</v>
      </c>
      <c r="C46">
        <v>13.723593606074903</v>
      </c>
    </row>
    <row r="47" spans="1:13" x14ac:dyDescent="0.3">
      <c r="B47">
        <v>5</v>
      </c>
      <c r="C47">
        <v>12.634343196063895</v>
      </c>
    </row>
    <row r="50" spans="1:8" x14ac:dyDescent="0.3">
      <c r="B50" s="14" t="s">
        <v>68</v>
      </c>
      <c r="H50" s="14" t="s">
        <v>69</v>
      </c>
    </row>
    <row r="51" spans="1:8" ht="15" thickBot="1" x14ac:dyDescent="0.35">
      <c r="B51" s="14"/>
      <c r="H51" s="14"/>
    </row>
    <row r="52" spans="1:8" x14ac:dyDescent="0.3">
      <c r="A52" s="16" t="s">
        <v>72</v>
      </c>
      <c r="B52" s="24" t="s">
        <v>32</v>
      </c>
      <c r="C52" s="17" t="s">
        <v>52</v>
      </c>
      <c r="D52" s="17" t="s">
        <v>43</v>
      </c>
      <c r="E52" s="17" t="s">
        <v>42</v>
      </c>
      <c r="F52" s="18" t="s">
        <v>70</v>
      </c>
      <c r="H52" t="s">
        <v>66</v>
      </c>
    </row>
    <row r="53" spans="1:8" x14ac:dyDescent="0.3">
      <c r="A53" s="19">
        <v>0</v>
      </c>
      <c r="B53" s="25" t="s">
        <v>11</v>
      </c>
      <c r="C53" s="15">
        <v>1.5669999999999999</v>
      </c>
      <c r="D53" s="15">
        <v>-11.741</v>
      </c>
      <c r="E53" s="15">
        <v>35.508000000000003</v>
      </c>
      <c r="F53" s="20">
        <v>4.5</v>
      </c>
      <c r="H53" t="s">
        <v>62</v>
      </c>
    </row>
    <row r="54" spans="1:8" x14ac:dyDescent="0.3">
      <c r="A54" s="19">
        <v>1</v>
      </c>
      <c r="B54" s="25" t="s">
        <v>28</v>
      </c>
      <c r="C54" s="15">
        <v>0.313</v>
      </c>
      <c r="D54" s="15">
        <v>-4.2140000000000004</v>
      </c>
      <c r="E54" s="15">
        <v>24.37</v>
      </c>
      <c r="F54" s="20">
        <v>8.5</v>
      </c>
      <c r="H54" t="s">
        <v>63</v>
      </c>
    </row>
    <row r="55" spans="1:8" x14ac:dyDescent="0.3">
      <c r="A55" s="19">
        <v>2</v>
      </c>
      <c r="B55" s="25" t="s">
        <v>15</v>
      </c>
      <c r="C55" s="15">
        <v>-0.01</v>
      </c>
      <c r="D55" s="15">
        <v>-0.33100000000000002</v>
      </c>
      <c r="E55" s="15">
        <v>4.0250000000000004</v>
      </c>
      <c r="F55" s="20">
        <v>8</v>
      </c>
      <c r="H55" t="s">
        <v>64</v>
      </c>
    </row>
    <row r="56" spans="1:8" x14ac:dyDescent="0.3">
      <c r="A56" s="19">
        <v>3</v>
      </c>
      <c r="B56" s="25" t="s">
        <v>29</v>
      </c>
      <c r="C56" s="15">
        <v>8.5999999999999993E-2</v>
      </c>
      <c r="D56" s="15">
        <v>-1.105</v>
      </c>
      <c r="E56" s="15">
        <v>7.3650000000000002</v>
      </c>
      <c r="F56" s="20">
        <v>5</v>
      </c>
      <c r="H56" t="s">
        <v>65</v>
      </c>
    </row>
    <row r="57" spans="1:8" x14ac:dyDescent="0.3">
      <c r="A57" s="19">
        <v>4</v>
      </c>
      <c r="B57" s="25" t="s">
        <v>30</v>
      </c>
      <c r="C57" s="15">
        <v>0.189</v>
      </c>
      <c r="D57" s="15">
        <v>-1.198</v>
      </c>
      <c r="E57" s="15">
        <v>3.1389999999999998</v>
      </c>
      <c r="F57" s="20">
        <v>3.25</v>
      </c>
    </row>
    <row r="58" spans="1:8" x14ac:dyDescent="0.3">
      <c r="A58" s="19">
        <v>5</v>
      </c>
      <c r="B58" s="25" t="s">
        <v>56</v>
      </c>
      <c r="C58" s="15">
        <v>0.14000000000000001</v>
      </c>
      <c r="D58" s="15">
        <v>-2.657</v>
      </c>
      <c r="E58" s="15">
        <v>22.248000000000001</v>
      </c>
      <c r="F58" s="20">
        <v>5</v>
      </c>
    </row>
    <row r="59" spans="1:8" ht="15" thickBot="1" x14ac:dyDescent="0.35">
      <c r="A59" s="21">
        <v>6</v>
      </c>
      <c r="B59" s="26" t="s">
        <v>71</v>
      </c>
      <c r="C59" s="22">
        <v>0</v>
      </c>
      <c r="D59" s="22">
        <v>0</v>
      </c>
      <c r="E59" s="22">
        <v>0</v>
      </c>
      <c r="F59" s="23">
        <v>0</v>
      </c>
      <c r="H59" t="s">
        <v>67</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E8FA2-3D64-49AF-90A5-301454100BE9}">
  <dimension ref="B1:L7"/>
  <sheetViews>
    <sheetView workbookViewId="0">
      <selection activeCell="F20" sqref="F20"/>
    </sheetView>
  </sheetViews>
  <sheetFormatPr defaultRowHeight="14.4" x14ac:dyDescent="0.3"/>
  <cols>
    <col min="20" max="20" width="12.33203125" customWidth="1"/>
  </cols>
  <sheetData>
    <row r="1" spans="2:12" x14ac:dyDescent="0.3">
      <c r="B1" s="5" t="s">
        <v>56</v>
      </c>
    </row>
    <row r="2" spans="2:12" x14ac:dyDescent="0.3">
      <c r="B2" t="s">
        <v>51</v>
      </c>
      <c r="C2" t="s">
        <v>47</v>
      </c>
      <c r="D2" s="10" t="s">
        <v>48</v>
      </c>
      <c r="E2" s="10"/>
      <c r="F2" s="10"/>
      <c r="G2" s="10"/>
      <c r="I2" s="11" t="s">
        <v>22</v>
      </c>
      <c r="J2" s="11">
        <v>0.34809124569821964</v>
      </c>
      <c r="K2" s="11"/>
      <c r="L2" s="11"/>
    </row>
    <row r="3" spans="2:12" x14ac:dyDescent="0.3">
      <c r="D3" s="10" t="s">
        <v>40</v>
      </c>
      <c r="E3" s="10" t="s">
        <v>41</v>
      </c>
      <c r="F3" s="10" t="s">
        <v>42</v>
      </c>
      <c r="G3" s="10" t="s">
        <v>43</v>
      </c>
      <c r="H3" t="s">
        <v>49</v>
      </c>
      <c r="I3" s="11" t="s">
        <v>40</v>
      </c>
      <c r="J3" s="11" t="s">
        <v>41</v>
      </c>
      <c r="K3" s="11" t="s">
        <v>42</v>
      </c>
      <c r="L3" s="11" t="s">
        <v>43</v>
      </c>
    </row>
    <row r="4" spans="2:12" x14ac:dyDescent="0.3">
      <c r="B4" t="s">
        <v>45</v>
      </c>
      <c r="C4">
        <v>1</v>
      </c>
      <c r="D4" s="10">
        <v>15.344139650872817</v>
      </c>
      <c r="E4" s="10">
        <v>14.379052369077307</v>
      </c>
      <c r="F4" s="10">
        <v>12.431421446384039</v>
      </c>
      <c r="G4" s="10">
        <v>11.309226932668329</v>
      </c>
      <c r="H4">
        <v>401</v>
      </c>
      <c r="I4" s="11">
        <v>0.35944700460829493</v>
      </c>
      <c r="J4" s="11">
        <v>0.32846715328467152</v>
      </c>
      <c r="K4" s="11">
        <v>0.25240384615384615</v>
      </c>
      <c r="L4" s="11">
        <v>0.29009433962264153</v>
      </c>
    </row>
    <row r="5" spans="2:12" x14ac:dyDescent="0.3">
      <c r="B5" t="s">
        <v>45</v>
      </c>
      <c r="C5">
        <v>2</v>
      </c>
      <c r="D5" s="10">
        <v>21.31981981981982</v>
      </c>
      <c r="E5" s="10">
        <v>19.97972972972973</v>
      </c>
      <c r="F5" s="10">
        <v>15.015765765765765</v>
      </c>
      <c r="G5" s="10">
        <v>13.95945945945946</v>
      </c>
      <c r="H5">
        <v>444</v>
      </c>
      <c r="I5" s="11">
        <v>0.44191343963553531</v>
      </c>
      <c r="J5" s="11">
        <v>0.38004750593824227</v>
      </c>
      <c r="K5" s="11">
        <v>0.31490384615384615</v>
      </c>
      <c r="L5" s="11">
        <v>0.41745283018867924</v>
      </c>
    </row>
    <row r="6" spans="2:12" x14ac:dyDescent="0.3">
      <c r="C6" t="s">
        <v>50</v>
      </c>
      <c r="D6" s="13">
        <v>18.331979735346319</v>
      </c>
      <c r="E6" s="13">
        <v>17.17939104940352</v>
      </c>
      <c r="F6" s="13">
        <v>13.723593606074903</v>
      </c>
      <c r="G6" s="13">
        <v>12.634343196063895</v>
      </c>
    </row>
    <row r="7" spans="2:12" x14ac:dyDescent="0.3">
      <c r="C7" t="s">
        <v>53</v>
      </c>
      <c r="D7" s="12">
        <v>1.25</v>
      </c>
      <c r="E7" s="12">
        <v>2.5</v>
      </c>
      <c r="F7" s="12">
        <v>3.75</v>
      </c>
      <c r="G7" s="12">
        <v>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RoomSizeSensorDistance</vt:lpstr>
      <vt:lpstr>Introduction</vt:lpstr>
      <vt:lpstr>ppm_per_mass</vt:lpstr>
      <vt:lpstr>Cubie</vt:lpstr>
    </vt:vector>
  </TitlesOfParts>
  <Company>IBM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Zimmerman</dc:creator>
  <cp:lastModifiedBy>Thomas Zimmerman</cp:lastModifiedBy>
  <dcterms:created xsi:type="dcterms:W3CDTF">2024-03-08T02:59:32Z</dcterms:created>
  <dcterms:modified xsi:type="dcterms:W3CDTF">2024-09-04T22:15:03Z</dcterms:modified>
</cp:coreProperties>
</file>