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rg-nina-b1\docs\"/>
    </mc:Choice>
  </mc:AlternateContent>
  <bookViews>
    <workbookView xWindow="0" yWindow="0" windowWidth="28365" windowHeight="12300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52511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<sst xmlns="http://schemas.openxmlformats.org/spreadsheetml/2006/main" count="147" uniqueCount="60">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</sst>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/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/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/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/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/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/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/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/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/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/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3"/>
  <sheetViews>
    <sheetView tabSelected="1" workbookViewId="0">
      <pane xSplit="1" topLeftCell="B1" activePane="topRight" state="frozen"/>
      <selection pane="topRight" activeCell="C26" sqref="C26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3.3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4</v>
      </c>
      <c r="D9" s="4" t="s">
        <v>1</v>
      </c>
      <c r="E9" s="33"/>
      <c r="F9" s="17"/>
      <c r="H9" s="7" t="s">
        <v>20</v>
      </c>
      <c r="I9" s="13">
        <v>3.7</v>
      </c>
      <c r="J9" s="4" t="s">
        <v>1</v>
      </c>
      <c r="K9" s="33" t="s">
        <v>21</v>
      </c>
      <c r="L9" s="17"/>
      <c r="N9" s="7" t="s">
        <v>44</v>
      </c>
      <c r="O9" s="13">
        <v>1.3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4.2513513513513512</v>
      </c>
      <c r="J13" s="52">
        <f>IF(I13&gt;1,VLOOKUP(I13*10,$AA$27:$AA$133,1)/10,IF(I13&gt;0.099,VLOOKUP(I13*100,$AB$27:$AB$133,1)/100,VLOOKUP(I13*1000,$AB$27:$AB$133,1)/1000))</f>
        <v>4.2200000000000006</v>
      </c>
      <c r="K13" s="52">
        <f ca="1">IF(I13&gt;1,OFFSET($AA$27,MATCH(I13*10,$AA$27:$AA$133,1),0)/10,IF(I13&gt;0.099, OFFSET($AB$27,MATCH(I13*100,$AB$27:$AB$133,1),0)/100,OFFSET($AB$27,MATCH(I13*1000,$AB$27:$AB$133,1),0)/1000))</f>
        <v>4.32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5.8987499999999997</v>
      </c>
      <c r="D14" s="52">
        <f>IF(C14&gt;1,VLOOKUP(C14*10,$AA$27:$AA$133,1)/10,IF(C14&gt;0.099,VLOOKUP(C14*100,$AB$27:$AB$133,1)/100,VLOOKUP(C14*1000,$AB$27:$AB$133,1)/1000))</f>
        <v>5.76</v>
      </c>
      <c r="E14" s="52">
        <f ca="1">IF(C14&gt;1,OFFSET($AA$27,MATCH(C14*10,$AA$27:$AA$133,1),0)/10,IF(C14&gt;0.099, OFFSET($AB$27,MATCH(C14*100,$AB$27:$AB$133,1),0)/100,OFFSET($AB$27,MATCH(C14*1000,$AB$27:$AB$133,1),0)/1000))</f>
        <v>5.9</v>
      </c>
      <c r="F14" s="54" t="s">
        <v>59</v>
      </c>
      <c r="H14" s="12" t="s">
        <v>18</v>
      </c>
      <c r="I14" s="31">
        <f>(I8/C1-1)*I13</f>
        <v>7.3432432432432417</v>
      </c>
      <c r="J14" s="52">
        <f>IF(I14&gt;1,VLOOKUP(I14*10,$AA$27:$AA$133,1)/10,IF(I14&gt;0.099,VLOOKUP(I14*100,$AB$27:$AB$133,1)/100,VLOOKUP(I14*1000,$AB$27:$AB$133,1)/1000))</f>
        <v>7.32</v>
      </c>
      <c r="K14" s="52">
        <f ca="1">IF(I14&gt;1,OFFSET($AA$27,MATCH(I14*10,$AA$27:$AA$133,1),0)/10,IF(I14&gt;0.099, OFFSET($AB$27,MATCH(I14*100,$AB$27:$AB$133,1),0)/100,OFFSET($AB$27,MATCH(I14*1000,$AB$27:$AB$133,1),0)/1000))</f>
        <v>7.5</v>
      </c>
      <c r="L14" s="54" t="s">
        <v>59</v>
      </c>
      <c r="N14" s="12" t="s">
        <v>45</v>
      </c>
      <c r="O14" s="31">
        <f>IF(O8*$C$1/O9&lt;=10, O8*$C$1/O9, O8*$C$1/O9-10)</f>
        <v>2.0999999999999996</v>
      </c>
      <c r="P14" s="52">
        <f>IF(O14&gt;1,VLOOKUP(O14*10,$AA$26:$AA$132,1)/10,IF(O14&gt;0.099,VLOOKUP(O14*100,$AB$26:$AB$132,1)/100,VLOOKUP(O14*1000,$AB$26:$AB$132,1)/1000))</f>
        <v>2.0499999999999998</v>
      </c>
      <c r="Q14" s="52">
        <f ca="1">IF(O14&gt;1,OFFSET($AA$26,MATCH(O14*10,$AA$26:$AA$132,1),0)/10,IF(O14&gt;0.099, OFFSET($AB$26,MATCH(O14*100,$AB$26:$AB$132,1),0)/100,OFFSET($AB$26,MATCH(O14*1000,$AB$26:$AB$132,1),0)/1000))</f>
        <v>2.1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7.1012500000000003</v>
      </c>
      <c r="D15" s="52">
        <f>IF(C15&gt;1,VLOOKUP(C15*10,$AA$27:$AA$133,1)/10,IF(C15&gt;0.099,VLOOKUP(C15*100,$AB$27:$AB$133,1)/100,VLOOKUP(C15*1000,$AB$27:$AB$133,1)/1000))</f>
        <v>6.9799999999999995</v>
      </c>
      <c r="E15" s="52">
        <f ca="1">IF(C15&gt;1,OFFSET($AA$27,MATCH(C15*10,$AA$27:$AA$133,1),0)/10,IF(C15&gt;0.099, OFFSET($AB$27,MATCH(C15*100,$AB$27:$AB$133,1),0)/100,OFFSET($AB$27,MATCH(C15*1000,$AB$27:$AB$133,1),0)/1000))</f>
        <v>7.15</v>
      </c>
      <c r="F15" s="54" t="s">
        <v>59</v>
      </c>
      <c r="H15" s="12" t="s">
        <v>19</v>
      </c>
      <c r="I15" s="31">
        <f>I7-I13-I14</f>
        <v>1.405405405405407</v>
      </c>
      <c r="J15" s="52">
        <f>IF(I15&gt;1,VLOOKUP(I15*10,$AA$27:$AA$133,1)/10,IF(I15&gt;0.099,VLOOKUP(I15*100,$AB$27:$AB$133,1)/100,VLOOKUP(I15*1000,$AB$27:$AB$133,1)/1000))</f>
        <v>1.4</v>
      </c>
      <c r="K15" s="52">
        <f ca="1">IF(I15&gt;1,OFFSET($AA$27,MATCH(I15*10,$AA$27:$AA$133,1),0)/10,IF(I15&gt;0.099, OFFSET($AB$27,MATCH(I15*100,$AB$27:$AB$133,1),0)/100,OFFSET($AB$27,MATCH(I15*1000,$AB$27:$AB$133,1),0)/1000))</f>
        <v>1.4300000000000002</v>
      </c>
      <c r="L15" s="54" t="s">
        <v>59</v>
      </c>
      <c r="N15" s="56" t="s">
        <v>40</v>
      </c>
      <c r="O15" s="91">
        <f>IF(O8*$C$1/O9&lt;=10,0,10)</f>
        <v>10</v>
      </c>
      <c r="P15" s="57">
        <f>IF(O8*$C$1/O9&lt;=10,0,10)</f>
        <v>10</v>
      </c>
      <c r="Q15" s="57">
        <f>IF(O8*$C$1/O9&lt;=10,0,10)</f>
        <v>10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4.0144270833333326</v>
      </c>
      <c r="E16" s="53">
        <f ca="1">C1*(1+E15/E14)*3/2</f>
        <v>4.0145338983050847</v>
      </c>
      <c r="F16" s="83" t="s">
        <v>1</v>
      </c>
      <c r="H16" s="7" t="s">
        <v>8</v>
      </c>
      <c r="I16" s="18"/>
      <c r="J16" s="53">
        <f>C1*(1+J14/J13)</f>
        <v>3.3088625592417058</v>
      </c>
      <c r="K16" s="53">
        <f ca="1">C1*(1+K14/K13)</f>
        <v>3.3106944444444437</v>
      </c>
      <c r="L16" s="83" t="s">
        <v>1</v>
      </c>
      <c r="N16" s="12" t="s">
        <v>46</v>
      </c>
      <c r="O16" s="31">
        <f>IF(O8*$C$1/O9&lt;=10, O8-O14, O8-O14-10)</f>
        <v>0.90000000000000036</v>
      </c>
      <c r="P16" s="52">
        <f>IF(O16&gt;1,VLOOKUP(O16*10,$AA$26:$AA$132,1)/10,IF(O16&gt;0.099,VLOOKUP(O16*100,$AB$26:$AB$132,1)/100,VLOOKUP(O16*1000,$AB$26:$AB$132,1)/1000))</f>
        <v>0.88700000000000001</v>
      </c>
      <c r="Q16" s="52">
        <f ca="1">IF(O16&gt;1,OFFSET($AA$26,MATCH(O16*10,$AA$26:$AA$132,1),0)/10,IF(O16&gt;0.099, OFFSET($AB$26,MATCH(O16*100,$AB$26:$AB$132,1),0)/100,OFFSET($AB$26,MATCH(O16*1000,$AB$26:$AB$132,1),0)/1000))</f>
        <v>0.90900000000000003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3.7102843601895734</v>
      </c>
      <c r="K17" s="60">
        <f ca="1">(C1*((K13+K14+K15)/K13))</f>
        <v>3.7112268518518512</v>
      </c>
      <c r="L17" s="83" t="s">
        <v>1</v>
      </c>
      <c r="N17" s="7" t="s">
        <v>44</v>
      </c>
      <c r="O17" s="18"/>
      <c r="P17" s="53">
        <f>$C$1*(1+P16/(P14+P15))</f>
        <v>1.2990680497925309</v>
      </c>
      <c r="Q17" s="53">
        <f ca="1">$C$1*(1+Q16/(Q14+Q15))</f>
        <v>1.3009000000000002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5.76</v>
      </c>
      <c r="D19" s="4" t="s">
        <v>58</v>
      </c>
      <c r="E19" s="18"/>
      <c r="F19" s="17"/>
      <c r="H19" s="7" t="s">
        <v>17</v>
      </c>
      <c r="I19" s="13">
        <v>4.22</v>
      </c>
      <c r="J19" s="4" t="s">
        <v>58</v>
      </c>
      <c r="K19" s="18"/>
      <c r="L19" s="17"/>
      <c r="N19" s="7" t="s">
        <v>45</v>
      </c>
      <c r="O19" s="13">
        <v>2.1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7.5</v>
      </c>
      <c r="D20" s="4" t="s">
        <v>58</v>
      </c>
      <c r="E20" s="18"/>
      <c r="F20" s="17"/>
      <c r="H20" s="7" t="s">
        <v>18</v>
      </c>
      <c r="I20" s="13">
        <v>7.5</v>
      </c>
      <c r="J20" s="4" t="s">
        <v>58</v>
      </c>
      <c r="K20" s="18"/>
      <c r="L20" s="17"/>
      <c r="N20" s="56" t="s">
        <v>47</v>
      </c>
      <c r="O20" s="93">
        <f>O15</f>
        <v>10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1.43</v>
      </c>
      <c r="J21" s="4" t="s">
        <v>58</v>
      </c>
      <c r="K21" s="18"/>
      <c r="L21" s="17"/>
      <c r="N21" s="7" t="s">
        <v>46</v>
      </c>
      <c r="O21" s="13">
        <v>0.9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4.1782812500000004</v>
      </c>
      <c r="D23" s="86" t="s">
        <v>1</v>
      </c>
      <c r="E23" s="65">
        <f>(C23-C9)/C23*100</f>
        <v>4.2668561385139014</v>
      </c>
      <c r="F23" s="84" t="s">
        <v>2</v>
      </c>
      <c r="H23" s="63" t="s">
        <v>38</v>
      </c>
      <c r="I23" s="64">
        <f>C1*(1+I20/I19)</f>
        <v>3.3604739336492893</v>
      </c>
      <c r="J23" s="79" t="s">
        <v>1</v>
      </c>
      <c r="K23" s="65">
        <f>(I23-I8)/I23*100</f>
        <v>1.7995656220912295</v>
      </c>
      <c r="L23" s="84" t="s">
        <v>2</v>
      </c>
      <c r="N23" s="63" t="s">
        <v>48</v>
      </c>
      <c r="O23" s="64">
        <f>$C$1*(1+O21/(O19+O20))</f>
        <v>1.2999999999999998</v>
      </c>
      <c r="P23" s="65">
        <f>(O23-O9)/O23*100</f>
        <v>-1.7080354225002411E-14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3.7704976303317532</v>
      </c>
      <c r="J24" s="97" t="s">
        <v>1</v>
      </c>
      <c r="K24" s="78">
        <f>(I24-I9)/I24*100</f>
        <v>1.869716871445168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Rob Meades</cp:lastModifiedBy>
  <dcterms:created xsi:type="dcterms:W3CDTF">2012-10-17T01:41:25Z</dcterms:created>
  <dcterms:modified xsi:type="dcterms:W3CDTF">2018-03-27T10:58:43Z</dcterms:modified>
</cp:coreProperties>
</file>