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inMaxReport" sheetId="1" r:id="rId1"/>
    <sheet name="Coefficient" sheetId="2" r:id="rId2"/>
  </sheets>
  <calcPr calcId="124519" fullCalcOnLoad="1"/>
</workbook>
</file>

<file path=xl/sharedStrings.xml><?xml version="1.0" encoding="utf-8"?>
<sst xmlns="http://schemas.openxmlformats.org/spreadsheetml/2006/main" count="644" uniqueCount="182">
  <si>
    <t>alpha</t>
  </si>
  <si>
    <t>coefficient of security</t>
  </si>
  <si>
    <t>supplier</t>
  </si>
  <si>
    <t>unique code</t>
  </si>
  <si>
    <t>item number</t>
  </si>
  <si>
    <t>configuration</t>
  </si>
  <si>
    <t>size</t>
  </si>
  <si>
    <t>add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</si>
  <si>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</si>
  <si>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</si>
  <si>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</si>
  <si>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</si>
  <si>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</si>
  <si>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</si>
  <si>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</si>
  <si>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</si>
  <si>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</si>
  <si>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</si>
  <si>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</si>
  <si>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</si>
  <si>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</si>
  <si>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total</t>
  </si>
  <si>
    <t>Count Month</t>
  </si>
  <si>
    <t>Avg. Consumption</t>
  </si>
  <si>
    <t>Allocated Stock</t>
  </si>
  <si>
    <t>Stock In Hand</t>
  </si>
  <si>
    <t>OIT-1 (Sea)</t>
  </si>
  <si>
    <t>OIT-2 (Surface/Air)</t>
  </si>
  <si>
    <t>Future Stock</t>
  </si>
  <si>
    <t>Order-1</t>
  </si>
  <si>
    <t>Coverage</t>
  </si>
  <si>
    <t>lead time supp-whs (in days)</t>
  </si>
  <si>
    <t>lead time hub-brnanch (in days)</t>
  </si>
  <si>
    <t>Lead Time Supp-WHS (In Months)</t>
  </si>
  <si>
    <t>minmax (yes/no)</t>
  </si>
  <si>
    <t>ramp up</t>
  </si>
  <si>
    <t>min qty</t>
  </si>
  <si>
    <t>Max Month</t>
  </si>
  <si>
    <t>order frequency (month)</t>
  </si>
  <si>
    <t>moq whs</t>
  </si>
  <si>
    <t>Avg. Monthly Demand</t>
  </si>
  <si>
    <t>Class</t>
  </si>
  <si>
    <t>DDL</t>
  </si>
  <si>
    <t>Next Supply Time Inventory (Lead Time Days + 30 days inv)</t>
  </si>
  <si>
    <t>Alpha</t>
  </si>
  <si>
    <t>Coefficient of Security</t>
  </si>
  <si>
    <t>SS1</t>
  </si>
  <si>
    <t>SS2</t>
  </si>
  <si>
    <t>SS3 (SS1+SS2)</t>
  </si>
  <si>
    <t>SS Constraint</t>
  </si>
  <si>
    <t>ROL (SSC+DDL)</t>
  </si>
  <si>
    <t>Lot Size</t>
  </si>
  <si>
    <t>Max Level (ROL+LOT)</t>
  </si>
  <si>
    <t>ROQ (Max level - STH - OIT</t>
  </si>
  <si>
    <t>Month Coverage-SS</t>
  </si>
  <si>
    <t>Month Coverage-DDL</t>
  </si>
  <si>
    <t>Month Coverage (DDL+SS)</t>
  </si>
  <si>
    <t>Max Multiplier Month</t>
  </si>
  <si>
    <t>Critical</t>
  </si>
  <si>
    <t>Under Safety Stock</t>
  </si>
  <si>
    <t>OK</t>
  </si>
  <si>
    <t>Excess</t>
  </si>
  <si>
    <t>Missing Qty</t>
  </si>
  <si>
    <t>Projected Excess Qty</t>
  </si>
  <si>
    <t>sku price</t>
  </si>
  <si>
    <t>Excess Value</t>
  </si>
  <si>
    <t>DDMO</t>
  </si>
  <si>
    <t>DAELPOL1.5GRDBR BC2 ADD0 DIA80</t>
  </si>
  <si>
    <t>DAELPOL1.5GRDBR</t>
  </si>
  <si>
    <t>80</t>
  </si>
  <si>
    <t>2</t>
  </si>
  <si>
    <t>0</t>
  </si>
  <si>
    <t>NO</t>
  </si>
  <si>
    <t>DAELPOL1.5GRDBR BC4 ADD0 DIA80</t>
  </si>
  <si>
    <t>4</t>
  </si>
  <si>
    <t>DAELPOL1.5GRDBR BC6 ADD0 DIA80</t>
  </si>
  <si>
    <t>6</t>
  </si>
  <si>
    <t>DAELPOL1.5GRDBR BC8 ADD0 DIA80</t>
  </si>
  <si>
    <t>8</t>
  </si>
  <si>
    <t>DAELPOL1.5GRDGN BC2 ADD0 DIA80</t>
  </si>
  <si>
    <t>DAELPOL1.5GRDGN</t>
  </si>
  <si>
    <t>DAELPOL1.5GRDGN BC4 ADD0 DIA80</t>
  </si>
  <si>
    <t>DAELPOL1.5GRDGN BC6 ADD0 DIA80</t>
  </si>
  <si>
    <t>DAELPOL1.5GRDGN BC8 ADD0 DIA80</t>
  </si>
  <si>
    <t>DAELPOL1.5GRDGR BC2 ADD0 DIA80</t>
  </si>
  <si>
    <t>DAELPOL1.5GRDGR</t>
  </si>
  <si>
    <t>DAELPOL1.5GRDGR BC4 ADD0 DIA80</t>
  </si>
  <si>
    <t>DAELPOL1.5GRDGR BC6 ADD0 DIA80</t>
  </si>
  <si>
    <t>DAELPOL1.5GRDGR BC8 ADD0 DIA80</t>
  </si>
  <si>
    <t>DMOPL1.67ASP BC0.75 ADD0 DIA70</t>
  </si>
  <si>
    <t>DMOPL1.67ASP</t>
  </si>
  <si>
    <t>70</t>
  </si>
  <si>
    <t>0.75</t>
  </si>
  <si>
    <t>YES</t>
  </si>
  <si>
    <t>DMOPL1.67ASP BC0.75 ADD0 DIA75</t>
  </si>
  <si>
    <t>75</t>
  </si>
  <si>
    <t>DMOPL1.67ASP BC10 ADD0 DIA70</t>
  </si>
  <si>
    <t>10</t>
  </si>
  <si>
    <t>DMOPL1.67ASP BC10 ADD0 DIA75</t>
  </si>
  <si>
    <t>DMOPL1.67ASP BC2 ADD0 DIA70</t>
  </si>
  <si>
    <t>DMOPL1.67ASP BC2 ADD0 DIA75</t>
  </si>
  <si>
    <t>DMOPL1.67ASP BC5 ADD0 DIA70</t>
  </si>
  <si>
    <t>5</t>
  </si>
  <si>
    <t>DMOPL1.67ASP BC5 ADD0 DIA75</t>
  </si>
  <si>
    <t>DMOPL1.67ASP BC6 ADD0 DIA70</t>
  </si>
  <si>
    <t>DMOPL1.67ASP BC6 ADD0 DIA75</t>
  </si>
  <si>
    <t>DMOPL1.67ASP BC7 ADD0 DIA70</t>
  </si>
  <si>
    <t>7</t>
  </si>
  <si>
    <t>DMOPL1.67ASP BC7 ADD0 DIA75</t>
  </si>
  <si>
    <t>DMOPL1.67ASP BC8 ADD0 DIA70</t>
  </si>
  <si>
    <t>DMOPL1.67ASP BC8 ADD0 DIA75</t>
  </si>
  <si>
    <t>DMOPL1.67ASP BCNone ADD0 DIA70</t>
  </si>
  <si>
    <t>None</t>
  </si>
  <si>
    <t>DMOPL1.67ASP BCNone ADD0 DIA75</t>
  </si>
  <si>
    <t>DMOPL1.67SPH BC0.75 ADD0 DIA75</t>
  </si>
  <si>
    <t>DMOPL1.67SPH</t>
  </si>
  <si>
    <t>DMOPL1.67SPH BC2 ADD0 DIA75</t>
  </si>
  <si>
    <t>DMOPL1.67SPH BC6 ADD0 DIA70</t>
  </si>
  <si>
    <t>DMOPL1.67SPH BC6 ADD0 DIA75</t>
  </si>
  <si>
    <t>DMOPL1.67SPH BC9 ADD0 DIA70</t>
  </si>
  <si>
    <t>9</t>
  </si>
  <si>
    <t>DMOPL1.67SPH BC9 ADD0 DIA75</t>
  </si>
  <si>
    <t>DMOPL1.67SPH BCNone ADD0 DIA70</t>
  </si>
  <si>
    <t>DMOPL1.67SPH BCNone ADD0 DIA75</t>
  </si>
  <si>
    <t>DMOPL1.6ASP BC0.75 ADD0 DIA75</t>
  </si>
  <si>
    <t>DMOPL1.6ASP</t>
  </si>
  <si>
    <t>DMOPL1.6ASP BC10 ADD0 DIA75</t>
  </si>
  <si>
    <t>DMOPL1.6ASP BC2 ADD0 DIA75</t>
  </si>
  <si>
    <t>DMOPL1.6ASP BC8 ADD0 DIA75</t>
  </si>
  <si>
    <t>DMOPL1.6ASP BCNone ADD0 DIA75</t>
  </si>
  <si>
    <t>DMOPL1.6SPH BC0.75 ADD0 DIA75</t>
  </si>
  <si>
    <t>DMOPL1.6SPH</t>
  </si>
  <si>
    <t>DMOPL1.6SPH BC2 ADD0 DIA75</t>
  </si>
  <si>
    <t>DMOPL1.6SPH BC6 ADD0 DIA70</t>
  </si>
  <si>
    <t>DMOPL1.6SPH BC6 ADD0 DIA75</t>
  </si>
  <si>
    <t>DMOPL1.6SPH BC7 ADD0 DIA75</t>
  </si>
  <si>
    <t>DMOPL1.6SPH BC8 ADD0 DIA70</t>
  </si>
  <si>
    <t>DMOPL1.6SPH BC8 ADD0 DIA75</t>
  </si>
  <si>
    <t>DMOPL1.6SPH BC9 ADD0 DIA70</t>
  </si>
  <si>
    <t>DMOPL1.6SPH BC9 ADD0 DIA75</t>
  </si>
  <si>
    <t>DMOPL1.6SPH BCNone ADD0 DIA70</t>
  </si>
  <si>
    <t>DMOPL1.6SPH BCNone ADD0 DIA75</t>
  </si>
  <si>
    <t>DMOPL1.74ASP BC0.5 ADD0 DIA65</t>
  </si>
  <si>
    <t>DMOPL1.74ASP</t>
  </si>
  <si>
    <t>65</t>
  </si>
  <si>
    <t>0.5</t>
  </si>
  <si>
    <t>DMOPL1.74ASP BC0.5 ADD0 DIA70</t>
  </si>
  <si>
    <t>DMOPL1.74ASP BC0.5 ADD0 DIA75</t>
  </si>
  <si>
    <t>DMOPL1.74ASP BC1 ADD0 DIA70</t>
  </si>
  <si>
    <t>1</t>
  </si>
  <si>
    <t>DMOPL1.74ASP BC1 ADD0 DIA75</t>
  </si>
  <si>
    <t>DMOPL1.74ASP BC3 ADD0 DIA70</t>
  </si>
  <si>
    <t>3</t>
  </si>
  <si>
    <t>DMOPL1.74ASP BC3 ADD0 DIA75</t>
  </si>
  <si>
    <t>DMOPL1.74ASP BCNone ADD0 DIA65</t>
  </si>
  <si>
    <t>DMOPL1.74ASP BCNone ADD0 DIA70</t>
  </si>
  <si>
    <t>DMOPL1.74ASP BCNone ADD0 DIA75</t>
  </si>
  <si>
    <t>DMOPL1.74SPH BC0.5 ADD0 DIA65</t>
  </si>
  <si>
    <t>DMOPL1.74SPH</t>
  </si>
  <si>
    <t>DMOPL1.74SPH BC0.5 ADD0 DIA70</t>
  </si>
  <si>
    <t>DMOPL1.74SPH BC1 ADD0 DIA70</t>
  </si>
  <si>
    <t>DMOPL1.74SPH BC1 ADD0 DIA75</t>
  </si>
  <si>
    <t>DMOPL1.74SPH BC10 ADD0 DIA65</t>
  </si>
  <si>
    <t>DMOPL1.74SPH BC10 ADD0 DIA70</t>
  </si>
  <si>
    <t>DMOPL1.74SPH BC10 ADD0 DIA75</t>
  </si>
  <si>
    <t>DMOPL1.74SPH BC11 ADD0 DIA65</t>
  </si>
  <si>
    <t>11</t>
  </si>
  <si>
    <t>DMOPL1.74SPH BC4 ADD0 DIA70</t>
  </si>
  <si>
    <t>DMOPL1.74SPH BC4 ADD0 DIA75</t>
  </si>
  <si>
    <t>DMOPL1.74SPH BC5 ADD0 DIA75</t>
  </si>
  <si>
    <t>DMOPL1.74SPH BC7 ADD0 DIA70</t>
  </si>
  <si>
    <t>DMOPL1.74SPH BC7 ADD0 DIA75</t>
  </si>
  <si>
    <t>DMOPL1.74SPH BC8 ADD0 DIA70</t>
  </si>
  <si>
    <t>DMOPL1.74SPH BC8 ADD0 DIA75</t>
  </si>
  <si>
    <t>DMOPL1.74SPH BC9 ADD0 DIA70</t>
  </si>
  <si>
    <t>DMOPL1.74SPH BC9 ADD0 DIA75</t>
  </si>
  <si>
    <t>DMOPL1.74SPH BCNone ADD0 DIA65</t>
  </si>
  <si>
    <t>DMOPL1.74SPH BCNone ADD0 DIA70</t>
  </si>
  <si>
    <t>DMOPL1.74SPH BCNone ADD0 DIA75</t>
  </si>
  <si>
    <t>Code BC ADD DIA</t>
  </si>
  <si>
    <t>Code</t>
  </si>
  <si>
    <t>100%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</si>
</sst>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L84"/>
  <sheetViews>
    <sheetView tabSelected="1" workbookViewId="0"/>
  </sheetViews>
  <sheetFormatPr defaultRowHeight="15"/>
  <sheetData>
    <row r="1" spans="1:6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</row>
    <row r="2" spans="1:64">
      <c r="A2" t="s">
        <v>66</v>
      </c>
      <c r="B2" t="s">
        <v>67</v>
      </c>
      <c r="C2" t="s">
        <v>68</v>
      </c>
      <c r="D2" t="s">
        <v>69</v>
      </c>
      <c r="E2" t="s">
        <v>70</v>
      </c>
      <c r="F2" t="s">
        <v>71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f>SUM(G2:S2)</f>
        <v>0</v>
      </c>
      <c r="U2">
        <f>COUNTIF(H2:S2, "&gt;0")</f>
        <v>0</v>
      </c>
      <c r="V2">
        <f>AVERAGE(S2,(ROUND(AVERAGE(Q2:S2,(AVERAGE(H2:S2))),0)))</f>
        <v>0</v>
      </c>
      <c r="W2">
        <v>0</v>
      </c>
      <c r="X2">
        <v>0</v>
      </c>
      <c r="Y2">
        <v>0</v>
      </c>
      <c r="Z2">
        <v>0</v>
      </c>
      <c r="AA2">
        <f>(X2-W2)+Y2+Z2</f>
        <v>0</v>
      </c>
      <c r="AB2">
        <f>AA2-(V2*3)</f>
        <v>0</v>
      </c>
      <c r="AC2">
        <f>IF(V2=0,AA2,AA2/V2)</f>
        <v>0</v>
      </c>
      <c r="AD2">
        <v>90</v>
      </c>
      <c r="AE2">
        <v>0</v>
      </c>
      <c r="AF2">
        <f>(AD2+AE2)/30</f>
        <v>0</v>
      </c>
      <c r="AG2" t="s">
        <v>72</v>
      </c>
      <c r="AH2">
        <v>1</v>
      </c>
      <c r="AI2">
        <v>2</v>
      </c>
      <c r="AJ2">
        <f>2+AF2</f>
        <v>0</v>
      </c>
      <c r="AK2">
        <v>0.5</v>
      </c>
      <c r="AL2">
        <v>1</v>
      </c>
      <c r="AM2">
        <f>V2</f>
        <v>0</v>
      </c>
      <c r="AN2">
        <f>IF(V2&lt;1,"Low",IF(AND(U2&gt;=9,V2&gt;(SUMIF($C$2:$C$84,C2,$V$2:$V$84)/COUNTIF($C$2:$C$84,C2))),"High","Medium"))</f>
        <v>0</v>
      </c>
      <c r="AO2">
        <f>IF(AG2="no",0,ROUNDUP(AF2*AM2,0))</f>
        <v>0</v>
      </c>
      <c r="AP2">
        <f>AO2+ROUND(AM2/2,0)</f>
        <v>0</v>
      </c>
      <c r="AQ2">
        <f>IF(AM2=0,0,ROUND(STDEV(H2:S2)/AM2,1))</f>
        <v>0</v>
      </c>
      <c r="AR2">
        <f>IF(AM2=0,0,IF(AQ2&gt;3.7,2.4,IF(AQ2&lt;0.1,1.5,VLOOKUP(AQ2,'Coefficient'!$A$2:$B$38,2,0))))</f>
        <v>0</v>
      </c>
      <c r="AS2">
        <f>IF(AN2="Low",MIN(2*AM2,IF(AG2="NO",0,STDEVA(H2:S2)*AR2*SQRT(AF2+AK2))),IF(AN2="Medium",MIN(4*AM2,IF(AG2="NO",0,STDEVA(H2:S2)*AR2*SQRT(AF2+AK2))),MIN(6*AM2,IF(AG2="NO",0,STDEVA(H2:S2)*AR2*SQRT(AF2+AK2)))))</f>
        <v>0</v>
      </c>
      <c r="AT2">
        <f>IF(AG2="NO",0,(AM2*0))</f>
        <v>0</v>
      </c>
      <c r="AU2">
        <f>AS2+AT2</f>
        <v>0</v>
      </c>
      <c r="AV2">
        <f>IF(OR(AG2="no",AU2=0),0,IF(OR(AN2="low",AN2="medium"),(ROUND(MAX(AI2,MIN(AU2*AH2,AM2*BD2)),0)),(ROUND(MAX(AI2,MAX(AU2*AH2,AM2*BD2)),0))))</f>
        <v>0</v>
      </c>
      <c r="AW2">
        <f>IF($AG2="no",0,IF($AN2="Low",MIN($AO2+AV2,V2),SUM($AO2,AV2)))</f>
        <v>0</v>
      </c>
      <c r="AX2">
        <f>IF(AG2="no",0,ROUNDUP(MAX(AL2,(AM2)*AK2),0))</f>
        <v>0</v>
      </c>
      <c r="AY2">
        <f>AW2+AX2</f>
        <v>0</v>
      </c>
      <c r="AZ2">
        <f>IF(OR($AG2="No",AND($AN2="Low",$AC2&gt;2.5)),0,IF(OR($AA2&lt;=$AW2,$AP2-AA2&gt;0),$AY2-$AA2,0))</f>
        <v>0</v>
      </c>
      <c r="BA2">
        <f>IF(AND(AU2=0,AM2=0),0,(AU2/AM2))</f>
        <v>0</v>
      </c>
      <c r="BB2">
        <f>IF(AND(AO2=0,AM2=0),0,IF(AND(AM2&gt;0,AO2=0),0,(AO2/AM2)))</f>
        <v>0</v>
      </c>
      <c r="BC2">
        <f>BA2+BB2</f>
        <v>0</v>
      </c>
      <c r="BD2">
        <f>AJ2-BC2</f>
        <v>0</v>
      </c>
      <c r="BE2">
        <f>IF(AA2&lt;0.5*AV2,1,0)</f>
        <v>0</v>
      </c>
      <c r="BF2">
        <f>IF(AND(0.5*AV2&lt;=AA2,AA2&lt;AV2),1,0)</f>
        <v>0</v>
      </c>
      <c r="BG2">
        <f>IF(AND(AV2&lt;=AA2,AA2&lt;=((1.5*AV2)+AX2)),1,0)</f>
        <v>0</v>
      </c>
      <c r="BH2">
        <f>IF(AA2&gt;((1.5*AV2)+AX2),1,0)</f>
        <v>0</v>
      </c>
      <c r="BI2">
        <f>IF(AA2&lt;AV2,AA2-AV2,0)</f>
        <v>0</v>
      </c>
      <c r="BJ2">
        <f>IF(BH2=1,ROUND(AA2-((1.5*AV2)+AX2),0),0)</f>
        <v>0</v>
      </c>
      <c r="BK2">
        <v>100</v>
      </c>
      <c r="BL2">
        <f>BK2*BJ2</f>
        <v>0</v>
      </c>
    </row>
    <row r="3" spans="1:64">
      <c r="A3" t="s">
        <v>66</v>
      </c>
      <c r="B3" t="s">
        <v>73</v>
      </c>
      <c r="C3" t="s">
        <v>68</v>
      </c>
      <c r="D3" t="s">
        <v>69</v>
      </c>
      <c r="E3" t="s">
        <v>74</v>
      </c>
      <c r="F3" t="s">
        <v>71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f>SUM(G3:S3)</f>
        <v>0</v>
      </c>
      <c r="U3">
        <f>COUNTIF(H3:S3, "&gt;0")</f>
        <v>0</v>
      </c>
      <c r="V3">
        <f>AVERAGE(S3,(ROUND(AVERAGE(Q3:S3,(AVERAGE(H3:S3))),0)))</f>
        <v>0</v>
      </c>
      <c r="W3">
        <v>0</v>
      </c>
      <c r="X3">
        <v>2</v>
      </c>
      <c r="Y3">
        <v>0</v>
      </c>
      <c r="Z3">
        <v>0</v>
      </c>
      <c r="AA3">
        <f>(X3-W3)+Y3+Z3</f>
        <v>0</v>
      </c>
      <c r="AB3">
        <f>AA3-(V3*3)</f>
        <v>0</v>
      </c>
      <c r="AC3">
        <f>IF(V3=0,AA3,AA3/V3)</f>
        <v>0</v>
      </c>
      <c r="AD3">
        <v>90</v>
      </c>
      <c r="AE3">
        <v>0</v>
      </c>
      <c r="AF3">
        <f>(AD3+AE3)/30</f>
        <v>0</v>
      </c>
      <c r="AG3" t="s">
        <v>72</v>
      </c>
      <c r="AH3">
        <v>1</v>
      </c>
      <c r="AI3">
        <v>2</v>
      </c>
      <c r="AJ3">
        <f>2+AF3</f>
        <v>0</v>
      </c>
      <c r="AK3">
        <v>0.5</v>
      </c>
      <c r="AL3">
        <v>1</v>
      </c>
      <c r="AM3">
        <f>V3</f>
        <v>0</v>
      </c>
      <c r="AN3">
        <f>IF(V3&lt;1,"Low",IF(AND(U3&gt;=9,V3&gt;(SUMIF($C$2:$C$84,C3,$V$2:$V$84)/COUNTIF($C$2:$C$84,C3))),"High","Medium"))</f>
        <v>0</v>
      </c>
      <c r="AO3">
        <f>IF(AG3="no",0,ROUNDUP(AF3*AM3,0))</f>
        <v>0</v>
      </c>
      <c r="AP3">
        <f>AO3+ROUND(AM3/2,0)</f>
        <v>0</v>
      </c>
      <c r="AQ3">
        <f>IF(AM3=0,0,ROUND(STDEV(H3:S3)/AM3,1))</f>
        <v>0</v>
      </c>
      <c r="AR3">
        <f>IF(AM3=0,0,IF(AQ3&gt;3.7,2.4,IF(AQ3&lt;0.1,1.5,VLOOKUP(AQ3,'Coefficient'!$A$2:$B$38,2,0))))</f>
        <v>0</v>
      </c>
      <c r="AS3">
        <f>IF(AN3="Low",MIN(2*AM3,IF(AG3="NO",0,STDEVA(H3:S3)*AR3*SQRT(AF3+AK3))),IF(AN3="Medium",MIN(4*AM3,IF(AG3="NO",0,STDEVA(H3:S3)*AR3*SQRT(AF3+AK3))),MIN(6*AM3,IF(AG3="NO",0,STDEVA(H3:S3)*AR3*SQRT(AF3+AK3)))))</f>
        <v>0</v>
      </c>
      <c r="AT3">
        <f>IF(AG3="NO",0,(AM3*0))</f>
        <v>0</v>
      </c>
      <c r="AU3">
        <f>AS3+AT3</f>
        <v>0</v>
      </c>
      <c r="AV3">
        <f>IF(OR(AG3="no",AU3=0),0,IF(OR(AN3="low",AN3="medium"),(ROUND(MAX(AI3,MIN(AU3*AH3,AM3*BD3)),0)),(ROUND(MAX(AI3,MAX(AU3*AH3,AM3*BD3)),0))))</f>
        <v>0</v>
      </c>
      <c r="AW3">
        <f>IF($AG3="no",0,IF($AN3="Low",MIN($AO3+AV3,V3),SUM($AO3,AV3)))</f>
        <v>0</v>
      </c>
      <c r="AX3">
        <f>IF(AG3="no",0,ROUNDUP(MAX(AL3,(AM3)*AK3),0))</f>
        <v>0</v>
      </c>
      <c r="AY3">
        <f>AW3+AX3</f>
        <v>0</v>
      </c>
      <c r="AZ3">
        <f>IF(OR($AG3="No",AND($AN3="Low",$AC3&gt;2.5)),0,IF(OR($AA3&lt;=$AW3,$AP3-AA3&gt;0),$AY3-$AA3,0))</f>
        <v>0</v>
      </c>
      <c r="BA3">
        <f>IF(AND(AU3=0,AM3=0),0,(AU3/AM3))</f>
        <v>0</v>
      </c>
      <c r="BB3">
        <f>IF(AND(AO3=0,AM3=0),0,IF(AND(AM3&gt;0,AO3=0),0,(AO3/AM3)))</f>
        <v>0</v>
      </c>
      <c r="BC3">
        <f>BA3+BB3</f>
        <v>0</v>
      </c>
      <c r="BD3">
        <f>AJ3-BC3</f>
        <v>0</v>
      </c>
      <c r="BE3">
        <f>IF(AA3&lt;0.5*AV3,1,0)</f>
        <v>0</v>
      </c>
      <c r="BF3">
        <f>IF(AND(0.5*AV3&lt;=AA3,AA3&lt;AV3),1,0)</f>
        <v>0</v>
      </c>
      <c r="BG3">
        <f>IF(AND(AV3&lt;=AA3,AA3&lt;=((1.5*AV3)+AX3)),1,0)</f>
        <v>0</v>
      </c>
      <c r="BH3">
        <f>IF(AA3&gt;((1.5*AV3)+AX3),1,0)</f>
        <v>0</v>
      </c>
      <c r="BI3">
        <f>IF(AA3&lt;AV3,AA3-AV3,0)</f>
        <v>0</v>
      </c>
      <c r="BJ3">
        <f>IF(BH3=1,ROUND(AA3-((1.5*AV3)+AX3),0),0)</f>
        <v>0</v>
      </c>
      <c r="BK3">
        <v>100</v>
      </c>
      <c r="BL3">
        <f>BK3*BJ3</f>
        <v>0</v>
      </c>
    </row>
    <row r="4" spans="1:64">
      <c r="A4" t="s">
        <v>66</v>
      </c>
      <c r="B4" t="s">
        <v>75</v>
      </c>
      <c r="C4" t="s">
        <v>68</v>
      </c>
      <c r="D4" t="s">
        <v>69</v>
      </c>
      <c r="E4" t="s">
        <v>76</v>
      </c>
      <c r="F4" t="s">
        <v>71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f>SUM(G4:S4)</f>
        <v>0</v>
      </c>
      <c r="U4">
        <f>COUNTIF(H4:S4, "&gt;0")</f>
        <v>0</v>
      </c>
      <c r="V4">
        <f>AVERAGE(S4,(ROUND(AVERAGE(Q4:S4,(AVERAGE(H4:S4))),0)))</f>
        <v>0</v>
      </c>
      <c r="W4">
        <v>0</v>
      </c>
      <c r="X4">
        <v>11</v>
      </c>
      <c r="Y4">
        <v>0</v>
      </c>
      <c r="Z4">
        <v>0</v>
      </c>
      <c r="AA4">
        <f>(X4-W4)+Y4+Z4</f>
        <v>0</v>
      </c>
      <c r="AB4">
        <f>AA4-(V4*3)</f>
        <v>0</v>
      </c>
      <c r="AC4">
        <f>IF(V4=0,AA4,AA4/V4)</f>
        <v>0</v>
      </c>
      <c r="AD4">
        <v>90</v>
      </c>
      <c r="AE4">
        <v>0</v>
      </c>
      <c r="AF4">
        <f>(AD4+AE4)/30</f>
        <v>0</v>
      </c>
      <c r="AG4" t="s">
        <v>72</v>
      </c>
      <c r="AH4">
        <v>1</v>
      </c>
      <c r="AI4">
        <v>2</v>
      </c>
      <c r="AJ4">
        <f>2+AF4</f>
        <v>0</v>
      </c>
      <c r="AK4">
        <v>0.5</v>
      </c>
      <c r="AL4">
        <v>1</v>
      </c>
      <c r="AM4">
        <f>V4</f>
        <v>0</v>
      </c>
      <c r="AN4">
        <f>IF(V4&lt;1,"Low",IF(AND(U4&gt;=9,V4&gt;(SUMIF($C$2:$C$84,C4,$V$2:$V$84)/COUNTIF($C$2:$C$84,C4))),"High","Medium"))</f>
        <v>0</v>
      </c>
      <c r="AO4">
        <f>IF(AG4="no",0,ROUNDUP(AF4*AM4,0))</f>
        <v>0</v>
      </c>
      <c r="AP4">
        <f>AO4+ROUND(AM4/2,0)</f>
        <v>0</v>
      </c>
      <c r="AQ4">
        <f>IF(AM4=0,0,ROUND(STDEV(H4:S4)/AM4,1))</f>
        <v>0</v>
      </c>
      <c r="AR4">
        <f>IF(AM4=0,0,IF(AQ4&gt;3.7,2.4,IF(AQ4&lt;0.1,1.5,VLOOKUP(AQ4,'Coefficient'!$A$2:$B$38,2,0))))</f>
        <v>0</v>
      </c>
      <c r="AS4">
        <f>IF(AN4="Low",MIN(2*AM4,IF(AG4="NO",0,STDEVA(H4:S4)*AR4*SQRT(AF4+AK4))),IF(AN4="Medium",MIN(4*AM4,IF(AG4="NO",0,STDEVA(H4:S4)*AR4*SQRT(AF4+AK4))),MIN(6*AM4,IF(AG4="NO",0,STDEVA(H4:S4)*AR4*SQRT(AF4+AK4)))))</f>
        <v>0</v>
      </c>
      <c r="AT4">
        <f>IF(AG4="NO",0,(AM4*0))</f>
        <v>0</v>
      </c>
      <c r="AU4">
        <f>AS4+AT4</f>
        <v>0</v>
      </c>
      <c r="AV4">
        <f>IF(OR(AG4="no",AU4=0),0,IF(OR(AN4="low",AN4="medium"),(ROUND(MAX(AI4,MIN(AU4*AH4,AM4*BD4)),0)),(ROUND(MAX(AI4,MAX(AU4*AH4,AM4*BD4)),0))))</f>
        <v>0</v>
      </c>
      <c r="AW4">
        <f>IF($AG4="no",0,IF($AN4="Low",MIN($AO4+AV4,V4),SUM($AO4,AV4)))</f>
        <v>0</v>
      </c>
      <c r="AX4">
        <f>IF(AG4="no",0,ROUNDUP(MAX(AL4,(AM4)*AK4),0))</f>
        <v>0</v>
      </c>
      <c r="AY4">
        <f>AW4+AX4</f>
        <v>0</v>
      </c>
      <c r="AZ4">
        <f>IF(OR($AG4="No",AND($AN4="Low",$AC4&gt;2.5)),0,IF(OR($AA4&lt;=$AW4,$AP4-AA4&gt;0),$AY4-$AA4,0))</f>
        <v>0</v>
      </c>
      <c r="BA4">
        <f>IF(AND(AU4=0,AM4=0),0,(AU4/AM4))</f>
        <v>0</v>
      </c>
      <c r="BB4">
        <f>IF(AND(AO4=0,AM4=0),0,IF(AND(AM4&gt;0,AO4=0),0,(AO4/AM4)))</f>
        <v>0</v>
      </c>
      <c r="BC4">
        <f>BA4+BB4</f>
        <v>0</v>
      </c>
      <c r="BD4">
        <f>AJ4-BC4</f>
        <v>0</v>
      </c>
      <c r="BE4">
        <f>IF(AA4&lt;0.5*AV4,1,0)</f>
        <v>0</v>
      </c>
      <c r="BF4">
        <f>IF(AND(0.5*AV4&lt;=AA4,AA4&lt;AV4),1,0)</f>
        <v>0</v>
      </c>
      <c r="BG4">
        <f>IF(AND(AV4&lt;=AA4,AA4&lt;=((1.5*AV4)+AX4)),1,0)</f>
        <v>0</v>
      </c>
      <c r="BH4">
        <f>IF(AA4&gt;((1.5*AV4)+AX4),1,0)</f>
        <v>0</v>
      </c>
      <c r="BI4">
        <f>IF(AA4&lt;AV4,AA4-AV4,0)</f>
        <v>0</v>
      </c>
      <c r="BJ4">
        <f>IF(BH4=1,ROUND(AA4-((1.5*AV4)+AX4),0),0)</f>
        <v>0</v>
      </c>
      <c r="BK4">
        <v>100</v>
      </c>
      <c r="BL4">
        <f>BK4*BJ4</f>
        <v>0</v>
      </c>
    </row>
    <row r="5" spans="1:64">
      <c r="A5" t="s">
        <v>66</v>
      </c>
      <c r="B5" t="s">
        <v>77</v>
      </c>
      <c r="C5" t="s">
        <v>68</v>
      </c>
      <c r="D5" t="s">
        <v>69</v>
      </c>
      <c r="E5" t="s">
        <v>78</v>
      </c>
      <c r="F5" t="s">
        <v>71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f>SUM(G5:S5)</f>
        <v>0</v>
      </c>
      <c r="U5">
        <f>COUNTIF(H5:S5, "&gt;0")</f>
        <v>0</v>
      </c>
      <c r="V5">
        <f>AVERAGE(S5,(ROUND(AVERAGE(Q5:S5,(AVERAGE(H5:S5))),0)))</f>
        <v>0</v>
      </c>
      <c r="W5">
        <v>0</v>
      </c>
      <c r="X5">
        <v>11</v>
      </c>
      <c r="Y5">
        <v>0</v>
      </c>
      <c r="Z5">
        <v>0</v>
      </c>
      <c r="AA5">
        <f>(X5-W5)+Y5+Z5</f>
        <v>0</v>
      </c>
      <c r="AB5">
        <f>AA5-(V5*3)</f>
        <v>0</v>
      </c>
      <c r="AC5">
        <f>IF(V5=0,AA5,AA5/V5)</f>
        <v>0</v>
      </c>
      <c r="AD5">
        <v>90</v>
      </c>
      <c r="AE5">
        <v>0</v>
      </c>
      <c r="AF5">
        <f>(AD5+AE5)/30</f>
        <v>0</v>
      </c>
      <c r="AG5" t="s">
        <v>72</v>
      </c>
      <c r="AH5">
        <v>1</v>
      </c>
      <c r="AI5">
        <v>2</v>
      </c>
      <c r="AJ5">
        <f>2+AF5</f>
        <v>0</v>
      </c>
      <c r="AK5">
        <v>0.5</v>
      </c>
      <c r="AL5">
        <v>1</v>
      </c>
      <c r="AM5">
        <f>V5</f>
        <v>0</v>
      </c>
      <c r="AN5">
        <f>IF(V5&lt;1,"Low",IF(AND(U5&gt;=9,V5&gt;(SUMIF($C$2:$C$84,C5,$V$2:$V$84)/COUNTIF($C$2:$C$84,C5))),"High","Medium"))</f>
        <v>0</v>
      </c>
      <c r="AO5">
        <f>IF(AG5="no",0,ROUNDUP(AF5*AM5,0))</f>
        <v>0</v>
      </c>
      <c r="AP5">
        <f>AO5+ROUND(AM5/2,0)</f>
        <v>0</v>
      </c>
      <c r="AQ5">
        <f>IF(AM5=0,0,ROUND(STDEV(H5:S5)/AM5,1))</f>
        <v>0</v>
      </c>
      <c r="AR5">
        <f>IF(AM5=0,0,IF(AQ5&gt;3.7,2.4,IF(AQ5&lt;0.1,1.5,VLOOKUP(AQ5,'Coefficient'!$A$2:$B$38,2,0))))</f>
        <v>0</v>
      </c>
      <c r="AS5">
        <f>IF(AN5="Low",MIN(2*AM5,IF(AG5="NO",0,STDEVA(H5:S5)*AR5*SQRT(AF5+AK5))),IF(AN5="Medium",MIN(4*AM5,IF(AG5="NO",0,STDEVA(H5:S5)*AR5*SQRT(AF5+AK5))),MIN(6*AM5,IF(AG5="NO",0,STDEVA(H5:S5)*AR5*SQRT(AF5+AK5)))))</f>
        <v>0</v>
      </c>
      <c r="AT5">
        <f>IF(AG5="NO",0,(AM5*0))</f>
        <v>0</v>
      </c>
      <c r="AU5">
        <f>AS5+AT5</f>
        <v>0</v>
      </c>
      <c r="AV5">
        <f>IF(OR(AG5="no",AU5=0),0,IF(OR(AN5="low",AN5="medium"),(ROUND(MAX(AI5,MIN(AU5*AH5,AM5*BD5)),0)),(ROUND(MAX(AI5,MAX(AU5*AH5,AM5*BD5)),0))))</f>
        <v>0</v>
      </c>
      <c r="AW5">
        <f>IF($AG5="no",0,IF($AN5="Low",MIN($AO5+AV5,V5),SUM($AO5,AV5)))</f>
        <v>0</v>
      </c>
      <c r="AX5">
        <f>IF(AG5="no",0,ROUNDUP(MAX(AL5,(AM5)*AK5),0))</f>
        <v>0</v>
      </c>
      <c r="AY5">
        <f>AW5+AX5</f>
        <v>0</v>
      </c>
      <c r="AZ5">
        <f>IF(OR($AG5="No",AND($AN5="Low",$AC5&gt;2.5)),0,IF(OR($AA5&lt;=$AW5,$AP5-AA5&gt;0),$AY5-$AA5,0))</f>
        <v>0</v>
      </c>
      <c r="BA5">
        <f>IF(AND(AU5=0,AM5=0),0,(AU5/AM5))</f>
        <v>0</v>
      </c>
      <c r="BB5">
        <f>IF(AND(AO5=0,AM5=0),0,IF(AND(AM5&gt;0,AO5=0),0,(AO5/AM5)))</f>
        <v>0</v>
      </c>
      <c r="BC5">
        <f>BA5+BB5</f>
        <v>0</v>
      </c>
      <c r="BD5">
        <f>AJ5-BC5</f>
        <v>0</v>
      </c>
      <c r="BE5">
        <f>IF(AA5&lt;0.5*AV5,1,0)</f>
        <v>0</v>
      </c>
      <c r="BF5">
        <f>IF(AND(0.5*AV5&lt;=AA5,AA5&lt;AV5),1,0)</f>
        <v>0</v>
      </c>
      <c r="BG5">
        <f>IF(AND(AV5&lt;=AA5,AA5&lt;=((1.5*AV5)+AX5)),1,0)</f>
        <v>0</v>
      </c>
      <c r="BH5">
        <f>IF(AA5&gt;((1.5*AV5)+AX5),1,0)</f>
        <v>0</v>
      </c>
      <c r="BI5">
        <f>IF(AA5&lt;AV5,AA5-AV5,0)</f>
        <v>0</v>
      </c>
      <c r="BJ5">
        <f>IF(BH5=1,ROUND(AA5-((1.5*AV5)+AX5),0),0)</f>
        <v>0</v>
      </c>
      <c r="BK5">
        <v>100</v>
      </c>
      <c r="BL5">
        <f>BK5*BJ5</f>
        <v>0</v>
      </c>
    </row>
    <row r="6" spans="1:64">
      <c r="A6" t="s">
        <v>66</v>
      </c>
      <c r="B6" t="s">
        <v>79</v>
      </c>
      <c r="C6" t="s">
        <v>80</v>
      </c>
      <c r="D6" t="s">
        <v>69</v>
      </c>
      <c r="E6" t="s">
        <v>70</v>
      </c>
      <c r="F6" t="s">
        <v>71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f>SUM(G6:S6)</f>
        <v>0</v>
      </c>
      <c r="U6">
        <f>COUNTIF(H6:S6, "&gt;0")</f>
        <v>0</v>
      </c>
      <c r="V6">
        <f>AVERAGE(S6,(ROUND(AVERAGE(Q6:S6,(AVERAGE(H6:S6))),0)))</f>
        <v>0</v>
      </c>
      <c r="W6">
        <v>0</v>
      </c>
      <c r="X6">
        <v>6</v>
      </c>
      <c r="Y6">
        <v>0</v>
      </c>
      <c r="Z6">
        <v>0</v>
      </c>
      <c r="AA6">
        <f>(X6-W6)+Y6+Z6</f>
        <v>0</v>
      </c>
      <c r="AB6">
        <f>AA6-(V6*3)</f>
        <v>0</v>
      </c>
      <c r="AC6">
        <f>IF(V6=0,AA6,AA6/V6)</f>
        <v>0</v>
      </c>
      <c r="AD6">
        <v>90</v>
      </c>
      <c r="AE6">
        <v>0</v>
      </c>
      <c r="AF6">
        <f>(AD6+AE6)/30</f>
        <v>0</v>
      </c>
      <c r="AG6" t="s">
        <v>72</v>
      </c>
      <c r="AH6">
        <v>1</v>
      </c>
      <c r="AI6">
        <v>2</v>
      </c>
      <c r="AJ6">
        <f>2+AF6</f>
        <v>0</v>
      </c>
      <c r="AK6">
        <v>0.5</v>
      </c>
      <c r="AL6">
        <v>1</v>
      </c>
      <c r="AM6">
        <f>V6</f>
        <v>0</v>
      </c>
      <c r="AN6">
        <f>IF(V6&lt;1,"Low",IF(AND(U6&gt;=9,V6&gt;(SUMIF($C$2:$C$84,C6,$V$2:$V$84)/COUNTIF($C$2:$C$84,C6))),"High","Medium"))</f>
        <v>0</v>
      </c>
      <c r="AO6">
        <f>IF(AG6="no",0,ROUNDUP(AF6*AM6,0))</f>
        <v>0</v>
      </c>
      <c r="AP6">
        <f>AO6+ROUND(AM6/2,0)</f>
        <v>0</v>
      </c>
      <c r="AQ6">
        <f>IF(AM6=0,0,ROUND(STDEV(H6:S6)/AM6,1))</f>
        <v>0</v>
      </c>
      <c r="AR6">
        <f>IF(AM6=0,0,IF(AQ6&gt;3.7,2.4,IF(AQ6&lt;0.1,1.5,VLOOKUP(AQ6,'Coefficient'!$A$2:$B$38,2,0))))</f>
        <v>0</v>
      </c>
      <c r="AS6">
        <f>IF(AN6="Low",MIN(2*AM6,IF(AG6="NO",0,STDEVA(H6:S6)*AR6*SQRT(AF6+AK6))),IF(AN6="Medium",MIN(4*AM6,IF(AG6="NO",0,STDEVA(H6:S6)*AR6*SQRT(AF6+AK6))),MIN(6*AM6,IF(AG6="NO",0,STDEVA(H6:S6)*AR6*SQRT(AF6+AK6)))))</f>
        <v>0</v>
      </c>
      <c r="AT6">
        <f>IF(AG6="NO",0,(AM6*0))</f>
        <v>0</v>
      </c>
      <c r="AU6">
        <f>AS6+AT6</f>
        <v>0</v>
      </c>
      <c r="AV6">
        <f>IF(OR(AG6="no",AU6=0),0,IF(OR(AN6="low",AN6="medium"),(ROUND(MAX(AI6,MIN(AU6*AH6,AM6*BD6)),0)),(ROUND(MAX(AI6,MAX(AU6*AH6,AM6*BD6)),0))))</f>
        <v>0</v>
      </c>
      <c r="AW6">
        <f>IF($AG6="no",0,IF($AN6="Low",MIN($AO6+AV6,V6),SUM($AO6,AV6)))</f>
        <v>0</v>
      </c>
      <c r="AX6">
        <f>IF(AG6="no",0,ROUNDUP(MAX(AL6,(AM6)*AK6),0))</f>
        <v>0</v>
      </c>
      <c r="AY6">
        <f>AW6+AX6</f>
        <v>0</v>
      </c>
      <c r="AZ6">
        <f>IF(OR($AG6="No",AND($AN6="Low",$AC6&gt;2.5)),0,IF(OR($AA6&lt;=$AW6,$AP6-AA6&gt;0),$AY6-$AA6,0))</f>
        <v>0</v>
      </c>
      <c r="BA6">
        <f>IF(AND(AU6=0,AM6=0),0,(AU6/AM6))</f>
        <v>0</v>
      </c>
      <c r="BB6">
        <f>IF(AND(AO6=0,AM6=0),0,IF(AND(AM6&gt;0,AO6=0),0,(AO6/AM6)))</f>
        <v>0</v>
      </c>
      <c r="BC6">
        <f>BA6+BB6</f>
        <v>0</v>
      </c>
      <c r="BD6">
        <f>AJ6-BC6</f>
        <v>0</v>
      </c>
      <c r="BE6">
        <f>IF(AA6&lt;0.5*AV6,1,0)</f>
        <v>0</v>
      </c>
      <c r="BF6">
        <f>IF(AND(0.5*AV6&lt;=AA6,AA6&lt;AV6),1,0)</f>
        <v>0</v>
      </c>
      <c r="BG6">
        <f>IF(AND(AV6&lt;=AA6,AA6&lt;=((1.5*AV6)+AX6)),1,0)</f>
        <v>0</v>
      </c>
      <c r="BH6">
        <f>IF(AA6&gt;((1.5*AV6)+AX6),1,0)</f>
        <v>0</v>
      </c>
      <c r="BI6">
        <f>IF(AA6&lt;AV6,AA6-AV6,0)</f>
        <v>0</v>
      </c>
      <c r="BJ6">
        <f>IF(BH6=1,ROUND(AA6-((1.5*AV6)+AX6),0),0)</f>
        <v>0</v>
      </c>
      <c r="BK6">
        <v>100</v>
      </c>
      <c r="BL6">
        <f>BK6*BJ6</f>
        <v>0</v>
      </c>
    </row>
    <row r="7" spans="1:64">
      <c r="A7" t="s">
        <v>66</v>
      </c>
      <c r="B7" t="s">
        <v>81</v>
      </c>
      <c r="C7" t="s">
        <v>80</v>
      </c>
      <c r="D7" t="s">
        <v>69</v>
      </c>
      <c r="E7" t="s">
        <v>74</v>
      </c>
      <c r="F7" t="s">
        <v>71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f>SUM(G7:S7)</f>
        <v>0</v>
      </c>
      <c r="U7">
        <f>COUNTIF(H7:S7, "&gt;0")</f>
        <v>0</v>
      </c>
      <c r="V7">
        <f>AVERAGE(S7,(ROUND(AVERAGE(Q7:S7,(AVERAGE(H7:S7))),0)))</f>
        <v>0</v>
      </c>
      <c r="W7">
        <v>0</v>
      </c>
      <c r="X7">
        <v>7</v>
      </c>
      <c r="Y7">
        <v>0</v>
      </c>
      <c r="Z7">
        <v>0</v>
      </c>
      <c r="AA7">
        <f>(X7-W7)+Y7+Z7</f>
        <v>0</v>
      </c>
      <c r="AB7">
        <f>AA7-(V7*3)</f>
        <v>0</v>
      </c>
      <c r="AC7">
        <f>IF(V7=0,AA7,AA7/V7)</f>
        <v>0</v>
      </c>
      <c r="AD7">
        <v>90</v>
      </c>
      <c r="AE7">
        <v>0</v>
      </c>
      <c r="AF7">
        <f>(AD7+AE7)/30</f>
        <v>0</v>
      </c>
      <c r="AG7" t="s">
        <v>72</v>
      </c>
      <c r="AH7">
        <v>1</v>
      </c>
      <c r="AI7">
        <v>2</v>
      </c>
      <c r="AJ7">
        <f>2+AF7</f>
        <v>0</v>
      </c>
      <c r="AK7">
        <v>0.5</v>
      </c>
      <c r="AL7">
        <v>1</v>
      </c>
      <c r="AM7">
        <f>V7</f>
        <v>0</v>
      </c>
      <c r="AN7">
        <f>IF(V7&lt;1,"Low",IF(AND(U7&gt;=9,V7&gt;(SUMIF($C$2:$C$84,C7,$V$2:$V$84)/COUNTIF($C$2:$C$84,C7))),"High","Medium"))</f>
        <v>0</v>
      </c>
      <c r="AO7">
        <f>IF(AG7="no",0,ROUNDUP(AF7*AM7,0))</f>
        <v>0</v>
      </c>
      <c r="AP7">
        <f>AO7+ROUND(AM7/2,0)</f>
        <v>0</v>
      </c>
      <c r="AQ7">
        <f>IF(AM7=0,0,ROUND(STDEV(H7:S7)/AM7,1))</f>
        <v>0</v>
      </c>
      <c r="AR7">
        <f>IF(AM7=0,0,IF(AQ7&gt;3.7,2.4,IF(AQ7&lt;0.1,1.5,VLOOKUP(AQ7,'Coefficient'!$A$2:$B$38,2,0))))</f>
        <v>0</v>
      </c>
      <c r="AS7">
        <f>IF(AN7="Low",MIN(2*AM7,IF(AG7="NO",0,STDEVA(H7:S7)*AR7*SQRT(AF7+AK7))),IF(AN7="Medium",MIN(4*AM7,IF(AG7="NO",0,STDEVA(H7:S7)*AR7*SQRT(AF7+AK7))),MIN(6*AM7,IF(AG7="NO",0,STDEVA(H7:S7)*AR7*SQRT(AF7+AK7)))))</f>
        <v>0</v>
      </c>
      <c r="AT7">
        <f>IF(AG7="NO",0,(AM7*0))</f>
        <v>0</v>
      </c>
      <c r="AU7">
        <f>AS7+AT7</f>
        <v>0</v>
      </c>
      <c r="AV7">
        <f>IF(OR(AG7="no",AU7=0),0,IF(OR(AN7="low",AN7="medium"),(ROUND(MAX(AI7,MIN(AU7*AH7,AM7*BD7)),0)),(ROUND(MAX(AI7,MAX(AU7*AH7,AM7*BD7)),0))))</f>
        <v>0</v>
      </c>
      <c r="AW7">
        <f>IF($AG7="no",0,IF($AN7="Low",MIN($AO7+AV7,V7),SUM($AO7,AV7)))</f>
        <v>0</v>
      </c>
      <c r="AX7">
        <f>IF(AG7="no",0,ROUNDUP(MAX(AL7,(AM7)*AK7),0))</f>
        <v>0</v>
      </c>
      <c r="AY7">
        <f>AW7+AX7</f>
        <v>0</v>
      </c>
      <c r="AZ7">
        <f>IF(OR($AG7="No",AND($AN7="Low",$AC7&gt;2.5)),0,IF(OR($AA7&lt;=$AW7,$AP7-AA7&gt;0),$AY7-$AA7,0))</f>
        <v>0</v>
      </c>
      <c r="BA7">
        <f>IF(AND(AU7=0,AM7=0),0,(AU7/AM7))</f>
        <v>0</v>
      </c>
      <c r="BB7">
        <f>IF(AND(AO7=0,AM7=0),0,IF(AND(AM7&gt;0,AO7=0),0,(AO7/AM7)))</f>
        <v>0</v>
      </c>
      <c r="BC7">
        <f>BA7+BB7</f>
        <v>0</v>
      </c>
      <c r="BD7">
        <f>AJ7-BC7</f>
        <v>0</v>
      </c>
      <c r="BE7">
        <f>IF(AA7&lt;0.5*AV7,1,0)</f>
        <v>0</v>
      </c>
      <c r="BF7">
        <f>IF(AND(0.5*AV7&lt;=AA7,AA7&lt;AV7),1,0)</f>
        <v>0</v>
      </c>
      <c r="BG7">
        <f>IF(AND(AV7&lt;=AA7,AA7&lt;=((1.5*AV7)+AX7)),1,0)</f>
        <v>0</v>
      </c>
      <c r="BH7">
        <f>IF(AA7&gt;((1.5*AV7)+AX7),1,0)</f>
        <v>0</v>
      </c>
      <c r="BI7">
        <f>IF(AA7&lt;AV7,AA7-AV7,0)</f>
        <v>0</v>
      </c>
      <c r="BJ7">
        <f>IF(BH7=1,ROUND(AA7-((1.5*AV7)+AX7),0),0)</f>
        <v>0</v>
      </c>
      <c r="BK7">
        <v>100</v>
      </c>
      <c r="BL7">
        <f>BK7*BJ7</f>
        <v>0</v>
      </c>
    </row>
    <row r="8" spans="1:64">
      <c r="A8" t="s">
        <v>66</v>
      </c>
      <c r="B8" t="s">
        <v>82</v>
      </c>
      <c r="C8" t="s">
        <v>80</v>
      </c>
      <c r="D8" t="s">
        <v>69</v>
      </c>
      <c r="E8" t="s">
        <v>76</v>
      </c>
      <c r="F8" t="s">
        <v>71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>SUM(G8:S8)</f>
        <v>0</v>
      </c>
      <c r="U8">
        <f>COUNTIF(H8:S8, "&gt;0")</f>
        <v>0</v>
      </c>
      <c r="V8">
        <f>AVERAGE(S8,(ROUND(AVERAGE(Q8:S8,(AVERAGE(H8:S8))),0)))</f>
        <v>0</v>
      </c>
      <c r="W8">
        <v>0</v>
      </c>
      <c r="X8">
        <v>18</v>
      </c>
      <c r="Y8">
        <v>0</v>
      </c>
      <c r="Z8">
        <v>0</v>
      </c>
      <c r="AA8">
        <f>(X8-W8)+Y8+Z8</f>
        <v>0</v>
      </c>
      <c r="AB8">
        <f>AA8-(V8*3)</f>
        <v>0</v>
      </c>
      <c r="AC8">
        <f>IF(V8=0,AA8,AA8/V8)</f>
        <v>0</v>
      </c>
      <c r="AD8">
        <v>90</v>
      </c>
      <c r="AE8">
        <v>0</v>
      </c>
      <c r="AF8">
        <f>(AD8+AE8)/30</f>
        <v>0</v>
      </c>
      <c r="AG8" t="s">
        <v>72</v>
      </c>
      <c r="AH8">
        <v>1</v>
      </c>
      <c r="AI8">
        <v>2</v>
      </c>
      <c r="AJ8">
        <f>2+AF8</f>
        <v>0</v>
      </c>
      <c r="AK8">
        <v>0.5</v>
      </c>
      <c r="AL8">
        <v>1</v>
      </c>
      <c r="AM8">
        <f>V8</f>
        <v>0</v>
      </c>
      <c r="AN8">
        <f>IF(V8&lt;1,"Low",IF(AND(U8&gt;=9,V8&gt;(SUMIF($C$2:$C$84,C8,$V$2:$V$84)/COUNTIF($C$2:$C$84,C8))),"High","Medium"))</f>
        <v>0</v>
      </c>
      <c r="AO8">
        <f>IF(AG8="no",0,ROUNDUP(AF8*AM8,0))</f>
        <v>0</v>
      </c>
      <c r="AP8">
        <f>AO8+ROUND(AM8/2,0)</f>
        <v>0</v>
      </c>
      <c r="AQ8">
        <f>IF(AM8=0,0,ROUND(STDEV(H8:S8)/AM8,1))</f>
        <v>0</v>
      </c>
      <c r="AR8">
        <f>IF(AM8=0,0,IF(AQ8&gt;3.7,2.4,IF(AQ8&lt;0.1,1.5,VLOOKUP(AQ8,'Coefficient'!$A$2:$B$38,2,0))))</f>
        <v>0</v>
      </c>
      <c r="AS8">
        <f>IF(AN8="Low",MIN(2*AM8,IF(AG8="NO",0,STDEVA(H8:S8)*AR8*SQRT(AF8+AK8))),IF(AN8="Medium",MIN(4*AM8,IF(AG8="NO",0,STDEVA(H8:S8)*AR8*SQRT(AF8+AK8))),MIN(6*AM8,IF(AG8="NO",0,STDEVA(H8:S8)*AR8*SQRT(AF8+AK8)))))</f>
        <v>0</v>
      </c>
      <c r="AT8">
        <f>IF(AG8="NO",0,(AM8*0))</f>
        <v>0</v>
      </c>
      <c r="AU8">
        <f>AS8+AT8</f>
        <v>0</v>
      </c>
      <c r="AV8">
        <f>IF(OR(AG8="no",AU8=0),0,IF(OR(AN8="low",AN8="medium"),(ROUND(MAX(AI8,MIN(AU8*AH8,AM8*BD8)),0)),(ROUND(MAX(AI8,MAX(AU8*AH8,AM8*BD8)),0))))</f>
        <v>0</v>
      </c>
      <c r="AW8">
        <f>IF($AG8="no",0,IF($AN8="Low",MIN($AO8+AV8,V8),SUM($AO8,AV8)))</f>
        <v>0</v>
      </c>
      <c r="AX8">
        <f>IF(AG8="no",0,ROUNDUP(MAX(AL8,(AM8)*AK8),0))</f>
        <v>0</v>
      </c>
      <c r="AY8">
        <f>AW8+AX8</f>
        <v>0</v>
      </c>
      <c r="AZ8">
        <f>IF(OR($AG8="No",AND($AN8="Low",$AC8&gt;2.5)),0,IF(OR($AA8&lt;=$AW8,$AP8-AA8&gt;0),$AY8-$AA8,0))</f>
        <v>0</v>
      </c>
      <c r="BA8">
        <f>IF(AND(AU8=0,AM8=0),0,(AU8/AM8))</f>
        <v>0</v>
      </c>
      <c r="BB8">
        <f>IF(AND(AO8=0,AM8=0),0,IF(AND(AM8&gt;0,AO8=0),0,(AO8/AM8)))</f>
        <v>0</v>
      </c>
      <c r="BC8">
        <f>BA8+BB8</f>
        <v>0</v>
      </c>
      <c r="BD8">
        <f>AJ8-BC8</f>
        <v>0</v>
      </c>
      <c r="BE8">
        <f>IF(AA8&lt;0.5*AV8,1,0)</f>
        <v>0</v>
      </c>
      <c r="BF8">
        <f>IF(AND(0.5*AV8&lt;=AA8,AA8&lt;AV8),1,0)</f>
        <v>0</v>
      </c>
      <c r="BG8">
        <f>IF(AND(AV8&lt;=AA8,AA8&lt;=((1.5*AV8)+AX8)),1,0)</f>
        <v>0</v>
      </c>
      <c r="BH8">
        <f>IF(AA8&gt;((1.5*AV8)+AX8),1,0)</f>
        <v>0</v>
      </c>
      <c r="BI8">
        <f>IF(AA8&lt;AV8,AA8-AV8,0)</f>
        <v>0</v>
      </c>
      <c r="BJ8">
        <f>IF(BH8=1,ROUND(AA8-((1.5*AV8)+AX8),0),0)</f>
        <v>0</v>
      </c>
      <c r="BK8">
        <v>100</v>
      </c>
      <c r="BL8">
        <f>BK8*BJ8</f>
        <v>0</v>
      </c>
    </row>
    <row r="9" spans="1:64">
      <c r="A9" t="s">
        <v>66</v>
      </c>
      <c r="B9" t="s">
        <v>83</v>
      </c>
      <c r="C9" t="s">
        <v>80</v>
      </c>
      <c r="D9" t="s">
        <v>69</v>
      </c>
      <c r="E9" t="s">
        <v>78</v>
      </c>
      <c r="F9" t="s">
        <v>71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f>SUM(G9:S9)</f>
        <v>0</v>
      </c>
      <c r="U9">
        <f>COUNTIF(H9:S9, "&gt;0")</f>
        <v>0</v>
      </c>
      <c r="V9">
        <f>AVERAGE(S9,(ROUND(AVERAGE(Q9:S9,(AVERAGE(H9:S9))),0)))</f>
        <v>0</v>
      </c>
      <c r="W9">
        <v>0</v>
      </c>
      <c r="X9">
        <v>8</v>
      </c>
      <c r="Y9">
        <v>0</v>
      </c>
      <c r="Z9">
        <v>0</v>
      </c>
      <c r="AA9">
        <f>(X9-W9)+Y9+Z9</f>
        <v>0</v>
      </c>
      <c r="AB9">
        <f>AA9-(V9*3)</f>
        <v>0</v>
      </c>
      <c r="AC9">
        <f>IF(V9=0,AA9,AA9/V9)</f>
        <v>0</v>
      </c>
      <c r="AD9">
        <v>90</v>
      </c>
      <c r="AE9">
        <v>0</v>
      </c>
      <c r="AF9">
        <f>(AD9+AE9)/30</f>
        <v>0</v>
      </c>
      <c r="AG9" t="s">
        <v>72</v>
      </c>
      <c r="AH9">
        <v>1</v>
      </c>
      <c r="AI9">
        <v>2</v>
      </c>
      <c r="AJ9">
        <f>2+AF9</f>
        <v>0</v>
      </c>
      <c r="AK9">
        <v>0.5</v>
      </c>
      <c r="AL9">
        <v>1</v>
      </c>
      <c r="AM9">
        <f>V9</f>
        <v>0</v>
      </c>
      <c r="AN9">
        <f>IF(V9&lt;1,"Low",IF(AND(U9&gt;=9,V9&gt;(SUMIF($C$2:$C$84,C9,$V$2:$V$84)/COUNTIF($C$2:$C$84,C9))),"High","Medium"))</f>
        <v>0</v>
      </c>
      <c r="AO9">
        <f>IF(AG9="no",0,ROUNDUP(AF9*AM9,0))</f>
        <v>0</v>
      </c>
      <c r="AP9">
        <f>AO9+ROUND(AM9/2,0)</f>
        <v>0</v>
      </c>
      <c r="AQ9">
        <f>IF(AM9=0,0,ROUND(STDEV(H9:S9)/AM9,1))</f>
        <v>0</v>
      </c>
      <c r="AR9">
        <f>IF(AM9=0,0,IF(AQ9&gt;3.7,2.4,IF(AQ9&lt;0.1,1.5,VLOOKUP(AQ9,'Coefficient'!$A$2:$B$38,2,0))))</f>
        <v>0</v>
      </c>
      <c r="AS9">
        <f>IF(AN9="Low",MIN(2*AM9,IF(AG9="NO",0,STDEVA(H9:S9)*AR9*SQRT(AF9+AK9))),IF(AN9="Medium",MIN(4*AM9,IF(AG9="NO",0,STDEVA(H9:S9)*AR9*SQRT(AF9+AK9))),MIN(6*AM9,IF(AG9="NO",0,STDEVA(H9:S9)*AR9*SQRT(AF9+AK9)))))</f>
        <v>0</v>
      </c>
      <c r="AT9">
        <f>IF(AG9="NO",0,(AM9*0))</f>
        <v>0</v>
      </c>
      <c r="AU9">
        <f>AS9+AT9</f>
        <v>0</v>
      </c>
      <c r="AV9">
        <f>IF(OR(AG9="no",AU9=0),0,IF(OR(AN9="low",AN9="medium"),(ROUND(MAX(AI9,MIN(AU9*AH9,AM9*BD9)),0)),(ROUND(MAX(AI9,MAX(AU9*AH9,AM9*BD9)),0))))</f>
        <v>0</v>
      </c>
      <c r="AW9">
        <f>IF($AG9="no",0,IF($AN9="Low",MIN($AO9+AV9,V9),SUM($AO9,AV9)))</f>
        <v>0</v>
      </c>
      <c r="AX9">
        <f>IF(AG9="no",0,ROUNDUP(MAX(AL9,(AM9)*AK9),0))</f>
        <v>0</v>
      </c>
      <c r="AY9">
        <f>AW9+AX9</f>
        <v>0</v>
      </c>
      <c r="AZ9">
        <f>IF(OR($AG9="No",AND($AN9="Low",$AC9&gt;2.5)),0,IF(OR($AA9&lt;=$AW9,$AP9-AA9&gt;0),$AY9-$AA9,0))</f>
        <v>0</v>
      </c>
      <c r="BA9">
        <f>IF(AND(AU9=0,AM9=0),0,(AU9/AM9))</f>
        <v>0</v>
      </c>
      <c r="BB9">
        <f>IF(AND(AO9=0,AM9=0),0,IF(AND(AM9&gt;0,AO9=0),0,(AO9/AM9)))</f>
        <v>0</v>
      </c>
      <c r="BC9">
        <f>BA9+BB9</f>
        <v>0</v>
      </c>
      <c r="BD9">
        <f>AJ9-BC9</f>
        <v>0</v>
      </c>
      <c r="BE9">
        <f>IF(AA9&lt;0.5*AV9,1,0)</f>
        <v>0</v>
      </c>
      <c r="BF9">
        <f>IF(AND(0.5*AV9&lt;=AA9,AA9&lt;AV9),1,0)</f>
        <v>0</v>
      </c>
      <c r="BG9">
        <f>IF(AND(AV9&lt;=AA9,AA9&lt;=((1.5*AV9)+AX9)),1,0)</f>
        <v>0</v>
      </c>
      <c r="BH9">
        <f>IF(AA9&gt;((1.5*AV9)+AX9),1,0)</f>
        <v>0</v>
      </c>
      <c r="BI9">
        <f>IF(AA9&lt;AV9,AA9-AV9,0)</f>
        <v>0</v>
      </c>
      <c r="BJ9">
        <f>IF(BH9=1,ROUND(AA9-((1.5*AV9)+AX9),0),0)</f>
        <v>0</v>
      </c>
      <c r="BK9">
        <v>100</v>
      </c>
      <c r="BL9">
        <f>BK9*BJ9</f>
        <v>0</v>
      </c>
    </row>
    <row r="10" spans="1:64">
      <c r="A10" t="s">
        <v>66</v>
      </c>
      <c r="B10" t="s">
        <v>84</v>
      </c>
      <c r="C10" t="s">
        <v>85</v>
      </c>
      <c r="D10" t="s">
        <v>69</v>
      </c>
      <c r="E10" t="s">
        <v>70</v>
      </c>
      <c r="F10" t="s">
        <v>71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f>SUM(G10:S10)</f>
        <v>0</v>
      </c>
      <c r="U10">
        <f>COUNTIF(H10:S10, "&gt;0")</f>
        <v>0</v>
      </c>
      <c r="V10">
        <f>AVERAGE(S10,(ROUND(AVERAGE(Q10:S10,(AVERAGE(H10:S10))),0)))</f>
        <v>0</v>
      </c>
      <c r="W10">
        <v>0</v>
      </c>
      <c r="X10">
        <v>1</v>
      </c>
      <c r="Y10">
        <v>0</v>
      </c>
      <c r="Z10">
        <v>0</v>
      </c>
      <c r="AA10">
        <f>(X10-W10)+Y10+Z10</f>
        <v>0</v>
      </c>
      <c r="AB10">
        <f>AA10-(V10*3)</f>
        <v>0</v>
      </c>
      <c r="AC10">
        <f>IF(V10=0,AA10,AA10/V10)</f>
        <v>0</v>
      </c>
      <c r="AD10">
        <v>90</v>
      </c>
      <c r="AE10">
        <v>0</v>
      </c>
      <c r="AF10">
        <f>(AD10+AE10)/30</f>
        <v>0</v>
      </c>
      <c r="AG10" t="s">
        <v>72</v>
      </c>
      <c r="AH10">
        <v>1</v>
      </c>
      <c r="AI10">
        <v>2</v>
      </c>
      <c r="AJ10">
        <f>2+AF10</f>
        <v>0</v>
      </c>
      <c r="AK10">
        <v>0.5</v>
      </c>
      <c r="AL10">
        <v>1</v>
      </c>
      <c r="AM10">
        <f>V10</f>
        <v>0</v>
      </c>
      <c r="AN10">
        <f>IF(V10&lt;1,"Low",IF(AND(U10&gt;=9,V10&gt;(SUMIF($C$2:$C$84,C10,$V$2:$V$84)/COUNTIF($C$2:$C$84,C10))),"High","Medium"))</f>
        <v>0</v>
      </c>
      <c r="AO10">
        <f>IF(AG10="no",0,ROUNDUP(AF10*AM10,0))</f>
        <v>0</v>
      </c>
      <c r="AP10">
        <f>AO10+ROUND(AM10/2,0)</f>
        <v>0</v>
      </c>
      <c r="AQ10">
        <f>IF(AM10=0,0,ROUND(STDEV(H10:S10)/AM10,1))</f>
        <v>0</v>
      </c>
      <c r="AR10">
        <f>IF(AM10=0,0,IF(AQ10&gt;3.7,2.4,IF(AQ10&lt;0.1,1.5,VLOOKUP(AQ10,'Coefficient'!$A$2:$B$38,2,0))))</f>
        <v>0</v>
      </c>
      <c r="AS10">
        <f>IF(AN10="Low",MIN(2*AM10,IF(AG10="NO",0,STDEVA(H10:S10)*AR10*SQRT(AF10+AK10))),IF(AN10="Medium",MIN(4*AM10,IF(AG10="NO",0,STDEVA(H10:S10)*AR10*SQRT(AF10+AK10))),MIN(6*AM10,IF(AG10="NO",0,STDEVA(H10:S10)*AR10*SQRT(AF10+AK10)))))</f>
        <v>0</v>
      </c>
      <c r="AT10">
        <f>IF(AG10="NO",0,(AM10*0))</f>
        <v>0</v>
      </c>
      <c r="AU10">
        <f>AS10+AT10</f>
        <v>0</v>
      </c>
      <c r="AV10">
        <f>IF(OR(AG10="no",AU10=0),0,IF(OR(AN10="low",AN10="medium"),(ROUND(MAX(AI10,MIN(AU10*AH10,AM10*BD10)),0)),(ROUND(MAX(AI10,MAX(AU10*AH10,AM10*BD10)),0))))</f>
        <v>0</v>
      </c>
      <c r="AW10">
        <f>IF($AG10="no",0,IF($AN10="Low",MIN($AO10+AV10,V10),SUM($AO10,AV10)))</f>
        <v>0</v>
      </c>
      <c r="AX10">
        <f>IF(AG10="no",0,ROUNDUP(MAX(AL10,(AM10)*AK10),0))</f>
        <v>0</v>
      </c>
      <c r="AY10">
        <f>AW10+AX10</f>
        <v>0</v>
      </c>
      <c r="AZ10">
        <f>IF(OR($AG10="No",AND($AN10="Low",$AC10&gt;2.5)),0,IF(OR($AA10&lt;=$AW10,$AP10-AA10&gt;0),$AY10-$AA10,0))</f>
        <v>0</v>
      </c>
      <c r="BA10">
        <f>IF(AND(AU10=0,AM10=0),0,(AU10/AM10))</f>
        <v>0</v>
      </c>
      <c r="BB10">
        <f>IF(AND(AO10=0,AM10=0),0,IF(AND(AM10&gt;0,AO10=0),0,(AO10/AM10)))</f>
        <v>0</v>
      </c>
      <c r="BC10">
        <f>BA10+BB10</f>
        <v>0</v>
      </c>
      <c r="BD10">
        <f>AJ10-BC10</f>
        <v>0</v>
      </c>
      <c r="BE10">
        <f>IF(AA10&lt;0.5*AV10,1,0)</f>
        <v>0</v>
      </c>
      <c r="BF10">
        <f>IF(AND(0.5*AV10&lt;=AA10,AA10&lt;AV10),1,0)</f>
        <v>0</v>
      </c>
      <c r="BG10">
        <f>IF(AND(AV10&lt;=AA10,AA10&lt;=((1.5*AV10)+AX10)),1,0)</f>
        <v>0</v>
      </c>
      <c r="BH10">
        <f>IF(AA10&gt;((1.5*AV10)+AX10),1,0)</f>
        <v>0</v>
      </c>
      <c r="BI10">
        <f>IF(AA10&lt;AV10,AA10-AV10,0)</f>
        <v>0</v>
      </c>
      <c r="BJ10">
        <f>IF(BH10=1,ROUND(AA10-((1.5*AV10)+AX10),0),0)</f>
        <v>0</v>
      </c>
      <c r="BK10">
        <v>100</v>
      </c>
      <c r="BL10">
        <f>BK10*BJ10</f>
        <v>0</v>
      </c>
    </row>
    <row r="11" spans="1:64">
      <c r="A11" t="s">
        <v>66</v>
      </c>
      <c r="B11" t="s">
        <v>86</v>
      </c>
      <c r="C11" t="s">
        <v>85</v>
      </c>
      <c r="D11" t="s">
        <v>69</v>
      </c>
      <c r="E11" t="s">
        <v>74</v>
      </c>
      <c r="F11" t="s">
        <v>71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f>SUM(G11:S11)</f>
        <v>0</v>
      </c>
      <c r="U11">
        <f>COUNTIF(H11:S11, "&gt;0")</f>
        <v>0</v>
      </c>
      <c r="V11">
        <f>AVERAGE(S11,(ROUND(AVERAGE(Q11:S11,(AVERAGE(H11:S11))),0)))</f>
        <v>0</v>
      </c>
      <c r="W11">
        <v>0</v>
      </c>
      <c r="X11">
        <v>2</v>
      </c>
      <c r="Y11">
        <v>0</v>
      </c>
      <c r="Z11">
        <v>0</v>
      </c>
      <c r="AA11">
        <f>(X11-W11)+Y11+Z11</f>
        <v>0</v>
      </c>
      <c r="AB11">
        <f>AA11-(V11*3)</f>
        <v>0</v>
      </c>
      <c r="AC11">
        <f>IF(V11=0,AA11,AA11/V11)</f>
        <v>0</v>
      </c>
      <c r="AD11">
        <v>90</v>
      </c>
      <c r="AE11">
        <v>0</v>
      </c>
      <c r="AF11">
        <f>(AD11+AE11)/30</f>
        <v>0</v>
      </c>
      <c r="AG11" t="s">
        <v>72</v>
      </c>
      <c r="AH11">
        <v>1</v>
      </c>
      <c r="AI11">
        <v>2</v>
      </c>
      <c r="AJ11">
        <f>2+AF11</f>
        <v>0</v>
      </c>
      <c r="AK11">
        <v>0.5</v>
      </c>
      <c r="AL11">
        <v>1</v>
      </c>
      <c r="AM11">
        <f>V11</f>
        <v>0</v>
      </c>
      <c r="AN11">
        <f>IF(V11&lt;1,"Low",IF(AND(U11&gt;=9,V11&gt;(SUMIF($C$2:$C$84,C11,$V$2:$V$84)/COUNTIF($C$2:$C$84,C11))),"High","Medium"))</f>
        <v>0</v>
      </c>
      <c r="AO11">
        <f>IF(AG11="no",0,ROUNDUP(AF11*AM11,0))</f>
        <v>0</v>
      </c>
      <c r="AP11">
        <f>AO11+ROUND(AM11/2,0)</f>
        <v>0</v>
      </c>
      <c r="AQ11">
        <f>IF(AM11=0,0,ROUND(STDEV(H11:S11)/AM11,1))</f>
        <v>0</v>
      </c>
      <c r="AR11">
        <f>IF(AM11=0,0,IF(AQ11&gt;3.7,2.4,IF(AQ11&lt;0.1,1.5,VLOOKUP(AQ11,'Coefficient'!$A$2:$B$38,2,0))))</f>
        <v>0</v>
      </c>
      <c r="AS11">
        <f>IF(AN11="Low",MIN(2*AM11,IF(AG11="NO",0,STDEVA(H11:S11)*AR11*SQRT(AF11+AK11))),IF(AN11="Medium",MIN(4*AM11,IF(AG11="NO",0,STDEVA(H11:S11)*AR11*SQRT(AF11+AK11))),MIN(6*AM11,IF(AG11="NO",0,STDEVA(H11:S11)*AR11*SQRT(AF11+AK11)))))</f>
        <v>0</v>
      </c>
      <c r="AT11">
        <f>IF(AG11="NO",0,(AM11*0))</f>
        <v>0</v>
      </c>
      <c r="AU11">
        <f>AS11+AT11</f>
        <v>0</v>
      </c>
      <c r="AV11">
        <f>IF(OR(AG11="no",AU11=0),0,IF(OR(AN11="low",AN11="medium"),(ROUND(MAX(AI11,MIN(AU11*AH11,AM11*BD11)),0)),(ROUND(MAX(AI11,MAX(AU11*AH11,AM11*BD11)),0))))</f>
        <v>0</v>
      </c>
      <c r="AW11">
        <f>IF($AG11="no",0,IF($AN11="Low",MIN($AO11+AV11,V11),SUM($AO11,AV11)))</f>
        <v>0</v>
      </c>
      <c r="AX11">
        <f>IF(AG11="no",0,ROUNDUP(MAX(AL11,(AM11)*AK11),0))</f>
        <v>0</v>
      </c>
      <c r="AY11">
        <f>AW11+AX11</f>
        <v>0</v>
      </c>
      <c r="AZ11">
        <f>IF(OR($AG11="No",AND($AN11="Low",$AC11&gt;2.5)),0,IF(OR($AA11&lt;=$AW11,$AP11-AA11&gt;0),$AY11-$AA11,0))</f>
        <v>0</v>
      </c>
      <c r="BA11">
        <f>IF(AND(AU11=0,AM11=0),0,(AU11/AM11))</f>
        <v>0</v>
      </c>
      <c r="BB11">
        <f>IF(AND(AO11=0,AM11=0),0,IF(AND(AM11&gt;0,AO11=0),0,(AO11/AM11)))</f>
        <v>0</v>
      </c>
      <c r="BC11">
        <f>BA11+BB11</f>
        <v>0</v>
      </c>
      <c r="BD11">
        <f>AJ11-BC11</f>
        <v>0</v>
      </c>
      <c r="BE11">
        <f>IF(AA11&lt;0.5*AV11,1,0)</f>
        <v>0</v>
      </c>
      <c r="BF11">
        <f>IF(AND(0.5*AV11&lt;=AA11,AA11&lt;AV11),1,0)</f>
        <v>0</v>
      </c>
      <c r="BG11">
        <f>IF(AND(AV11&lt;=AA11,AA11&lt;=((1.5*AV11)+AX11)),1,0)</f>
        <v>0</v>
      </c>
      <c r="BH11">
        <f>IF(AA11&gt;((1.5*AV11)+AX11),1,0)</f>
        <v>0</v>
      </c>
      <c r="BI11">
        <f>IF(AA11&lt;AV11,AA11-AV11,0)</f>
        <v>0</v>
      </c>
      <c r="BJ11">
        <f>IF(BH11=1,ROUND(AA11-((1.5*AV11)+AX11),0),0)</f>
        <v>0</v>
      </c>
      <c r="BK11">
        <v>100</v>
      </c>
      <c r="BL11">
        <f>BK11*BJ11</f>
        <v>0</v>
      </c>
    </row>
    <row r="12" spans="1:64">
      <c r="A12" t="s">
        <v>66</v>
      </c>
      <c r="B12" t="s">
        <v>87</v>
      </c>
      <c r="C12" t="s">
        <v>85</v>
      </c>
      <c r="D12" t="s">
        <v>69</v>
      </c>
      <c r="E12" t="s">
        <v>76</v>
      </c>
      <c r="F12" t="s">
        <v>71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>SUM(G12:S12)</f>
        <v>0</v>
      </c>
      <c r="U12">
        <f>COUNTIF(H12:S12, "&gt;0")</f>
        <v>0</v>
      </c>
      <c r="V12">
        <f>AVERAGE(S12,(ROUND(AVERAGE(Q12:S12,(AVERAGE(H12:S12))),0)))</f>
        <v>0</v>
      </c>
      <c r="W12">
        <v>0</v>
      </c>
      <c r="X12">
        <v>0</v>
      </c>
      <c r="Y12">
        <v>0</v>
      </c>
      <c r="Z12">
        <v>0</v>
      </c>
      <c r="AA12">
        <f>(X12-W12)+Y12+Z12</f>
        <v>0</v>
      </c>
      <c r="AB12">
        <f>AA12-(V12*3)</f>
        <v>0</v>
      </c>
      <c r="AC12">
        <f>IF(V12=0,AA12,AA12/V12)</f>
        <v>0</v>
      </c>
      <c r="AD12">
        <v>90</v>
      </c>
      <c r="AE12">
        <v>0</v>
      </c>
      <c r="AF12">
        <f>(AD12+AE12)/30</f>
        <v>0</v>
      </c>
      <c r="AG12" t="s">
        <v>72</v>
      </c>
      <c r="AH12">
        <v>1</v>
      </c>
      <c r="AI12">
        <v>2</v>
      </c>
      <c r="AJ12">
        <f>2+AF12</f>
        <v>0</v>
      </c>
      <c r="AK12">
        <v>0.5</v>
      </c>
      <c r="AL12">
        <v>1</v>
      </c>
      <c r="AM12">
        <f>V12</f>
        <v>0</v>
      </c>
      <c r="AN12">
        <f>IF(V12&lt;1,"Low",IF(AND(U12&gt;=9,V12&gt;(SUMIF($C$2:$C$84,C12,$V$2:$V$84)/COUNTIF($C$2:$C$84,C12))),"High","Medium"))</f>
        <v>0</v>
      </c>
      <c r="AO12">
        <f>IF(AG12="no",0,ROUNDUP(AF12*AM12,0))</f>
        <v>0</v>
      </c>
      <c r="AP12">
        <f>AO12+ROUND(AM12/2,0)</f>
        <v>0</v>
      </c>
      <c r="AQ12">
        <f>IF(AM12=0,0,ROUND(STDEV(H12:S12)/AM12,1))</f>
        <v>0</v>
      </c>
      <c r="AR12">
        <f>IF(AM12=0,0,IF(AQ12&gt;3.7,2.4,IF(AQ12&lt;0.1,1.5,VLOOKUP(AQ12,'Coefficient'!$A$2:$B$38,2,0))))</f>
        <v>0</v>
      </c>
      <c r="AS12">
        <f>IF(AN12="Low",MIN(2*AM12,IF(AG12="NO",0,STDEVA(H12:S12)*AR12*SQRT(AF12+AK12))),IF(AN12="Medium",MIN(4*AM12,IF(AG12="NO",0,STDEVA(H12:S12)*AR12*SQRT(AF12+AK12))),MIN(6*AM12,IF(AG12="NO",0,STDEVA(H12:S12)*AR12*SQRT(AF12+AK12)))))</f>
        <v>0</v>
      </c>
      <c r="AT12">
        <f>IF(AG12="NO",0,(AM12*0))</f>
        <v>0</v>
      </c>
      <c r="AU12">
        <f>AS12+AT12</f>
        <v>0</v>
      </c>
      <c r="AV12">
        <f>IF(OR(AG12="no",AU12=0),0,IF(OR(AN12="low",AN12="medium"),(ROUND(MAX(AI12,MIN(AU12*AH12,AM12*BD12)),0)),(ROUND(MAX(AI12,MAX(AU12*AH12,AM12*BD12)),0))))</f>
        <v>0</v>
      </c>
      <c r="AW12">
        <f>IF($AG12="no",0,IF($AN12="Low",MIN($AO12+AV12,V12),SUM($AO12,AV12)))</f>
        <v>0</v>
      </c>
      <c r="AX12">
        <f>IF(AG12="no",0,ROUNDUP(MAX(AL12,(AM12)*AK12),0))</f>
        <v>0</v>
      </c>
      <c r="AY12">
        <f>AW12+AX12</f>
        <v>0</v>
      </c>
      <c r="AZ12">
        <f>IF(OR($AG12="No",AND($AN12="Low",$AC12&gt;2.5)),0,IF(OR($AA12&lt;=$AW12,$AP12-AA12&gt;0),$AY12-$AA12,0))</f>
        <v>0</v>
      </c>
      <c r="BA12">
        <f>IF(AND(AU12=0,AM12=0),0,(AU12/AM12))</f>
        <v>0</v>
      </c>
      <c r="BB12">
        <f>IF(AND(AO12=0,AM12=0),0,IF(AND(AM12&gt;0,AO12=0),0,(AO12/AM12)))</f>
        <v>0</v>
      </c>
      <c r="BC12">
        <f>BA12+BB12</f>
        <v>0</v>
      </c>
      <c r="BD12">
        <f>AJ12-BC12</f>
        <v>0</v>
      </c>
      <c r="BE12">
        <f>IF(AA12&lt;0.5*AV12,1,0)</f>
        <v>0</v>
      </c>
      <c r="BF12">
        <f>IF(AND(0.5*AV12&lt;=AA12,AA12&lt;AV12),1,0)</f>
        <v>0</v>
      </c>
      <c r="BG12">
        <f>IF(AND(AV12&lt;=AA12,AA12&lt;=((1.5*AV12)+AX12)),1,0)</f>
        <v>0</v>
      </c>
      <c r="BH12">
        <f>IF(AA12&gt;((1.5*AV12)+AX12),1,0)</f>
        <v>0</v>
      </c>
      <c r="BI12">
        <f>IF(AA12&lt;AV12,AA12-AV12,0)</f>
        <v>0</v>
      </c>
      <c r="BJ12">
        <f>IF(BH12=1,ROUND(AA12-((1.5*AV12)+AX12),0),0)</f>
        <v>0</v>
      </c>
      <c r="BK12">
        <v>100</v>
      </c>
      <c r="BL12">
        <f>BK12*BJ12</f>
        <v>0</v>
      </c>
    </row>
    <row r="13" spans="1:64">
      <c r="A13" t="s">
        <v>66</v>
      </c>
      <c r="B13" t="s">
        <v>88</v>
      </c>
      <c r="C13" t="s">
        <v>85</v>
      </c>
      <c r="D13" t="s">
        <v>69</v>
      </c>
      <c r="E13" t="s">
        <v>78</v>
      </c>
      <c r="F13" t="s">
        <v>71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f>SUM(G13:S13)</f>
        <v>0</v>
      </c>
      <c r="U13">
        <f>COUNTIF(H13:S13, "&gt;0")</f>
        <v>0</v>
      </c>
      <c r="V13">
        <f>AVERAGE(S13,(ROUND(AVERAGE(Q13:S13,(AVERAGE(H13:S13))),0)))</f>
        <v>0</v>
      </c>
      <c r="W13">
        <v>0</v>
      </c>
      <c r="X13">
        <v>8</v>
      </c>
      <c r="Y13">
        <v>0</v>
      </c>
      <c r="Z13">
        <v>0</v>
      </c>
      <c r="AA13">
        <f>(X13-W13)+Y13+Z13</f>
        <v>0</v>
      </c>
      <c r="AB13">
        <f>AA13-(V13*3)</f>
        <v>0</v>
      </c>
      <c r="AC13">
        <f>IF(V13=0,AA13,AA13/V13)</f>
        <v>0</v>
      </c>
      <c r="AD13">
        <v>90</v>
      </c>
      <c r="AE13">
        <v>0</v>
      </c>
      <c r="AF13">
        <f>(AD13+AE13)/30</f>
        <v>0</v>
      </c>
      <c r="AG13" t="s">
        <v>72</v>
      </c>
      <c r="AH13">
        <v>1</v>
      </c>
      <c r="AI13">
        <v>2</v>
      </c>
      <c r="AJ13">
        <f>2+AF13</f>
        <v>0</v>
      </c>
      <c r="AK13">
        <v>0.5</v>
      </c>
      <c r="AL13">
        <v>1</v>
      </c>
      <c r="AM13">
        <f>V13</f>
        <v>0</v>
      </c>
      <c r="AN13">
        <f>IF(V13&lt;1,"Low",IF(AND(U13&gt;=9,V13&gt;(SUMIF($C$2:$C$84,C13,$V$2:$V$84)/COUNTIF($C$2:$C$84,C13))),"High","Medium"))</f>
        <v>0</v>
      </c>
      <c r="AO13">
        <f>IF(AG13="no",0,ROUNDUP(AF13*AM13,0))</f>
        <v>0</v>
      </c>
      <c r="AP13">
        <f>AO13+ROUND(AM13/2,0)</f>
        <v>0</v>
      </c>
      <c r="AQ13">
        <f>IF(AM13=0,0,ROUND(STDEV(H13:S13)/AM13,1))</f>
        <v>0</v>
      </c>
      <c r="AR13">
        <f>IF(AM13=0,0,IF(AQ13&gt;3.7,2.4,IF(AQ13&lt;0.1,1.5,VLOOKUP(AQ13,'Coefficient'!$A$2:$B$38,2,0))))</f>
        <v>0</v>
      </c>
      <c r="AS13">
        <f>IF(AN13="Low",MIN(2*AM13,IF(AG13="NO",0,STDEVA(H13:S13)*AR13*SQRT(AF13+AK13))),IF(AN13="Medium",MIN(4*AM13,IF(AG13="NO",0,STDEVA(H13:S13)*AR13*SQRT(AF13+AK13))),MIN(6*AM13,IF(AG13="NO",0,STDEVA(H13:S13)*AR13*SQRT(AF13+AK13)))))</f>
        <v>0</v>
      </c>
      <c r="AT13">
        <f>IF(AG13="NO",0,(AM13*0))</f>
        <v>0</v>
      </c>
      <c r="AU13">
        <f>AS13+AT13</f>
        <v>0</v>
      </c>
      <c r="AV13">
        <f>IF(OR(AG13="no",AU13=0),0,IF(OR(AN13="low",AN13="medium"),(ROUND(MAX(AI13,MIN(AU13*AH13,AM13*BD13)),0)),(ROUND(MAX(AI13,MAX(AU13*AH13,AM13*BD13)),0))))</f>
        <v>0</v>
      </c>
      <c r="AW13">
        <f>IF($AG13="no",0,IF($AN13="Low",MIN($AO13+AV13,V13),SUM($AO13,AV13)))</f>
        <v>0</v>
      </c>
      <c r="AX13">
        <f>IF(AG13="no",0,ROUNDUP(MAX(AL13,(AM13)*AK13),0))</f>
        <v>0</v>
      </c>
      <c r="AY13">
        <f>AW13+AX13</f>
        <v>0</v>
      </c>
      <c r="AZ13">
        <f>IF(OR($AG13="No",AND($AN13="Low",$AC13&gt;2.5)),0,IF(OR($AA13&lt;=$AW13,$AP13-AA13&gt;0),$AY13-$AA13,0))</f>
        <v>0</v>
      </c>
      <c r="BA13">
        <f>IF(AND(AU13=0,AM13=0),0,(AU13/AM13))</f>
        <v>0</v>
      </c>
      <c r="BB13">
        <f>IF(AND(AO13=0,AM13=0),0,IF(AND(AM13&gt;0,AO13=0),0,(AO13/AM13)))</f>
        <v>0</v>
      </c>
      <c r="BC13">
        <f>BA13+BB13</f>
        <v>0</v>
      </c>
      <c r="BD13">
        <f>AJ13-BC13</f>
        <v>0</v>
      </c>
      <c r="BE13">
        <f>IF(AA13&lt;0.5*AV13,1,0)</f>
        <v>0</v>
      </c>
      <c r="BF13">
        <f>IF(AND(0.5*AV13&lt;=AA13,AA13&lt;AV13),1,0)</f>
        <v>0</v>
      </c>
      <c r="BG13">
        <f>IF(AND(AV13&lt;=AA13,AA13&lt;=((1.5*AV13)+AX13)),1,0)</f>
        <v>0</v>
      </c>
      <c r="BH13">
        <f>IF(AA13&gt;((1.5*AV13)+AX13),1,0)</f>
        <v>0</v>
      </c>
      <c r="BI13">
        <f>IF(AA13&lt;AV13,AA13-AV13,0)</f>
        <v>0</v>
      </c>
      <c r="BJ13">
        <f>IF(BH13=1,ROUND(AA13-((1.5*AV13)+AX13),0),0)</f>
        <v>0</v>
      </c>
      <c r="BK13">
        <v>100</v>
      </c>
      <c r="BL13">
        <f>BK13*BJ13</f>
        <v>0</v>
      </c>
    </row>
    <row r="14" spans="1:64">
      <c r="A14" t="s">
        <v>66</v>
      </c>
      <c r="B14" t="s">
        <v>89</v>
      </c>
      <c r="C14" t="s">
        <v>90</v>
      </c>
      <c r="D14" t="s">
        <v>91</v>
      </c>
      <c r="E14" t="s">
        <v>92</v>
      </c>
      <c r="F14" t="s">
        <v>71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>SUM(G14:S14)</f>
        <v>0</v>
      </c>
      <c r="U14">
        <f>COUNTIF(H14:S14, "&gt;0")</f>
        <v>0</v>
      </c>
      <c r="V14">
        <f>AVERAGE(S14,(ROUND(AVERAGE(Q14:S14,(AVERAGE(H14:S14))),0)))</f>
        <v>0</v>
      </c>
      <c r="W14">
        <v>0</v>
      </c>
      <c r="X14">
        <v>0</v>
      </c>
      <c r="Y14">
        <v>0</v>
      </c>
      <c r="Z14">
        <v>0</v>
      </c>
      <c r="AA14">
        <f>(X14-W14)+Y14+Z14</f>
        <v>0</v>
      </c>
      <c r="AB14">
        <f>AA14-(V14*3)</f>
        <v>0</v>
      </c>
      <c r="AC14">
        <f>IF(V14=0,AA14,AA14/V14)</f>
        <v>0</v>
      </c>
      <c r="AD14">
        <v>45</v>
      </c>
      <c r="AE14">
        <v>0</v>
      </c>
      <c r="AF14">
        <f>(AD14+AE14)/30</f>
        <v>0</v>
      </c>
      <c r="AG14" t="s">
        <v>93</v>
      </c>
      <c r="AH14">
        <v>1</v>
      </c>
      <c r="AI14">
        <v>2</v>
      </c>
      <c r="AJ14">
        <f>2+AF14</f>
        <v>0</v>
      </c>
      <c r="AK14">
        <v>0.5</v>
      </c>
      <c r="AL14">
        <v>1</v>
      </c>
      <c r="AM14">
        <f>V14</f>
        <v>0</v>
      </c>
      <c r="AN14">
        <f>IF(V14&lt;1,"Low",IF(AND(U14&gt;=9,V14&gt;(SUMIF($C$2:$C$84,C14,$V$2:$V$84)/COUNTIF($C$2:$C$84,C14))),"High","Medium"))</f>
        <v>0</v>
      </c>
      <c r="AO14">
        <f>IF(AG14="no",0,ROUNDUP(AF14*AM14,0))</f>
        <v>0</v>
      </c>
      <c r="AP14">
        <f>AO14+ROUND(AM14/2,0)</f>
        <v>0</v>
      </c>
      <c r="AQ14">
        <f>IF(AM14=0,0,ROUND(STDEV(H14:S14)/AM14,1))</f>
        <v>0</v>
      </c>
      <c r="AR14">
        <f>IF(AM14=0,0,IF(AQ14&gt;3.7,2.4,IF(AQ14&lt;0.1,1.5,VLOOKUP(AQ14,'Coefficient'!$A$2:$B$38,2,0))))</f>
        <v>0</v>
      </c>
      <c r="AS14">
        <f>IF(AN14="Low",MIN(2*AM14,IF(AG14="NO",0,STDEVA(H14:S14)*AR14*SQRT(AF14+AK14))),IF(AN14="Medium",MIN(4*AM14,IF(AG14="NO",0,STDEVA(H14:S14)*AR14*SQRT(AF14+AK14))),MIN(6*AM14,IF(AG14="NO",0,STDEVA(H14:S14)*AR14*SQRT(AF14+AK14)))))</f>
        <v>0</v>
      </c>
      <c r="AT14">
        <f>IF(AG14="NO",0,(AM14*0))</f>
        <v>0</v>
      </c>
      <c r="AU14">
        <f>AS14+AT14</f>
        <v>0</v>
      </c>
      <c r="AV14">
        <f>IF(OR(AG14="no",AU14=0),0,IF(OR(AN14="low",AN14="medium"),(ROUND(MAX(AI14,MIN(AU14*AH14,AM14*BD14)),0)),(ROUND(MAX(AI14,MAX(AU14*AH14,AM14*BD14)),0))))</f>
        <v>0</v>
      </c>
      <c r="AW14">
        <f>IF($AG14="no",0,IF($AN14="Low",MIN($AO14+AV14,V14),SUM($AO14,AV14)))</f>
        <v>0</v>
      </c>
      <c r="AX14">
        <f>IF(AG14="no",0,ROUNDUP(MAX(AL14,(AM14)*AK14),0))</f>
        <v>0</v>
      </c>
      <c r="AY14">
        <f>AW14+AX14</f>
        <v>0</v>
      </c>
      <c r="AZ14">
        <f>IF(OR($AG14="No",AND($AN14="Low",$AC14&gt;2.5)),0,IF(OR($AA14&lt;=$AW14,$AP14-AA14&gt;0),$AY14-$AA14,0))</f>
        <v>0</v>
      </c>
      <c r="BA14">
        <f>IF(AND(AU14=0,AM14=0),0,(AU14/AM14))</f>
        <v>0</v>
      </c>
      <c r="BB14">
        <f>IF(AND(AO14=0,AM14=0),0,IF(AND(AM14&gt;0,AO14=0),0,(AO14/AM14)))</f>
        <v>0</v>
      </c>
      <c r="BC14">
        <f>BA14+BB14</f>
        <v>0</v>
      </c>
      <c r="BD14">
        <f>AJ14-BC14</f>
        <v>0</v>
      </c>
      <c r="BE14">
        <f>IF(AA14&lt;0.5*AV14,1,0)</f>
        <v>0</v>
      </c>
      <c r="BF14">
        <f>IF(AND(0.5*AV14&lt;=AA14,AA14&lt;AV14),1,0)</f>
        <v>0</v>
      </c>
      <c r="BG14">
        <f>IF(AND(AV14&lt;=AA14,AA14&lt;=((1.5*AV14)+AX14)),1,0)</f>
        <v>0</v>
      </c>
      <c r="BH14">
        <f>IF(AA14&gt;((1.5*AV14)+AX14),1,0)</f>
        <v>0</v>
      </c>
      <c r="BI14">
        <f>IF(AA14&lt;AV14,AA14-AV14,0)</f>
        <v>0</v>
      </c>
      <c r="BJ14">
        <f>IF(BH14=1,ROUND(AA14-((1.5*AV14)+AX14),0),0)</f>
        <v>0</v>
      </c>
      <c r="BK14">
        <v>100</v>
      </c>
      <c r="BL14">
        <f>BK14*BJ14</f>
        <v>0</v>
      </c>
    </row>
    <row r="15" spans="1:64">
      <c r="A15" t="s">
        <v>66</v>
      </c>
      <c r="B15" t="s">
        <v>94</v>
      </c>
      <c r="C15" t="s">
        <v>90</v>
      </c>
      <c r="D15" t="s">
        <v>95</v>
      </c>
      <c r="E15" t="s">
        <v>92</v>
      </c>
      <c r="F15" t="s">
        <v>71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>SUM(G15:S15)</f>
        <v>0</v>
      </c>
      <c r="U15">
        <f>COUNTIF(H15:S15, "&gt;0")</f>
        <v>0</v>
      </c>
      <c r="V15">
        <f>AVERAGE(S15,(ROUND(AVERAGE(Q15:S15,(AVERAGE(H15:S15))),0)))</f>
        <v>0</v>
      </c>
      <c r="W15">
        <v>0</v>
      </c>
      <c r="X15">
        <v>0</v>
      </c>
      <c r="Y15">
        <v>0</v>
      </c>
      <c r="Z15">
        <v>0</v>
      </c>
      <c r="AA15">
        <f>(X15-W15)+Y15+Z15</f>
        <v>0</v>
      </c>
      <c r="AB15">
        <f>AA15-(V15*3)</f>
        <v>0</v>
      </c>
      <c r="AC15">
        <f>IF(V15=0,AA15,AA15/V15)</f>
        <v>0</v>
      </c>
      <c r="AD15">
        <v>45</v>
      </c>
      <c r="AE15">
        <v>0</v>
      </c>
      <c r="AF15">
        <f>(AD15+AE15)/30</f>
        <v>0</v>
      </c>
      <c r="AG15" t="s">
        <v>93</v>
      </c>
      <c r="AH15">
        <v>1</v>
      </c>
      <c r="AI15">
        <v>2</v>
      </c>
      <c r="AJ15">
        <f>2+AF15</f>
        <v>0</v>
      </c>
      <c r="AK15">
        <v>0.5</v>
      </c>
      <c r="AL15">
        <v>1</v>
      </c>
      <c r="AM15">
        <f>V15</f>
        <v>0</v>
      </c>
      <c r="AN15">
        <f>IF(V15&lt;1,"Low",IF(AND(U15&gt;=9,V15&gt;(SUMIF($C$2:$C$84,C15,$V$2:$V$84)/COUNTIF($C$2:$C$84,C15))),"High","Medium"))</f>
        <v>0</v>
      </c>
      <c r="AO15">
        <f>IF(AG15="no",0,ROUNDUP(AF15*AM15,0))</f>
        <v>0</v>
      </c>
      <c r="AP15">
        <f>AO15+ROUND(AM15/2,0)</f>
        <v>0</v>
      </c>
      <c r="AQ15">
        <f>IF(AM15=0,0,ROUND(STDEV(H15:S15)/AM15,1))</f>
        <v>0</v>
      </c>
      <c r="AR15">
        <f>IF(AM15=0,0,IF(AQ15&gt;3.7,2.4,IF(AQ15&lt;0.1,1.5,VLOOKUP(AQ15,'Coefficient'!$A$2:$B$38,2,0))))</f>
        <v>0</v>
      </c>
      <c r="AS15">
        <f>IF(AN15="Low",MIN(2*AM15,IF(AG15="NO",0,STDEVA(H15:S15)*AR15*SQRT(AF15+AK15))),IF(AN15="Medium",MIN(4*AM15,IF(AG15="NO",0,STDEVA(H15:S15)*AR15*SQRT(AF15+AK15))),MIN(6*AM15,IF(AG15="NO",0,STDEVA(H15:S15)*AR15*SQRT(AF15+AK15)))))</f>
        <v>0</v>
      </c>
      <c r="AT15">
        <f>IF(AG15="NO",0,(AM15*0))</f>
        <v>0</v>
      </c>
      <c r="AU15">
        <f>AS15+AT15</f>
        <v>0</v>
      </c>
      <c r="AV15">
        <f>IF(OR(AG15="no",AU15=0),0,IF(OR(AN15="low",AN15="medium"),(ROUND(MAX(AI15,MIN(AU15*AH15,AM15*BD15)),0)),(ROUND(MAX(AI15,MAX(AU15*AH15,AM15*BD15)),0))))</f>
        <v>0</v>
      </c>
      <c r="AW15">
        <f>IF($AG15="no",0,IF($AN15="Low",MIN($AO15+AV15,V15),SUM($AO15,AV15)))</f>
        <v>0</v>
      </c>
      <c r="AX15">
        <f>IF(AG15="no",0,ROUNDUP(MAX(AL15,(AM15)*AK15),0))</f>
        <v>0</v>
      </c>
      <c r="AY15">
        <f>AW15+AX15</f>
        <v>0</v>
      </c>
      <c r="AZ15">
        <f>IF(OR($AG15="No",AND($AN15="Low",$AC15&gt;2.5)),0,IF(OR($AA15&lt;=$AW15,$AP15-AA15&gt;0),$AY15-$AA15,0))</f>
        <v>0</v>
      </c>
      <c r="BA15">
        <f>IF(AND(AU15=0,AM15=0),0,(AU15/AM15))</f>
        <v>0</v>
      </c>
      <c r="BB15">
        <f>IF(AND(AO15=0,AM15=0),0,IF(AND(AM15&gt;0,AO15=0),0,(AO15/AM15)))</f>
        <v>0</v>
      </c>
      <c r="BC15">
        <f>BA15+BB15</f>
        <v>0</v>
      </c>
      <c r="BD15">
        <f>AJ15-BC15</f>
        <v>0</v>
      </c>
      <c r="BE15">
        <f>IF(AA15&lt;0.5*AV15,1,0)</f>
        <v>0</v>
      </c>
      <c r="BF15">
        <f>IF(AND(0.5*AV15&lt;=AA15,AA15&lt;AV15),1,0)</f>
        <v>0</v>
      </c>
      <c r="BG15">
        <f>IF(AND(AV15&lt;=AA15,AA15&lt;=((1.5*AV15)+AX15)),1,0)</f>
        <v>0</v>
      </c>
      <c r="BH15">
        <f>IF(AA15&gt;((1.5*AV15)+AX15),1,0)</f>
        <v>0</v>
      </c>
      <c r="BI15">
        <f>IF(AA15&lt;AV15,AA15-AV15,0)</f>
        <v>0</v>
      </c>
      <c r="BJ15">
        <f>IF(BH15=1,ROUND(AA15-((1.5*AV15)+AX15),0),0)</f>
        <v>0</v>
      </c>
      <c r="BK15">
        <v>100</v>
      </c>
      <c r="BL15">
        <f>BK15*BJ15</f>
        <v>0</v>
      </c>
    </row>
    <row r="16" spans="1:64">
      <c r="A16" t="s">
        <v>66</v>
      </c>
      <c r="B16" t="s">
        <v>96</v>
      </c>
      <c r="C16" t="s">
        <v>90</v>
      </c>
      <c r="D16" t="s">
        <v>91</v>
      </c>
      <c r="E16" t="s">
        <v>97</v>
      </c>
      <c r="F16" t="s">
        <v>71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>SUM(G16:S16)</f>
        <v>0</v>
      </c>
      <c r="U16">
        <f>COUNTIF(H16:S16, "&gt;0")</f>
        <v>0</v>
      </c>
      <c r="V16">
        <f>AVERAGE(S16,(ROUND(AVERAGE(Q16:S16,(AVERAGE(H16:S16))),0)))</f>
        <v>0</v>
      </c>
      <c r="W16">
        <v>0</v>
      </c>
      <c r="X16">
        <v>418</v>
      </c>
      <c r="Y16">
        <v>0</v>
      </c>
      <c r="Z16">
        <v>0</v>
      </c>
      <c r="AA16">
        <f>(X16-W16)+Y16+Z16</f>
        <v>0</v>
      </c>
      <c r="AB16">
        <f>AA16-(V16*3)</f>
        <v>0</v>
      </c>
      <c r="AC16">
        <f>IF(V16=0,AA16,AA16/V16)</f>
        <v>0</v>
      </c>
      <c r="AD16">
        <v>45</v>
      </c>
      <c r="AE16">
        <v>0</v>
      </c>
      <c r="AF16">
        <f>(AD16+AE16)/30</f>
        <v>0</v>
      </c>
      <c r="AG16" t="s">
        <v>93</v>
      </c>
      <c r="AH16">
        <v>1</v>
      </c>
      <c r="AI16">
        <v>2</v>
      </c>
      <c r="AJ16">
        <f>2+AF16</f>
        <v>0</v>
      </c>
      <c r="AK16">
        <v>0.5</v>
      </c>
      <c r="AL16">
        <v>1</v>
      </c>
      <c r="AM16">
        <f>V16</f>
        <v>0</v>
      </c>
      <c r="AN16">
        <f>IF(V16&lt;1,"Low",IF(AND(U16&gt;=9,V16&gt;(SUMIF($C$2:$C$84,C16,$V$2:$V$84)/COUNTIF($C$2:$C$84,C16))),"High","Medium"))</f>
        <v>0</v>
      </c>
      <c r="AO16">
        <f>IF(AG16="no",0,ROUNDUP(AF16*AM16,0))</f>
        <v>0</v>
      </c>
      <c r="AP16">
        <f>AO16+ROUND(AM16/2,0)</f>
        <v>0</v>
      </c>
      <c r="AQ16">
        <f>IF(AM16=0,0,ROUND(STDEV(H16:S16)/AM16,1))</f>
        <v>0</v>
      </c>
      <c r="AR16">
        <f>IF(AM16=0,0,IF(AQ16&gt;3.7,2.4,IF(AQ16&lt;0.1,1.5,VLOOKUP(AQ16,'Coefficient'!$A$2:$B$38,2,0))))</f>
        <v>0</v>
      </c>
      <c r="AS16">
        <f>IF(AN16="Low",MIN(2*AM16,IF(AG16="NO",0,STDEVA(H16:S16)*AR16*SQRT(AF16+AK16))),IF(AN16="Medium",MIN(4*AM16,IF(AG16="NO",0,STDEVA(H16:S16)*AR16*SQRT(AF16+AK16))),MIN(6*AM16,IF(AG16="NO",0,STDEVA(H16:S16)*AR16*SQRT(AF16+AK16)))))</f>
        <v>0</v>
      </c>
      <c r="AT16">
        <f>IF(AG16="NO",0,(AM16*0))</f>
        <v>0</v>
      </c>
      <c r="AU16">
        <f>AS16+AT16</f>
        <v>0</v>
      </c>
      <c r="AV16">
        <f>IF(OR(AG16="no",AU16=0),0,IF(OR(AN16="low",AN16="medium"),(ROUND(MAX(AI16,MIN(AU16*AH16,AM16*BD16)),0)),(ROUND(MAX(AI16,MAX(AU16*AH16,AM16*BD16)),0))))</f>
        <v>0</v>
      </c>
      <c r="AW16">
        <f>IF($AG16="no",0,IF($AN16="Low",MIN($AO16+AV16,V16),SUM($AO16,AV16)))</f>
        <v>0</v>
      </c>
      <c r="AX16">
        <f>IF(AG16="no",0,ROUNDUP(MAX(AL16,(AM16)*AK16),0))</f>
        <v>0</v>
      </c>
      <c r="AY16">
        <f>AW16+AX16</f>
        <v>0</v>
      </c>
      <c r="AZ16">
        <f>IF(OR($AG16="No",AND($AN16="Low",$AC16&gt;2.5)),0,IF(OR($AA16&lt;=$AW16,$AP16-AA16&gt;0),$AY16-$AA16,0))</f>
        <v>0</v>
      </c>
      <c r="BA16">
        <f>IF(AND(AU16=0,AM16=0),0,(AU16/AM16))</f>
        <v>0</v>
      </c>
      <c r="BB16">
        <f>IF(AND(AO16=0,AM16=0),0,IF(AND(AM16&gt;0,AO16=0),0,(AO16/AM16)))</f>
        <v>0</v>
      </c>
      <c r="BC16">
        <f>BA16+BB16</f>
        <v>0</v>
      </c>
      <c r="BD16">
        <f>AJ16-BC16</f>
        <v>0</v>
      </c>
      <c r="BE16">
        <f>IF(AA16&lt;0.5*AV16,1,0)</f>
        <v>0</v>
      </c>
      <c r="BF16">
        <f>IF(AND(0.5*AV16&lt;=AA16,AA16&lt;AV16),1,0)</f>
        <v>0</v>
      </c>
      <c r="BG16">
        <f>IF(AND(AV16&lt;=AA16,AA16&lt;=((1.5*AV16)+AX16)),1,0)</f>
        <v>0</v>
      </c>
      <c r="BH16">
        <f>IF(AA16&gt;((1.5*AV16)+AX16),1,0)</f>
        <v>0</v>
      </c>
      <c r="BI16">
        <f>IF(AA16&lt;AV16,AA16-AV16,0)</f>
        <v>0</v>
      </c>
      <c r="BJ16">
        <f>IF(BH16=1,ROUND(AA16-((1.5*AV16)+AX16),0),0)</f>
        <v>0</v>
      </c>
      <c r="BK16">
        <v>100</v>
      </c>
      <c r="BL16">
        <f>BK16*BJ16</f>
        <v>0</v>
      </c>
    </row>
    <row r="17" spans="1:64">
      <c r="A17" t="s">
        <v>66</v>
      </c>
      <c r="B17" t="s">
        <v>98</v>
      </c>
      <c r="C17" t="s">
        <v>90</v>
      </c>
      <c r="D17" t="s">
        <v>95</v>
      </c>
      <c r="E17" t="s">
        <v>97</v>
      </c>
      <c r="F17" t="s">
        <v>71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>SUM(G17:S17)</f>
        <v>0</v>
      </c>
      <c r="U17">
        <f>COUNTIF(H17:S17, "&gt;0")</f>
        <v>0</v>
      </c>
      <c r="V17">
        <f>AVERAGE(S17,(ROUND(AVERAGE(Q17:S17,(AVERAGE(H17:S17))),0)))</f>
        <v>0</v>
      </c>
      <c r="W17">
        <v>0</v>
      </c>
      <c r="X17">
        <v>0</v>
      </c>
      <c r="Y17">
        <v>0</v>
      </c>
      <c r="Z17">
        <v>0</v>
      </c>
      <c r="AA17">
        <f>(X17-W17)+Y17+Z17</f>
        <v>0</v>
      </c>
      <c r="AB17">
        <f>AA17-(V17*3)</f>
        <v>0</v>
      </c>
      <c r="AC17">
        <f>IF(V17=0,AA17,AA17/V17)</f>
        <v>0</v>
      </c>
      <c r="AD17">
        <v>45</v>
      </c>
      <c r="AE17">
        <v>0</v>
      </c>
      <c r="AF17">
        <f>(AD17+AE17)/30</f>
        <v>0</v>
      </c>
      <c r="AG17" t="s">
        <v>93</v>
      </c>
      <c r="AH17">
        <v>1</v>
      </c>
      <c r="AI17">
        <v>2</v>
      </c>
      <c r="AJ17">
        <f>2+AF17</f>
        <v>0</v>
      </c>
      <c r="AK17">
        <v>0.5</v>
      </c>
      <c r="AL17">
        <v>1</v>
      </c>
      <c r="AM17">
        <f>V17</f>
        <v>0</v>
      </c>
      <c r="AN17">
        <f>IF(V17&lt;1,"Low",IF(AND(U17&gt;=9,V17&gt;(SUMIF($C$2:$C$84,C17,$V$2:$V$84)/COUNTIF($C$2:$C$84,C17))),"High","Medium"))</f>
        <v>0</v>
      </c>
      <c r="AO17">
        <f>IF(AG17="no",0,ROUNDUP(AF17*AM17,0))</f>
        <v>0</v>
      </c>
      <c r="AP17">
        <f>AO17+ROUND(AM17/2,0)</f>
        <v>0</v>
      </c>
      <c r="AQ17">
        <f>IF(AM17=0,0,ROUND(STDEV(H17:S17)/AM17,1))</f>
        <v>0</v>
      </c>
      <c r="AR17">
        <f>IF(AM17=0,0,IF(AQ17&gt;3.7,2.4,IF(AQ17&lt;0.1,1.5,VLOOKUP(AQ17,'Coefficient'!$A$2:$B$38,2,0))))</f>
        <v>0</v>
      </c>
      <c r="AS17">
        <f>IF(AN17="Low",MIN(2*AM17,IF(AG17="NO",0,STDEVA(H17:S17)*AR17*SQRT(AF17+AK17))),IF(AN17="Medium",MIN(4*AM17,IF(AG17="NO",0,STDEVA(H17:S17)*AR17*SQRT(AF17+AK17))),MIN(6*AM17,IF(AG17="NO",0,STDEVA(H17:S17)*AR17*SQRT(AF17+AK17)))))</f>
        <v>0</v>
      </c>
      <c r="AT17">
        <f>IF(AG17="NO",0,(AM17*0))</f>
        <v>0</v>
      </c>
      <c r="AU17">
        <f>AS17+AT17</f>
        <v>0</v>
      </c>
      <c r="AV17">
        <f>IF(OR(AG17="no",AU17=0),0,IF(OR(AN17="low",AN17="medium"),(ROUND(MAX(AI17,MIN(AU17*AH17,AM17*BD17)),0)),(ROUND(MAX(AI17,MAX(AU17*AH17,AM17*BD17)),0))))</f>
        <v>0</v>
      </c>
      <c r="AW17">
        <f>IF($AG17="no",0,IF($AN17="Low",MIN($AO17+AV17,V17),SUM($AO17,AV17)))</f>
        <v>0</v>
      </c>
      <c r="AX17">
        <f>IF(AG17="no",0,ROUNDUP(MAX(AL17,(AM17)*AK17),0))</f>
        <v>0</v>
      </c>
      <c r="AY17">
        <f>AW17+AX17</f>
        <v>0</v>
      </c>
      <c r="AZ17">
        <f>IF(OR($AG17="No",AND($AN17="Low",$AC17&gt;2.5)),0,IF(OR($AA17&lt;=$AW17,$AP17-AA17&gt;0),$AY17-$AA17,0))</f>
        <v>0</v>
      </c>
      <c r="BA17">
        <f>IF(AND(AU17=0,AM17=0),0,(AU17/AM17))</f>
        <v>0</v>
      </c>
      <c r="BB17">
        <f>IF(AND(AO17=0,AM17=0),0,IF(AND(AM17&gt;0,AO17=0),0,(AO17/AM17)))</f>
        <v>0</v>
      </c>
      <c r="BC17">
        <f>BA17+BB17</f>
        <v>0</v>
      </c>
      <c r="BD17">
        <f>AJ17-BC17</f>
        <v>0</v>
      </c>
      <c r="BE17">
        <f>IF(AA17&lt;0.5*AV17,1,0)</f>
        <v>0</v>
      </c>
      <c r="BF17">
        <f>IF(AND(0.5*AV17&lt;=AA17,AA17&lt;AV17),1,0)</f>
        <v>0</v>
      </c>
      <c r="BG17">
        <f>IF(AND(AV17&lt;=AA17,AA17&lt;=((1.5*AV17)+AX17)),1,0)</f>
        <v>0</v>
      </c>
      <c r="BH17">
        <f>IF(AA17&gt;((1.5*AV17)+AX17),1,0)</f>
        <v>0</v>
      </c>
      <c r="BI17">
        <f>IF(AA17&lt;AV17,AA17-AV17,0)</f>
        <v>0</v>
      </c>
      <c r="BJ17">
        <f>IF(BH17=1,ROUND(AA17-((1.5*AV17)+AX17),0),0)</f>
        <v>0</v>
      </c>
      <c r="BK17">
        <v>100</v>
      </c>
      <c r="BL17">
        <f>BK17*BJ17</f>
        <v>0</v>
      </c>
    </row>
    <row r="18" spans="1:64">
      <c r="A18" t="s">
        <v>66</v>
      </c>
      <c r="B18" t="s">
        <v>99</v>
      </c>
      <c r="C18" t="s">
        <v>90</v>
      </c>
      <c r="D18" t="s">
        <v>91</v>
      </c>
      <c r="E18" t="s">
        <v>70</v>
      </c>
      <c r="F18" t="s">
        <v>71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>SUM(G18:S18)</f>
        <v>0</v>
      </c>
      <c r="U18">
        <f>COUNTIF(H18:S18, "&gt;0")</f>
        <v>0</v>
      </c>
      <c r="V18">
        <f>AVERAGE(S18,(ROUND(AVERAGE(Q18:S18,(AVERAGE(H18:S18))),0)))</f>
        <v>0</v>
      </c>
      <c r="W18">
        <v>0</v>
      </c>
      <c r="X18">
        <v>0</v>
      </c>
      <c r="Y18">
        <v>0</v>
      </c>
      <c r="Z18">
        <v>0</v>
      </c>
      <c r="AA18">
        <f>(X18-W18)+Y18+Z18</f>
        <v>0</v>
      </c>
      <c r="AB18">
        <f>AA18-(V18*3)</f>
        <v>0</v>
      </c>
      <c r="AC18">
        <f>IF(V18=0,AA18,AA18/V18)</f>
        <v>0</v>
      </c>
      <c r="AD18">
        <v>45</v>
      </c>
      <c r="AE18">
        <v>0</v>
      </c>
      <c r="AF18">
        <f>(AD18+AE18)/30</f>
        <v>0</v>
      </c>
      <c r="AG18" t="s">
        <v>93</v>
      </c>
      <c r="AH18">
        <v>1</v>
      </c>
      <c r="AI18">
        <v>2</v>
      </c>
      <c r="AJ18">
        <f>2+AF18</f>
        <v>0</v>
      </c>
      <c r="AK18">
        <v>0.5</v>
      </c>
      <c r="AL18">
        <v>1</v>
      </c>
      <c r="AM18">
        <f>V18</f>
        <v>0</v>
      </c>
      <c r="AN18">
        <f>IF(V18&lt;1,"Low",IF(AND(U18&gt;=9,V18&gt;(SUMIF($C$2:$C$84,C18,$V$2:$V$84)/COUNTIF($C$2:$C$84,C18))),"High","Medium"))</f>
        <v>0</v>
      </c>
      <c r="AO18">
        <f>IF(AG18="no",0,ROUNDUP(AF18*AM18,0))</f>
        <v>0</v>
      </c>
      <c r="AP18">
        <f>AO18+ROUND(AM18/2,0)</f>
        <v>0</v>
      </c>
      <c r="AQ18">
        <f>IF(AM18=0,0,ROUND(STDEV(H18:S18)/AM18,1))</f>
        <v>0</v>
      </c>
      <c r="AR18">
        <f>IF(AM18=0,0,IF(AQ18&gt;3.7,2.4,IF(AQ18&lt;0.1,1.5,VLOOKUP(AQ18,'Coefficient'!$A$2:$B$38,2,0))))</f>
        <v>0</v>
      </c>
      <c r="AS18">
        <f>IF(AN18="Low",MIN(2*AM18,IF(AG18="NO",0,STDEVA(H18:S18)*AR18*SQRT(AF18+AK18))),IF(AN18="Medium",MIN(4*AM18,IF(AG18="NO",0,STDEVA(H18:S18)*AR18*SQRT(AF18+AK18))),MIN(6*AM18,IF(AG18="NO",0,STDEVA(H18:S18)*AR18*SQRT(AF18+AK18)))))</f>
        <v>0</v>
      </c>
      <c r="AT18">
        <f>IF(AG18="NO",0,(AM18*0))</f>
        <v>0</v>
      </c>
      <c r="AU18">
        <f>AS18+AT18</f>
        <v>0</v>
      </c>
      <c r="AV18">
        <f>IF(OR(AG18="no",AU18=0),0,IF(OR(AN18="low",AN18="medium"),(ROUND(MAX(AI18,MIN(AU18*AH18,AM18*BD18)),0)),(ROUND(MAX(AI18,MAX(AU18*AH18,AM18*BD18)),0))))</f>
        <v>0</v>
      </c>
      <c r="AW18">
        <f>IF($AG18="no",0,IF($AN18="Low",MIN($AO18+AV18,V18),SUM($AO18,AV18)))</f>
        <v>0</v>
      </c>
      <c r="AX18">
        <f>IF(AG18="no",0,ROUNDUP(MAX(AL18,(AM18)*AK18),0))</f>
        <v>0</v>
      </c>
      <c r="AY18">
        <f>AW18+AX18</f>
        <v>0</v>
      </c>
      <c r="AZ18">
        <f>IF(OR($AG18="No",AND($AN18="Low",$AC18&gt;2.5)),0,IF(OR($AA18&lt;=$AW18,$AP18-AA18&gt;0),$AY18-$AA18,0))</f>
        <v>0</v>
      </c>
      <c r="BA18">
        <f>IF(AND(AU18=0,AM18=0),0,(AU18/AM18))</f>
        <v>0</v>
      </c>
      <c r="BB18">
        <f>IF(AND(AO18=0,AM18=0),0,IF(AND(AM18&gt;0,AO18=0),0,(AO18/AM18)))</f>
        <v>0</v>
      </c>
      <c r="BC18">
        <f>BA18+BB18</f>
        <v>0</v>
      </c>
      <c r="BD18">
        <f>AJ18-BC18</f>
        <v>0</v>
      </c>
      <c r="BE18">
        <f>IF(AA18&lt;0.5*AV18,1,0)</f>
        <v>0</v>
      </c>
      <c r="BF18">
        <f>IF(AND(0.5*AV18&lt;=AA18,AA18&lt;AV18),1,0)</f>
        <v>0</v>
      </c>
      <c r="BG18">
        <f>IF(AND(AV18&lt;=AA18,AA18&lt;=((1.5*AV18)+AX18)),1,0)</f>
        <v>0</v>
      </c>
      <c r="BH18">
        <f>IF(AA18&gt;((1.5*AV18)+AX18),1,0)</f>
        <v>0</v>
      </c>
      <c r="BI18">
        <f>IF(AA18&lt;AV18,AA18-AV18,0)</f>
        <v>0</v>
      </c>
      <c r="BJ18">
        <f>IF(BH18=1,ROUND(AA18-((1.5*AV18)+AX18),0),0)</f>
        <v>0</v>
      </c>
      <c r="BK18">
        <v>100</v>
      </c>
      <c r="BL18">
        <f>BK18*BJ18</f>
        <v>0</v>
      </c>
    </row>
    <row r="19" spans="1:64">
      <c r="A19" t="s">
        <v>66</v>
      </c>
      <c r="B19" t="s">
        <v>100</v>
      </c>
      <c r="C19" t="s">
        <v>90</v>
      </c>
      <c r="D19" t="s">
        <v>95</v>
      </c>
      <c r="E19" t="s">
        <v>70</v>
      </c>
      <c r="F19" t="s">
        <v>71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>SUM(G19:S19)</f>
        <v>0</v>
      </c>
      <c r="U19">
        <f>COUNTIF(H19:S19, "&gt;0")</f>
        <v>0</v>
      </c>
      <c r="V19">
        <f>AVERAGE(S19,(ROUND(AVERAGE(Q19:S19,(AVERAGE(H19:S19))),0)))</f>
        <v>0</v>
      </c>
      <c r="W19">
        <v>0</v>
      </c>
      <c r="X19">
        <v>1</v>
      </c>
      <c r="Y19">
        <v>0</v>
      </c>
      <c r="Z19">
        <v>0</v>
      </c>
      <c r="AA19">
        <f>(X19-W19)+Y19+Z19</f>
        <v>0</v>
      </c>
      <c r="AB19">
        <f>AA19-(V19*3)</f>
        <v>0</v>
      </c>
      <c r="AC19">
        <f>IF(V19=0,AA19,AA19/V19)</f>
        <v>0</v>
      </c>
      <c r="AD19">
        <v>45</v>
      </c>
      <c r="AE19">
        <v>0</v>
      </c>
      <c r="AF19">
        <f>(AD19+AE19)/30</f>
        <v>0</v>
      </c>
      <c r="AG19" t="s">
        <v>93</v>
      </c>
      <c r="AH19">
        <v>1</v>
      </c>
      <c r="AI19">
        <v>2</v>
      </c>
      <c r="AJ19">
        <f>2+AF19</f>
        <v>0</v>
      </c>
      <c r="AK19">
        <v>0.5</v>
      </c>
      <c r="AL19">
        <v>1</v>
      </c>
      <c r="AM19">
        <f>V19</f>
        <v>0</v>
      </c>
      <c r="AN19">
        <f>IF(V19&lt;1,"Low",IF(AND(U19&gt;=9,V19&gt;(SUMIF($C$2:$C$84,C19,$V$2:$V$84)/COUNTIF($C$2:$C$84,C19))),"High","Medium"))</f>
        <v>0</v>
      </c>
      <c r="AO19">
        <f>IF(AG19="no",0,ROUNDUP(AF19*AM19,0))</f>
        <v>0</v>
      </c>
      <c r="AP19">
        <f>AO19+ROUND(AM19/2,0)</f>
        <v>0</v>
      </c>
      <c r="AQ19">
        <f>IF(AM19=0,0,ROUND(STDEV(H19:S19)/AM19,1))</f>
        <v>0</v>
      </c>
      <c r="AR19">
        <f>IF(AM19=0,0,IF(AQ19&gt;3.7,2.4,IF(AQ19&lt;0.1,1.5,VLOOKUP(AQ19,'Coefficient'!$A$2:$B$38,2,0))))</f>
        <v>0</v>
      </c>
      <c r="AS19">
        <f>IF(AN19="Low",MIN(2*AM19,IF(AG19="NO",0,STDEVA(H19:S19)*AR19*SQRT(AF19+AK19))),IF(AN19="Medium",MIN(4*AM19,IF(AG19="NO",0,STDEVA(H19:S19)*AR19*SQRT(AF19+AK19))),MIN(6*AM19,IF(AG19="NO",0,STDEVA(H19:S19)*AR19*SQRT(AF19+AK19)))))</f>
        <v>0</v>
      </c>
      <c r="AT19">
        <f>IF(AG19="NO",0,(AM19*0))</f>
        <v>0</v>
      </c>
      <c r="AU19">
        <f>AS19+AT19</f>
        <v>0</v>
      </c>
      <c r="AV19">
        <f>IF(OR(AG19="no",AU19=0),0,IF(OR(AN19="low",AN19="medium"),(ROUND(MAX(AI19,MIN(AU19*AH19,AM19*BD19)),0)),(ROUND(MAX(AI19,MAX(AU19*AH19,AM19*BD19)),0))))</f>
        <v>0</v>
      </c>
      <c r="AW19">
        <f>IF($AG19="no",0,IF($AN19="Low",MIN($AO19+AV19,V19),SUM($AO19,AV19)))</f>
        <v>0</v>
      </c>
      <c r="AX19">
        <f>IF(AG19="no",0,ROUNDUP(MAX(AL19,(AM19)*AK19),0))</f>
        <v>0</v>
      </c>
      <c r="AY19">
        <f>AW19+AX19</f>
        <v>0</v>
      </c>
      <c r="AZ19">
        <f>IF(OR($AG19="No",AND($AN19="Low",$AC19&gt;2.5)),0,IF(OR($AA19&lt;=$AW19,$AP19-AA19&gt;0),$AY19-$AA19,0))</f>
        <v>0</v>
      </c>
      <c r="BA19">
        <f>IF(AND(AU19=0,AM19=0),0,(AU19/AM19))</f>
        <v>0</v>
      </c>
      <c r="BB19">
        <f>IF(AND(AO19=0,AM19=0),0,IF(AND(AM19&gt;0,AO19=0),0,(AO19/AM19)))</f>
        <v>0</v>
      </c>
      <c r="BC19">
        <f>BA19+BB19</f>
        <v>0</v>
      </c>
      <c r="BD19">
        <f>AJ19-BC19</f>
        <v>0</v>
      </c>
      <c r="BE19">
        <f>IF(AA19&lt;0.5*AV19,1,0)</f>
        <v>0</v>
      </c>
      <c r="BF19">
        <f>IF(AND(0.5*AV19&lt;=AA19,AA19&lt;AV19),1,0)</f>
        <v>0</v>
      </c>
      <c r="BG19">
        <f>IF(AND(AV19&lt;=AA19,AA19&lt;=((1.5*AV19)+AX19)),1,0)</f>
        <v>0</v>
      </c>
      <c r="BH19">
        <f>IF(AA19&gt;((1.5*AV19)+AX19),1,0)</f>
        <v>0</v>
      </c>
      <c r="BI19">
        <f>IF(AA19&lt;AV19,AA19-AV19,0)</f>
        <v>0</v>
      </c>
      <c r="BJ19">
        <f>IF(BH19=1,ROUND(AA19-((1.5*AV19)+AX19),0),0)</f>
        <v>0</v>
      </c>
      <c r="BK19">
        <v>100</v>
      </c>
      <c r="BL19">
        <f>BK19*BJ19</f>
        <v>0</v>
      </c>
    </row>
    <row r="20" spans="1:64">
      <c r="A20" t="s">
        <v>66</v>
      </c>
      <c r="B20" t="s">
        <v>101</v>
      </c>
      <c r="C20" t="s">
        <v>90</v>
      </c>
      <c r="D20" t="s">
        <v>91</v>
      </c>
      <c r="E20" t="s">
        <v>102</v>
      </c>
      <c r="F20" t="s">
        <v>71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>SUM(G20:S20)</f>
        <v>0</v>
      </c>
      <c r="U20">
        <f>COUNTIF(H20:S20, "&gt;0")</f>
        <v>0</v>
      </c>
      <c r="V20">
        <f>AVERAGE(S20,(ROUND(AVERAGE(Q20:S20,(AVERAGE(H20:S20))),0)))</f>
        <v>0</v>
      </c>
      <c r="W20">
        <v>0</v>
      </c>
      <c r="X20">
        <v>37</v>
      </c>
      <c r="Y20">
        <v>0</v>
      </c>
      <c r="Z20">
        <v>0</v>
      </c>
      <c r="AA20">
        <f>(X20-W20)+Y20+Z20</f>
        <v>0</v>
      </c>
      <c r="AB20">
        <f>AA20-(V20*3)</f>
        <v>0</v>
      </c>
      <c r="AC20">
        <f>IF(V20=0,AA20,AA20/V20)</f>
        <v>0</v>
      </c>
      <c r="AD20">
        <v>45</v>
      </c>
      <c r="AE20">
        <v>0</v>
      </c>
      <c r="AF20">
        <f>(AD20+AE20)/30</f>
        <v>0</v>
      </c>
      <c r="AG20" t="s">
        <v>93</v>
      </c>
      <c r="AH20">
        <v>1</v>
      </c>
      <c r="AI20">
        <v>2</v>
      </c>
      <c r="AJ20">
        <f>2+AF20</f>
        <v>0</v>
      </c>
      <c r="AK20">
        <v>0.5</v>
      </c>
      <c r="AL20">
        <v>1</v>
      </c>
      <c r="AM20">
        <f>V20</f>
        <v>0</v>
      </c>
      <c r="AN20">
        <f>IF(V20&lt;1,"Low",IF(AND(U20&gt;=9,V20&gt;(SUMIF($C$2:$C$84,C20,$V$2:$V$84)/COUNTIF($C$2:$C$84,C20))),"High","Medium"))</f>
        <v>0</v>
      </c>
      <c r="AO20">
        <f>IF(AG20="no",0,ROUNDUP(AF20*AM20,0))</f>
        <v>0</v>
      </c>
      <c r="AP20">
        <f>AO20+ROUND(AM20/2,0)</f>
        <v>0</v>
      </c>
      <c r="AQ20">
        <f>IF(AM20=0,0,ROUND(STDEV(H20:S20)/AM20,1))</f>
        <v>0</v>
      </c>
      <c r="AR20">
        <f>IF(AM20=0,0,IF(AQ20&gt;3.7,2.4,IF(AQ20&lt;0.1,1.5,VLOOKUP(AQ20,'Coefficient'!$A$2:$B$38,2,0))))</f>
        <v>0</v>
      </c>
      <c r="AS20">
        <f>IF(AN20="Low",MIN(2*AM20,IF(AG20="NO",0,STDEVA(H20:S20)*AR20*SQRT(AF20+AK20))),IF(AN20="Medium",MIN(4*AM20,IF(AG20="NO",0,STDEVA(H20:S20)*AR20*SQRT(AF20+AK20))),MIN(6*AM20,IF(AG20="NO",0,STDEVA(H20:S20)*AR20*SQRT(AF20+AK20)))))</f>
        <v>0</v>
      </c>
      <c r="AT20">
        <f>IF(AG20="NO",0,(AM20*0))</f>
        <v>0</v>
      </c>
      <c r="AU20">
        <f>AS20+AT20</f>
        <v>0</v>
      </c>
      <c r="AV20">
        <f>IF(OR(AG20="no",AU20=0),0,IF(OR(AN20="low",AN20="medium"),(ROUND(MAX(AI20,MIN(AU20*AH20,AM20*BD20)),0)),(ROUND(MAX(AI20,MAX(AU20*AH20,AM20*BD20)),0))))</f>
        <v>0</v>
      </c>
      <c r="AW20">
        <f>IF($AG20="no",0,IF($AN20="Low",MIN($AO20+AV20,V20),SUM($AO20,AV20)))</f>
        <v>0</v>
      </c>
      <c r="AX20">
        <f>IF(AG20="no",0,ROUNDUP(MAX(AL20,(AM20)*AK20),0))</f>
        <v>0</v>
      </c>
      <c r="AY20">
        <f>AW20+AX20</f>
        <v>0</v>
      </c>
      <c r="AZ20">
        <f>IF(OR($AG20="No",AND($AN20="Low",$AC20&gt;2.5)),0,IF(OR($AA20&lt;=$AW20,$AP20-AA20&gt;0),$AY20-$AA20,0))</f>
        <v>0</v>
      </c>
      <c r="BA20">
        <f>IF(AND(AU20=0,AM20=0),0,(AU20/AM20))</f>
        <v>0</v>
      </c>
      <c r="BB20">
        <f>IF(AND(AO20=0,AM20=0),0,IF(AND(AM20&gt;0,AO20=0),0,(AO20/AM20)))</f>
        <v>0</v>
      </c>
      <c r="BC20">
        <f>BA20+BB20</f>
        <v>0</v>
      </c>
      <c r="BD20">
        <f>AJ20-BC20</f>
        <v>0</v>
      </c>
      <c r="BE20">
        <f>IF(AA20&lt;0.5*AV20,1,0)</f>
        <v>0</v>
      </c>
      <c r="BF20">
        <f>IF(AND(0.5*AV20&lt;=AA20,AA20&lt;AV20),1,0)</f>
        <v>0</v>
      </c>
      <c r="BG20">
        <f>IF(AND(AV20&lt;=AA20,AA20&lt;=((1.5*AV20)+AX20)),1,0)</f>
        <v>0</v>
      </c>
      <c r="BH20">
        <f>IF(AA20&gt;((1.5*AV20)+AX20),1,0)</f>
        <v>0</v>
      </c>
      <c r="BI20">
        <f>IF(AA20&lt;AV20,AA20-AV20,0)</f>
        <v>0</v>
      </c>
      <c r="BJ20">
        <f>IF(BH20=1,ROUND(AA20-((1.5*AV20)+AX20),0),0)</f>
        <v>0</v>
      </c>
      <c r="BK20">
        <v>100</v>
      </c>
      <c r="BL20">
        <f>BK20*BJ20</f>
        <v>0</v>
      </c>
    </row>
    <row r="21" spans="1:64">
      <c r="A21" t="s">
        <v>66</v>
      </c>
      <c r="B21" t="s">
        <v>103</v>
      </c>
      <c r="C21" t="s">
        <v>90</v>
      </c>
      <c r="D21" t="s">
        <v>95</v>
      </c>
      <c r="E21" t="s">
        <v>102</v>
      </c>
      <c r="F21" t="s">
        <v>71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>SUM(G21:S21)</f>
        <v>0</v>
      </c>
      <c r="U21">
        <f>COUNTIF(H21:S21, "&gt;0")</f>
        <v>0</v>
      </c>
      <c r="V21">
        <f>AVERAGE(S21,(ROUND(AVERAGE(Q21:S21,(AVERAGE(H21:S21))),0)))</f>
        <v>0</v>
      </c>
      <c r="W21">
        <v>0</v>
      </c>
      <c r="X21">
        <v>37</v>
      </c>
      <c r="Y21">
        <v>0</v>
      </c>
      <c r="Z21">
        <v>0</v>
      </c>
      <c r="AA21">
        <f>(X21-W21)+Y21+Z21</f>
        <v>0</v>
      </c>
      <c r="AB21">
        <f>AA21-(V21*3)</f>
        <v>0</v>
      </c>
      <c r="AC21">
        <f>IF(V21=0,AA21,AA21/V21)</f>
        <v>0</v>
      </c>
      <c r="AD21">
        <v>45</v>
      </c>
      <c r="AE21">
        <v>0</v>
      </c>
      <c r="AF21">
        <f>(AD21+AE21)/30</f>
        <v>0</v>
      </c>
      <c r="AG21" t="s">
        <v>93</v>
      </c>
      <c r="AH21">
        <v>1</v>
      </c>
      <c r="AI21">
        <v>2</v>
      </c>
      <c r="AJ21">
        <f>2+AF21</f>
        <v>0</v>
      </c>
      <c r="AK21">
        <v>0.5</v>
      </c>
      <c r="AL21">
        <v>1</v>
      </c>
      <c r="AM21">
        <f>V21</f>
        <v>0</v>
      </c>
      <c r="AN21">
        <f>IF(V21&lt;1,"Low",IF(AND(U21&gt;=9,V21&gt;(SUMIF($C$2:$C$84,C21,$V$2:$V$84)/COUNTIF($C$2:$C$84,C21))),"High","Medium"))</f>
        <v>0</v>
      </c>
      <c r="AO21">
        <f>IF(AG21="no",0,ROUNDUP(AF21*AM21,0))</f>
        <v>0</v>
      </c>
      <c r="AP21">
        <f>AO21+ROUND(AM21/2,0)</f>
        <v>0</v>
      </c>
      <c r="AQ21">
        <f>IF(AM21=0,0,ROUND(STDEV(H21:S21)/AM21,1))</f>
        <v>0</v>
      </c>
      <c r="AR21">
        <f>IF(AM21=0,0,IF(AQ21&gt;3.7,2.4,IF(AQ21&lt;0.1,1.5,VLOOKUP(AQ21,'Coefficient'!$A$2:$B$38,2,0))))</f>
        <v>0</v>
      </c>
      <c r="AS21">
        <f>IF(AN21="Low",MIN(2*AM21,IF(AG21="NO",0,STDEVA(H21:S21)*AR21*SQRT(AF21+AK21))),IF(AN21="Medium",MIN(4*AM21,IF(AG21="NO",0,STDEVA(H21:S21)*AR21*SQRT(AF21+AK21))),MIN(6*AM21,IF(AG21="NO",0,STDEVA(H21:S21)*AR21*SQRT(AF21+AK21)))))</f>
        <v>0</v>
      </c>
      <c r="AT21">
        <f>IF(AG21="NO",0,(AM21*0))</f>
        <v>0</v>
      </c>
      <c r="AU21">
        <f>AS21+AT21</f>
        <v>0</v>
      </c>
      <c r="AV21">
        <f>IF(OR(AG21="no",AU21=0),0,IF(OR(AN21="low",AN21="medium"),(ROUND(MAX(AI21,MIN(AU21*AH21,AM21*BD21)),0)),(ROUND(MAX(AI21,MAX(AU21*AH21,AM21*BD21)),0))))</f>
        <v>0</v>
      </c>
      <c r="AW21">
        <f>IF($AG21="no",0,IF($AN21="Low",MIN($AO21+AV21,V21),SUM($AO21,AV21)))</f>
        <v>0</v>
      </c>
      <c r="AX21">
        <f>IF(AG21="no",0,ROUNDUP(MAX(AL21,(AM21)*AK21),0))</f>
        <v>0</v>
      </c>
      <c r="AY21">
        <f>AW21+AX21</f>
        <v>0</v>
      </c>
      <c r="AZ21">
        <f>IF(OR($AG21="No",AND($AN21="Low",$AC21&gt;2.5)),0,IF(OR($AA21&lt;=$AW21,$AP21-AA21&gt;0),$AY21-$AA21,0))</f>
        <v>0</v>
      </c>
      <c r="BA21">
        <f>IF(AND(AU21=0,AM21=0),0,(AU21/AM21))</f>
        <v>0</v>
      </c>
      <c r="BB21">
        <f>IF(AND(AO21=0,AM21=0),0,IF(AND(AM21&gt;0,AO21=0),0,(AO21/AM21)))</f>
        <v>0</v>
      </c>
      <c r="BC21">
        <f>BA21+BB21</f>
        <v>0</v>
      </c>
      <c r="BD21">
        <f>AJ21-BC21</f>
        <v>0</v>
      </c>
      <c r="BE21">
        <f>IF(AA21&lt;0.5*AV21,1,0)</f>
        <v>0</v>
      </c>
      <c r="BF21">
        <f>IF(AND(0.5*AV21&lt;=AA21,AA21&lt;AV21),1,0)</f>
        <v>0</v>
      </c>
      <c r="BG21">
        <f>IF(AND(AV21&lt;=AA21,AA21&lt;=((1.5*AV21)+AX21)),1,0)</f>
        <v>0</v>
      </c>
      <c r="BH21">
        <f>IF(AA21&gt;((1.5*AV21)+AX21),1,0)</f>
        <v>0</v>
      </c>
      <c r="BI21">
        <f>IF(AA21&lt;AV21,AA21-AV21,0)</f>
        <v>0</v>
      </c>
      <c r="BJ21">
        <f>IF(BH21=1,ROUND(AA21-((1.5*AV21)+AX21),0),0)</f>
        <v>0</v>
      </c>
      <c r="BK21">
        <v>100</v>
      </c>
      <c r="BL21">
        <f>BK21*BJ21</f>
        <v>0</v>
      </c>
    </row>
    <row r="22" spans="1:64">
      <c r="A22" t="s">
        <v>66</v>
      </c>
      <c r="B22" t="s">
        <v>104</v>
      </c>
      <c r="C22" t="s">
        <v>90</v>
      </c>
      <c r="D22" t="s">
        <v>91</v>
      </c>
      <c r="E22" t="s">
        <v>76</v>
      </c>
      <c r="F22" t="s">
        <v>71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>SUM(G22:S22)</f>
        <v>0</v>
      </c>
      <c r="U22">
        <f>COUNTIF(H22:S22, "&gt;0")</f>
        <v>0</v>
      </c>
      <c r="V22">
        <f>AVERAGE(S22,(ROUND(AVERAGE(Q22:S22,(AVERAGE(H22:S22))),0)))</f>
        <v>0</v>
      </c>
      <c r="W22">
        <v>0</v>
      </c>
      <c r="X22">
        <v>196</v>
      </c>
      <c r="Y22">
        <v>0</v>
      </c>
      <c r="Z22">
        <v>0</v>
      </c>
      <c r="AA22">
        <f>(X22-W22)+Y22+Z22</f>
        <v>0</v>
      </c>
      <c r="AB22">
        <f>AA22-(V22*3)</f>
        <v>0</v>
      </c>
      <c r="AC22">
        <f>IF(V22=0,AA22,AA22/V22)</f>
        <v>0</v>
      </c>
      <c r="AD22">
        <v>45</v>
      </c>
      <c r="AE22">
        <v>0</v>
      </c>
      <c r="AF22">
        <f>(AD22+AE22)/30</f>
        <v>0</v>
      </c>
      <c r="AG22" t="s">
        <v>93</v>
      </c>
      <c r="AH22">
        <v>1</v>
      </c>
      <c r="AI22">
        <v>2</v>
      </c>
      <c r="AJ22">
        <f>2+AF22</f>
        <v>0</v>
      </c>
      <c r="AK22">
        <v>0.5</v>
      </c>
      <c r="AL22">
        <v>1</v>
      </c>
      <c r="AM22">
        <f>V22</f>
        <v>0</v>
      </c>
      <c r="AN22">
        <f>IF(V22&lt;1,"Low",IF(AND(U22&gt;=9,V22&gt;(SUMIF($C$2:$C$84,C22,$V$2:$V$84)/COUNTIF($C$2:$C$84,C22))),"High","Medium"))</f>
        <v>0</v>
      </c>
      <c r="AO22">
        <f>IF(AG22="no",0,ROUNDUP(AF22*AM22,0))</f>
        <v>0</v>
      </c>
      <c r="AP22">
        <f>AO22+ROUND(AM22/2,0)</f>
        <v>0</v>
      </c>
      <c r="AQ22">
        <f>IF(AM22=0,0,ROUND(STDEV(H22:S22)/AM22,1))</f>
        <v>0</v>
      </c>
      <c r="AR22">
        <f>IF(AM22=0,0,IF(AQ22&gt;3.7,2.4,IF(AQ22&lt;0.1,1.5,VLOOKUP(AQ22,'Coefficient'!$A$2:$B$38,2,0))))</f>
        <v>0</v>
      </c>
      <c r="AS22">
        <f>IF(AN22="Low",MIN(2*AM22,IF(AG22="NO",0,STDEVA(H22:S22)*AR22*SQRT(AF22+AK22))),IF(AN22="Medium",MIN(4*AM22,IF(AG22="NO",0,STDEVA(H22:S22)*AR22*SQRT(AF22+AK22))),MIN(6*AM22,IF(AG22="NO",0,STDEVA(H22:S22)*AR22*SQRT(AF22+AK22)))))</f>
        <v>0</v>
      </c>
      <c r="AT22">
        <f>IF(AG22="NO",0,(AM22*0))</f>
        <v>0</v>
      </c>
      <c r="AU22">
        <f>AS22+AT22</f>
        <v>0</v>
      </c>
      <c r="AV22">
        <f>IF(OR(AG22="no",AU22=0),0,IF(OR(AN22="low",AN22="medium"),(ROUND(MAX(AI22,MIN(AU22*AH22,AM22*BD22)),0)),(ROUND(MAX(AI22,MAX(AU22*AH22,AM22*BD22)),0))))</f>
        <v>0</v>
      </c>
      <c r="AW22">
        <f>IF($AG22="no",0,IF($AN22="Low",MIN($AO22+AV22,V22),SUM($AO22,AV22)))</f>
        <v>0</v>
      </c>
      <c r="AX22">
        <f>IF(AG22="no",0,ROUNDUP(MAX(AL22,(AM22)*AK22),0))</f>
        <v>0</v>
      </c>
      <c r="AY22">
        <f>AW22+AX22</f>
        <v>0</v>
      </c>
      <c r="AZ22">
        <f>IF(OR($AG22="No",AND($AN22="Low",$AC22&gt;2.5)),0,IF(OR($AA22&lt;=$AW22,$AP22-AA22&gt;0),$AY22-$AA22,0))</f>
        <v>0</v>
      </c>
      <c r="BA22">
        <f>IF(AND(AU22=0,AM22=0),0,(AU22/AM22))</f>
        <v>0</v>
      </c>
      <c r="BB22">
        <f>IF(AND(AO22=0,AM22=0),0,IF(AND(AM22&gt;0,AO22=0),0,(AO22/AM22)))</f>
        <v>0</v>
      </c>
      <c r="BC22">
        <f>BA22+BB22</f>
        <v>0</v>
      </c>
      <c r="BD22">
        <f>AJ22-BC22</f>
        <v>0</v>
      </c>
      <c r="BE22">
        <f>IF(AA22&lt;0.5*AV22,1,0)</f>
        <v>0</v>
      </c>
      <c r="BF22">
        <f>IF(AND(0.5*AV22&lt;=AA22,AA22&lt;AV22),1,0)</f>
        <v>0</v>
      </c>
      <c r="BG22">
        <f>IF(AND(AV22&lt;=AA22,AA22&lt;=((1.5*AV22)+AX22)),1,0)</f>
        <v>0</v>
      </c>
      <c r="BH22">
        <f>IF(AA22&gt;((1.5*AV22)+AX22),1,0)</f>
        <v>0</v>
      </c>
      <c r="BI22">
        <f>IF(AA22&lt;AV22,AA22-AV22,0)</f>
        <v>0</v>
      </c>
      <c r="BJ22">
        <f>IF(BH22=1,ROUND(AA22-((1.5*AV22)+AX22),0),0)</f>
        <v>0</v>
      </c>
      <c r="BK22">
        <v>100</v>
      </c>
      <c r="BL22">
        <f>BK22*BJ22</f>
        <v>0</v>
      </c>
    </row>
    <row r="23" spans="1:64">
      <c r="A23" t="s">
        <v>66</v>
      </c>
      <c r="B23" t="s">
        <v>105</v>
      </c>
      <c r="C23" t="s">
        <v>90</v>
      </c>
      <c r="D23" t="s">
        <v>95</v>
      </c>
      <c r="E23" t="s">
        <v>76</v>
      </c>
      <c r="F23" t="s">
        <v>71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>SUM(G23:S23)</f>
        <v>0</v>
      </c>
      <c r="U23">
        <f>COUNTIF(H23:S23, "&gt;0")</f>
        <v>0</v>
      </c>
      <c r="V23">
        <f>AVERAGE(S23,(ROUND(AVERAGE(Q23:S23,(AVERAGE(H23:S23))),0)))</f>
        <v>0</v>
      </c>
      <c r="W23">
        <v>0</v>
      </c>
      <c r="X23">
        <v>0</v>
      </c>
      <c r="Y23">
        <v>0</v>
      </c>
      <c r="Z23">
        <v>0</v>
      </c>
      <c r="AA23">
        <f>(X23-W23)+Y23+Z23</f>
        <v>0</v>
      </c>
      <c r="AB23">
        <f>AA23-(V23*3)</f>
        <v>0</v>
      </c>
      <c r="AC23">
        <f>IF(V23=0,AA23,AA23/V23)</f>
        <v>0</v>
      </c>
      <c r="AD23">
        <v>45</v>
      </c>
      <c r="AE23">
        <v>0</v>
      </c>
      <c r="AF23">
        <f>(AD23+AE23)/30</f>
        <v>0</v>
      </c>
      <c r="AG23" t="s">
        <v>93</v>
      </c>
      <c r="AH23">
        <v>1</v>
      </c>
      <c r="AI23">
        <v>2</v>
      </c>
      <c r="AJ23">
        <f>2+AF23</f>
        <v>0</v>
      </c>
      <c r="AK23">
        <v>0.5</v>
      </c>
      <c r="AL23">
        <v>1</v>
      </c>
      <c r="AM23">
        <f>V23</f>
        <v>0</v>
      </c>
      <c r="AN23">
        <f>IF(V23&lt;1,"Low",IF(AND(U23&gt;=9,V23&gt;(SUMIF($C$2:$C$84,C23,$V$2:$V$84)/COUNTIF($C$2:$C$84,C23))),"High","Medium"))</f>
        <v>0</v>
      </c>
      <c r="AO23">
        <f>IF(AG23="no",0,ROUNDUP(AF23*AM23,0))</f>
        <v>0</v>
      </c>
      <c r="AP23">
        <f>AO23+ROUND(AM23/2,0)</f>
        <v>0</v>
      </c>
      <c r="AQ23">
        <f>IF(AM23=0,0,ROUND(STDEV(H23:S23)/AM23,1))</f>
        <v>0</v>
      </c>
      <c r="AR23">
        <f>IF(AM23=0,0,IF(AQ23&gt;3.7,2.4,IF(AQ23&lt;0.1,1.5,VLOOKUP(AQ23,'Coefficient'!$A$2:$B$38,2,0))))</f>
        <v>0</v>
      </c>
      <c r="AS23">
        <f>IF(AN23="Low",MIN(2*AM23,IF(AG23="NO",0,STDEVA(H23:S23)*AR23*SQRT(AF23+AK23))),IF(AN23="Medium",MIN(4*AM23,IF(AG23="NO",0,STDEVA(H23:S23)*AR23*SQRT(AF23+AK23))),MIN(6*AM23,IF(AG23="NO",0,STDEVA(H23:S23)*AR23*SQRT(AF23+AK23)))))</f>
        <v>0</v>
      </c>
      <c r="AT23">
        <f>IF(AG23="NO",0,(AM23*0))</f>
        <v>0</v>
      </c>
      <c r="AU23">
        <f>AS23+AT23</f>
        <v>0</v>
      </c>
      <c r="AV23">
        <f>IF(OR(AG23="no",AU23=0),0,IF(OR(AN23="low",AN23="medium"),(ROUND(MAX(AI23,MIN(AU23*AH23,AM23*BD23)),0)),(ROUND(MAX(AI23,MAX(AU23*AH23,AM23*BD23)),0))))</f>
        <v>0</v>
      </c>
      <c r="AW23">
        <f>IF($AG23="no",0,IF($AN23="Low",MIN($AO23+AV23,V23),SUM($AO23,AV23)))</f>
        <v>0</v>
      </c>
      <c r="AX23">
        <f>IF(AG23="no",0,ROUNDUP(MAX(AL23,(AM23)*AK23),0))</f>
        <v>0</v>
      </c>
      <c r="AY23">
        <f>AW23+AX23</f>
        <v>0</v>
      </c>
      <c r="AZ23">
        <f>IF(OR($AG23="No",AND($AN23="Low",$AC23&gt;2.5)),0,IF(OR($AA23&lt;=$AW23,$AP23-AA23&gt;0),$AY23-$AA23,0))</f>
        <v>0</v>
      </c>
      <c r="BA23">
        <f>IF(AND(AU23=0,AM23=0),0,(AU23/AM23))</f>
        <v>0</v>
      </c>
      <c r="BB23">
        <f>IF(AND(AO23=0,AM23=0),0,IF(AND(AM23&gt;0,AO23=0),0,(AO23/AM23)))</f>
        <v>0</v>
      </c>
      <c r="BC23">
        <f>BA23+BB23</f>
        <v>0</v>
      </c>
      <c r="BD23">
        <f>AJ23-BC23</f>
        <v>0</v>
      </c>
      <c r="BE23">
        <f>IF(AA23&lt;0.5*AV23,1,0)</f>
        <v>0</v>
      </c>
      <c r="BF23">
        <f>IF(AND(0.5*AV23&lt;=AA23,AA23&lt;AV23),1,0)</f>
        <v>0</v>
      </c>
      <c r="BG23">
        <f>IF(AND(AV23&lt;=AA23,AA23&lt;=((1.5*AV23)+AX23)),1,0)</f>
        <v>0</v>
      </c>
      <c r="BH23">
        <f>IF(AA23&gt;((1.5*AV23)+AX23),1,0)</f>
        <v>0</v>
      </c>
      <c r="BI23">
        <f>IF(AA23&lt;AV23,AA23-AV23,0)</f>
        <v>0</v>
      </c>
      <c r="BJ23">
        <f>IF(BH23=1,ROUND(AA23-((1.5*AV23)+AX23),0),0)</f>
        <v>0</v>
      </c>
      <c r="BK23">
        <v>100</v>
      </c>
      <c r="BL23">
        <f>BK23*BJ23</f>
        <v>0</v>
      </c>
    </row>
    <row r="24" spans="1:64">
      <c r="A24" t="s">
        <v>66</v>
      </c>
      <c r="B24" t="s">
        <v>106</v>
      </c>
      <c r="C24" t="s">
        <v>90</v>
      </c>
      <c r="D24" t="s">
        <v>91</v>
      </c>
      <c r="E24" t="s">
        <v>107</v>
      </c>
      <c r="F24" t="s">
        <v>71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>SUM(G24:S24)</f>
        <v>0</v>
      </c>
      <c r="U24">
        <f>COUNTIF(H24:S24, "&gt;0")</f>
        <v>0</v>
      </c>
      <c r="V24">
        <f>AVERAGE(S24,(ROUND(AVERAGE(Q24:S24,(AVERAGE(H24:S24))),0)))</f>
        <v>0</v>
      </c>
      <c r="W24">
        <v>0</v>
      </c>
      <c r="X24">
        <v>146</v>
      </c>
      <c r="Y24">
        <v>0</v>
      </c>
      <c r="Z24">
        <v>0</v>
      </c>
      <c r="AA24">
        <f>(X24-W24)+Y24+Z24</f>
        <v>0</v>
      </c>
      <c r="AB24">
        <f>AA24-(V24*3)</f>
        <v>0</v>
      </c>
      <c r="AC24">
        <f>IF(V24=0,AA24,AA24/V24)</f>
        <v>0</v>
      </c>
      <c r="AD24">
        <v>45</v>
      </c>
      <c r="AE24">
        <v>0</v>
      </c>
      <c r="AF24">
        <f>(AD24+AE24)/30</f>
        <v>0</v>
      </c>
      <c r="AG24" t="s">
        <v>93</v>
      </c>
      <c r="AH24">
        <v>1</v>
      </c>
      <c r="AI24">
        <v>2</v>
      </c>
      <c r="AJ24">
        <f>2+AF24</f>
        <v>0</v>
      </c>
      <c r="AK24">
        <v>0.5</v>
      </c>
      <c r="AL24">
        <v>1</v>
      </c>
      <c r="AM24">
        <f>V24</f>
        <v>0</v>
      </c>
      <c r="AN24">
        <f>IF(V24&lt;1,"Low",IF(AND(U24&gt;=9,V24&gt;(SUMIF($C$2:$C$84,C24,$V$2:$V$84)/COUNTIF($C$2:$C$84,C24))),"High","Medium"))</f>
        <v>0</v>
      </c>
      <c r="AO24">
        <f>IF(AG24="no",0,ROUNDUP(AF24*AM24,0))</f>
        <v>0</v>
      </c>
      <c r="AP24">
        <f>AO24+ROUND(AM24/2,0)</f>
        <v>0</v>
      </c>
      <c r="AQ24">
        <f>IF(AM24=0,0,ROUND(STDEV(H24:S24)/AM24,1))</f>
        <v>0</v>
      </c>
      <c r="AR24">
        <f>IF(AM24=0,0,IF(AQ24&gt;3.7,2.4,IF(AQ24&lt;0.1,1.5,VLOOKUP(AQ24,'Coefficient'!$A$2:$B$38,2,0))))</f>
        <v>0</v>
      </c>
      <c r="AS24">
        <f>IF(AN24="Low",MIN(2*AM24,IF(AG24="NO",0,STDEVA(H24:S24)*AR24*SQRT(AF24+AK24))),IF(AN24="Medium",MIN(4*AM24,IF(AG24="NO",0,STDEVA(H24:S24)*AR24*SQRT(AF24+AK24))),MIN(6*AM24,IF(AG24="NO",0,STDEVA(H24:S24)*AR24*SQRT(AF24+AK24)))))</f>
        <v>0</v>
      </c>
      <c r="AT24">
        <f>IF(AG24="NO",0,(AM24*0))</f>
        <v>0</v>
      </c>
      <c r="AU24">
        <f>AS24+AT24</f>
        <v>0</v>
      </c>
      <c r="AV24">
        <f>IF(OR(AG24="no",AU24=0),0,IF(OR(AN24="low",AN24="medium"),(ROUND(MAX(AI24,MIN(AU24*AH24,AM24*BD24)),0)),(ROUND(MAX(AI24,MAX(AU24*AH24,AM24*BD24)),0))))</f>
        <v>0</v>
      </c>
      <c r="AW24">
        <f>IF($AG24="no",0,IF($AN24="Low",MIN($AO24+AV24,V24),SUM($AO24,AV24)))</f>
        <v>0</v>
      </c>
      <c r="AX24">
        <f>IF(AG24="no",0,ROUNDUP(MAX(AL24,(AM24)*AK24),0))</f>
        <v>0</v>
      </c>
      <c r="AY24">
        <f>AW24+AX24</f>
        <v>0</v>
      </c>
      <c r="AZ24">
        <f>IF(OR($AG24="No",AND($AN24="Low",$AC24&gt;2.5)),0,IF(OR($AA24&lt;=$AW24,$AP24-AA24&gt;0),$AY24-$AA24,0))</f>
        <v>0</v>
      </c>
      <c r="BA24">
        <f>IF(AND(AU24=0,AM24=0),0,(AU24/AM24))</f>
        <v>0</v>
      </c>
      <c r="BB24">
        <f>IF(AND(AO24=0,AM24=0),0,IF(AND(AM24&gt;0,AO24=0),0,(AO24/AM24)))</f>
        <v>0</v>
      </c>
      <c r="BC24">
        <f>BA24+BB24</f>
        <v>0</v>
      </c>
      <c r="BD24">
        <f>AJ24-BC24</f>
        <v>0</v>
      </c>
      <c r="BE24">
        <f>IF(AA24&lt;0.5*AV24,1,0)</f>
        <v>0</v>
      </c>
      <c r="BF24">
        <f>IF(AND(0.5*AV24&lt;=AA24,AA24&lt;AV24),1,0)</f>
        <v>0</v>
      </c>
      <c r="BG24">
        <f>IF(AND(AV24&lt;=AA24,AA24&lt;=((1.5*AV24)+AX24)),1,0)</f>
        <v>0</v>
      </c>
      <c r="BH24">
        <f>IF(AA24&gt;((1.5*AV24)+AX24),1,0)</f>
        <v>0</v>
      </c>
      <c r="BI24">
        <f>IF(AA24&lt;AV24,AA24-AV24,0)</f>
        <v>0</v>
      </c>
      <c r="BJ24">
        <f>IF(BH24=1,ROUND(AA24-((1.5*AV24)+AX24),0),0)</f>
        <v>0</v>
      </c>
      <c r="BK24">
        <v>100</v>
      </c>
      <c r="BL24">
        <f>BK24*BJ24</f>
        <v>0</v>
      </c>
    </row>
    <row r="25" spans="1:64">
      <c r="A25" t="s">
        <v>66</v>
      </c>
      <c r="B25" t="s">
        <v>108</v>
      </c>
      <c r="C25" t="s">
        <v>90</v>
      </c>
      <c r="D25" t="s">
        <v>95</v>
      </c>
      <c r="E25" t="s">
        <v>107</v>
      </c>
      <c r="F25" t="s">
        <v>71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>SUM(G25:S25)</f>
        <v>0</v>
      </c>
      <c r="U25">
        <f>COUNTIF(H25:S25, "&gt;0")</f>
        <v>0</v>
      </c>
      <c r="V25">
        <f>AVERAGE(S25,(ROUND(AVERAGE(Q25:S25,(AVERAGE(H25:S25))),0)))</f>
        <v>0</v>
      </c>
      <c r="W25">
        <v>0</v>
      </c>
      <c r="X25">
        <v>0</v>
      </c>
      <c r="Y25">
        <v>0</v>
      </c>
      <c r="Z25">
        <v>0</v>
      </c>
      <c r="AA25">
        <f>(X25-W25)+Y25+Z25</f>
        <v>0</v>
      </c>
      <c r="AB25">
        <f>AA25-(V25*3)</f>
        <v>0</v>
      </c>
      <c r="AC25">
        <f>IF(V25=0,AA25,AA25/V25)</f>
        <v>0</v>
      </c>
      <c r="AD25">
        <v>45</v>
      </c>
      <c r="AE25">
        <v>0</v>
      </c>
      <c r="AF25">
        <f>(AD25+AE25)/30</f>
        <v>0</v>
      </c>
      <c r="AG25" t="s">
        <v>93</v>
      </c>
      <c r="AH25">
        <v>1</v>
      </c>
      <c r="AI25">
        <v>2</v>
      </c>
      <c r="AJ25">
        <f>2+AF25</f>
        <v>0</v>
      </c>
      <c r="AK25">
        <v>0.5</v>
      </c>
      <c r="AL25">
        <v>1</v>
      </c>
      <c r="AM25">
        <f>V25</f>
        <v>0</v>
      </c>
      <c r="AN25">
        <f>IF(V25&lt;1,"Low",IF(AND(U25&gt;=9,V25&gt;(SUMIF($C$2:$C$84,C25,$V$2:$V$84)/COUNTIF($C$2:$C$84,C25))),"High","Medium"))</f>
        <v>0</v>
      </c>
      <c r="AO25">
        <f>IF(AG25="no",0,ROUNDUP(AF25*AM25,0))</f>
        <v>0</v>
      </c>
      <c r="AP25">
        <f>AO25+ROUND(AM25/2,0)</f>
        <v>0</v>
      </c>
      <c r="AQ25">
        <f>IF(AM25=0,0,ROUND(STDEV(H25:S25)/AM25,1))</f>
        <v>0</v>
      </c>
      <c r="AR25">
        <f>IF(AM25=0,0,IF(AQ25&gt;3.7,2.4,IF(AQ25&lt;0.1,1.5,VLOOKUP(AQ25,'Coefficient'!$A$2:$B$38,2,0))))</f>
        <v>0</v>
      </c>
      <c r="AS25">
        <f>IF(AN25="Low",MIN(2*AM25,IF(AG25="NO",0,STDEVA(H25:S25)*AR25*SQRT(AF25+AK25))),IF(AN25="Medium",MIN(4*AM25,IF(AG25="NO",0,STDEVA(H25:S25)*AR25*SQRT(AF25+AK25))),MIN(6*AM25,IF(AG25="NO",0,STDEVA(H25:S25)*AR25*SQRT(AF25+AK25)))))</f>
        <v>0</v>
      </c>
      <c r="AT25">
        <f>IF(AG25="NO",0,(AM25*0))</f>
        <v>0</v>
      </c>
      <c r="AU25">
        <f>AS25+AT25</f>
        <v>0</v>
      </c>
      <c r="AV25">
        <f>IF(OR(AG25="no",AU25=0),0,IF(OR(AN25="low",AN25="medium"),(ROUND(MAX(AI25,MIN(AU25*AH25,AM25*BD25)),0)),(ROUND(MAX(AI25,MAX(AU25*AH25,AM25*BD25)),0))))</f>
        <v>0</v>
      </c>
      <c r="AW25">
        <f>IF($AG25="no",0,IF($AN25="Low",MIN($AO25+AV25,V25),SUM($AO25,AV25)))</f>
        <v>0</v>
      </c>
      <c r="AX25">
        <f>IF(AG25="no",0,ROUNDUP(MAX(AL25,(AM25)*AK25),0))</f>
        <v>0</v>
      </c>
      <c r="AY25">
        <f>AW25+AX25</f>
        <v>0</v>
      </c>
      <c r="AZ25">
        <f>IF(OR($AG25="No",AND($AN25="Low",$AC25&gt;2.5)),0,IF(OR($AA25&lt;=$AW25,$AP25-AA25&gt;0),$AY25-$AA25,0))</f>
        <v>0</v>
      </c>
      <c r="BA25">
        <f>IF(AND(AU25=0,AM25=0),0,(AU25/AM25))</f>
        <v>0</v>
      </c>
      <c r="BB25">
        <f>IF(AND(AO25=0,AM25=0),0,IF(AND(AM25&gt;0,AO25=0),0,(AO25/AM25)))</f>
        <v>0</v>
      </c>
      <c r="BC25">
        <f>BA25+BB25</f>
        <v>0</v>
      </c>
      <c r="BD25">
        <f>AJ25-BC25</f>
        <v>0</v>
      </c>
      <c r="BE25">
        <f>IF(AA25&lt;0.5*AV25,1,0)</f>
        <v>0</v>
      </c>
      <c r="BF25">
        <f>IF(AND(0.5*AV25&lt;=AA25,AA25&lt;AV25),1,0)</f>
        <v>0</v>
      </c>
      <c r="BG25">
        <f>IF(AND(AV25&lt;=AA25,AA25&lt;=((1.5*AV25)+AX25)),1,0)</f>
        <v>0</v>
      </c>
      <c r="BH25">
        <f>IF(AA25&gt;((1.5*AV25)+AX25),1,0)</f>
        <v>0</v>
      </c>
      <c r="BI25">
        <f>IF(AA25&lt;AV25,AA25-AV25,0)</f>
        <v>0</v>
      </c>
      <c r="BJ25">
        <f>IF(BH25=1,ROUND(AA25-((1.5*AV25)+AX25),0),0)</f>
        <v>0</v>
      </c>
      <c r="BK25">
        <v>100</v>
      </c>
      <c r="BL25">
        <f>BK25*BJ25</f>
        <v>0</v>
      </c>
    </row>
    <row r="26" spans="1:64">
      <c r="A26" t="s">
        <v>66</v>
      </c>
      <c r="B26" t="s">
        <v>109</v>
      </c>
      <c r="C26" t="s">
        <v>90</v>
      </c>
      <c r="D26" t="s">
        <v>91</v>
      </c>
      <c r="E26" t="s">
        <v>78</v>
      </c>
      <c r="F26" t="s">
        <v>71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f>SUM(G26:S26)</f>
        <v>0</v>
      </c>
      <c r="U26">
        <f>COUNTIF(H26:S26, "&gt;0")</f>
        <v>0</v>
      </c>
      <c r="V26">
        <f>AVERAGE(S26,(ROUND(AVERAGE(Q26:S26,(AVERAGE(H26:S26))),0)))</f>
        <v>0</v>
      </c>
      <c r="W26">
        <v>0</v>
      </c>
      <c r="X26">
        <v>347</v>
      </c>
      <c r="Y26">
        <v>0</v>
      </c>
      <c r="Z26">
        <v>0</v>
      </c>
      <c r="AA26">
        <f>(X26-W26)+Y26+Z26</f>
        <v>0</v>
      </c>
      <c r="AB26">
        <f>AA26-(V26*3)</f>
        <v>0</v>
      </c>
      <c r="AC26">
        <f>IF(V26=0,AA26,AA26/V26)</f>
        <v>0</v>
      </c>
      <c r="AD26">
        <v>45</v>
      </c>
      <c r="AE26">
        <v>0</v>
      </c>
      <c r="AF26">
        <f>(AD26+AE26)/30</f>
        <v>0</v>
      </c>
      <c r="AG26" t="s">
        <v>93</v>
      </c>
      <c r="AH26">
        <v>1</v>
      </c>
      <c r="AI26">
        <v>2</v>
      </c>
      <c r="AJ26">
        <f>2+AF26</f>
        <v>0</v>
      </c>
      <c r="AK26">
        <v>0.5</v>
      </c>
      <c r="AL26">
        <v>1</v>
      </c>
      <c r="AM26">
        <f>V26</f>
        <v>0</v>
      </c>
      <c r="AN26">
        <f>IF(V26&lt;1,"Low",IF(AND(U26&gt;=9,V26&gt;(SUMIF($C$2:$C$84,C26,$V$2:$V$84)/COUNTIF($C$2:$C$84,C26))),"High","Medium"))</f>
        <v>0</v>
      </c>
      <c r="AO26">
        <f>IF(AG26="no",0,ROUNDUP(AF26*AM26,0))</f>
        <v>0</v>
      </c>
      <c r="AP26">
        <f>AO26+ROUND(AM26/2,0)</f>
        <v>0</v>
      </c>
      <c r="AQ26">
        <f>IF(AM26=0,0,ROUND(STDEV(H26:S26)/AM26,1))</f>
        <v>0</v>
      </c>
      <c r="AR26">
        <f>IF(AM26=0,0,IF(AQ26&gt;3.7,2.4,IF(AQ26&lt;0.1,1.5,VLOOKUP(AQ26,'Coefficient'!$A$2:$B$38,2,0))))</f>
        <v>0</v>
      </c>
      <c r="AS26">
        <f>IF(AN26="Low",MIN(2*AM26,IF(AG26="NO",0,STDEVA(H26:S26)*AR26*SQRT(AF26+AK26))),IF(AN26="Medium",MIN(4*AM26,IF(AG26="NO",0,STDEVA(H26:S26)*AR26*SQRT(AF26+AK26))),MIN(6*AM26,IF(AG26="NO",0,STDEVA(H26:S26)*AR26*SQRT(AF26+AK26)))))</f>
        <v>0</v>
      </c>
      <c r="AT26">
        <f>IF(AG26="NO",0,(AM26*0))</f>
        <v>0</v>
      </c>
      <c r="AU26">
        <f>AS26+AT26</f>
        <v>0</v>
      </c>
      <c r="AV26">
        <f>IF(OR(AG26="no",AU26=0),0,IF(OR(AN26="low",AN26="medium"),(ROUND(MAX(AI26,MIN(AU26*AH26,AM26*BD26)),0)),(ROUND(MAX(AI26,MAX(AU26*AH26,AM26*BD26)),0))))</f>
        <v>0</v>
      </c>
      <c r="AW26">
        <f>IF($AG26="no",0,IF($AN26="Low",MIN($AO26+AV26,V26),SUM($AO26,AV26)))</f>
        <v>0</v>
      </c>
      <c r="AX26">
        <f>IF(AG26="no",0,ROUNDUP(MAX(AL26,(AM26)*AK26),0))</f>
        <v>0</v>
      </c>
      <c r="AY26">
        <f>AW26+AX26</f>
        <v>0</v>
      </c>
      <c r="AZ26">
        <f>IF(OR($AG26="No",AND($AN26="Low",$AC26&gt;2.5)),0,IF(OR($AA26&lt;=$AW26,$AP26-AA26&gt;0),$AY26-$AA26,0))</f>
        <v>0</v>
      </c>
      <c r="BA26">
        <f>IF(AND(AU26=0,AM26=0),0,(AU26/AM26))</f>
        <v>0</v>
      </c>
      <c r="BB26">
        <f>IF(AND(AO26=0,AM26=0),0,IF(AND(AM26&gt;0,AO26=0),0,(AO26/AM26)))</f>
        <v>0</v>
      </c>
      <c r="BC26">
        <f>BA26+BB26</f>
        <v>0</v>
      </c>
      <c r="BD26">
        <f>AJ26-BC26</f>
        <v>0</v>
      </c>
      <c r="BE26">
        <f>IF(AA26&lt;0.5*AV26,1,0)</f>
        <v>0</v>
      </c>
      <c r="BF26">
        <f>IF(AND(0.5*AV26&lt;=AA26,AA26&lt;AV26),1,0)</f>
        <v>0</v>
      </c>
      <c r="BG26">
        <f>IF(AND(AV26&lt;=AA26,AA26&lt;=((1.5*AV26)+AX26)),1,0)</f>
        <v>0</v>
      </c>
      <c r="BH26">
        <f>IF(AA26&gt;((1.5*AV26)+AX26),1,0)</f>
        <v>0</v>
      </c>
      <c r="BI26">
        <f>IF(AA26&lt;AV26,AA26-AV26,0)</f>
        <v>0</v>
      </c>
      <c r="BJ26">
        <f>IF(BH26=1,ROUND(AA26-((1.5*AV26)+AX26),0),0)</f>
        <v>0</v>
      </c>
      <c r="BK26">
        <v>100</v>
      </c>
      <c r="BL26">
        <f>BK26*BJ26</f>
        <v>0</v>
      </c>
    </row>
    <row r="27" spans="1:64">
      <c r="A27" t="s">
        <v>66</v>
      </c>
      <c r="B27" t="s">
        <v>110</v>
      </c>
      <c r="C27" t="s">
        <v>90</v>
      </c>
      <c r="D27" t="s">
        <v>95</v>
      </c>
      <c r="E27" t="s">
        <v>78</v>
      </c>
      <c r="F27" t="s">
        <v>71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f>SUM(G27:S27)</f>
        <v>0</v>
      </c>
      <c r="U27">
        <f>COUNTIF(H27:S27, "&gt;0")</f>
        <v>0</v>
      </c>
      <c r="V27">
        <f>AVERAGE(S27,(ROUND(AVERAGE(Q27:S27,(AVERAGE(H27:S27))),0)))</f>
        <v>0</v>
      </c>
      <c r="W27">
        <v>0</v>
      </c>
      <c r="X27">
        <v>0</v>
      </c>
      <c r="Y27">
        <v>0</v>
      </c>
      <c r="Z27">
        <v>0</v>
      </c>
      <c r="AA27">
        <f>(X27-W27)+Y27+Z27</f>
        <v>0</v>
      </c>
      <c r="AB27">
        <f>AA27-(V27*3)</f>
        <v>0</v>
      </c>
      <c r="AC27">
        <f>IF(V27=0,AA27,AA27/V27)</f>
        <v>0</v>
      </c>
      <c r="AD27">
        <v>45</v>
      </c>
      <c r="AE27">
        <v>0</v>
      </c>
      <c r="AF27">
        <f>(AD27+AE27)/30</f>
        <v>0</v>
      </c>
      <c r="AG27" t="s">
        <v>93</v>
      </c>
      <c r="AH27">
        <v>1</v>
      </c>
      <c r="AI27">
        <v>2</v>
      </c>
      <c r="AJ27">
        <f>2+AF27</f>
        <v>0</v>
      </c>
      <c r="AK27">
        <v>0.5</v>
      </c>
      <c r="AL27">
        <v>1</v>
      </c>
      <c r="AM27">
        <f>V27</f>
        <v>0</v>
      </c>
      <c r="AN27">
        <f>IF(V27&lt;1,"Low",IF(AND(U27&gt;=9,V27&gt;(SUMIF($C$2:$C$84,C27,$V$2:$V$84)/COUNTIF($C$2:$C$84,C27))),"High","Medium"))</f>
        <v>0</v>
      </c>
      <c r="AO27">
        <f>IF(AG27="no",0,ROUNDUP(AF27*AM27,0))</f>
        <v>0</v>
      </c>
      <c r="AP27">
        <f>AO27+ROUND(AM27/2,0)</f>
        <v>0</v>
      </c>
      <c r="AQ27">
        <f>IF(AM27=0,0,ROUND(STDEV(H27:S27)/AM27,1))</f>
        <v>0</v>
      </c>
      <c r="AR27">
        <f>IF(AM27=0,0,IF(AQ27&gt;3.7,2.4,IF(AQ27&lt;0.1,1.5,VLOOKUP(AQ27,'Coefficient'!$A$2:$B$38,2,0))))</f>
        <v>0</v>
      </c>
      <c r="AS27">
        <f>IF(AN27="Low",MIN(2*AM27,IF(AG27="NO",0,STDEVA(H27:S27)*AR27*SQRT(AF27+AK27))),IF(AN27="Medium",MIN(4*AM27,IF(AG27="NO",0,STDEVA(H27:S27)*AR27*SQRT(AF27+AK27))),MIN(6*AM27,IF(AG27="NO",0,STDEVA(H27:S27)*AR27*SQRT(AF27+AK27)))))</f>
        <v>0</v>
      </c>
      <c r="AT27">
        <f>IF(AG27="NO",0,(AM27*0))</f>
        <v>0</v>
      </c>
      <c r="AU27">
        <f>AS27+AT27</f>
        <v>0</v>
      </c>
      <c r="AV27">
        <f>IF(OR(AG27="no",AU27=0),0,IF(OR(AN27="low",AN27="medium"),(ROUND(MAX(AI27,MIN(AU27*AH27,AM27*BD27)),0)),(ROUND(MAX(AI27,MAX(AU27*AH27,AM27*BD27)),0))))</f>
        <v>0</v>
      </c>
      <c r="AW27">
        <f>IF($AG27="no",0,IF($AN27="Low",MIN($AO27+AV27,V27),SUM($AO27,AV27)))</f>
        <v>0</v>
      </c>
      <c r="AX27">
        <f>IF(AG27="no",0,ROUNDUP(MAX(AL27,(AM27)*AK27),0))</f>
        <v>0</v>
      </c>
      <c r="AY27">
        <f>AW27+AX27</f>
        <v>0</v>
      </c>
      <c r="AZ27">
        <f>IF(OR($AG27="No",AND($AN27="Low",$AC27&gt;2.5)),0,IF(OR($AA27&lt;=$AW27,$AP27-AA27&gt;0),$AY27-$AA27,0))</f>
        <v>0</v>
      </c>
      <c r="BA27">
        <f>IF(AND(AU27=0,AM27=0),0,(AU27/AM27))</f>
        <v>0</v>
      </c>
      <c r="BB27">
        <f>IF(AND(AO27=0,AM27=0),0,IF(AND(AM27&gt;0,AO27=0),0,(AO27/AM27)))</f>
        <v>0</v>
      </c>
      <c r="BC27">
        <f>BA27+BB27</f>
        <v>0</v>
      </c>
      <c r="BD27">
        <f>AJ27-BC27</f>
        <v>0</v>
      </c>
      <c r="BE27">
        <f>IF(AA27&lt;0.5*AV27,1,0)</f>
        <v>0</v>
      </c>
      <c r="BF27">
        <f>IF(AND(0.5*AV27&lt;=AA27,AA27&lt;AV27),1,0)</f>
        <v>0</v>
      </c>
      <c r="BG27">
        <f>IF(AND(AV27&lt;=AA27,AA27&lt;=((1.5*AV27)+AX27)),1,0)</f>
        <v>0</v>
      </c>
      <c r="BH27">
        <f>IF(AA27&gt;((1.5*AV27)+AX27),1,0)</f>
        <v>0</v>
      </c>
      <c r="BI27">
        <f>IF(AA27&lt;AV27,AA27-AV27,0)</f>
        <v>0</v>
      </c>
      <c r="BJ27">
        <f>IF(BH27=1,ROUND(AA27-((1.5*AV27)+AX27),0),0)</f>
        <v>0</v>
      </c>
      <c r="BK27">
        <v>100</v>
      </c>
      <c r="BL27">
        <f>BK27*BJ27</f>
        <v>0</v>
      </c>
    </row>
    <row r="28" spans="1:64">
      <c r="A28" t="s">
        <v>66</v>
      </c>
      <c r="B28" t="s">
        <v>111</v>
      </c>
      <c r="C28" t="s">
        <v>90</v>
      </c>
      <c r="D28" t="s">
        <v>91</v>
      </c>
      <c r="E28" t="s">
        <v>112</v>
      </c>
      <c r="F28" t="s">
        <v>71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>SUM(G28:S28)</f>
        <v>0</v>
      </c>
      <c r="U28">
        <f>COUNTIF(H28:S28, "&gt;0")</f>
        <v>0</v>
      </c>
      <c r="V28">
        <f>AVERAGE(S28,(ROUND(AVERAGE(Q28:S28,(AVERAGE(H28:S28))),0)))</f>
        <v>0</v>
      </c>
      <c r="W28">
        <v>0</v>
      </c>
      <c r="X28">
        <v>0</v>
      </c>
      <c r="Y28">
        <v>0</v>
      </c>
      <c r="Z28">
        <v>0</v>
      </c>
      <c r="AA28">
        <f>(X28-W28)+Y28+Z28</f>
        <v>0</v>
      </c>
      <c r="AB28">
        <f>AA28-(V28*3)</f>
        <v>0</v>
      </c>
      <c r="AC28">
        <f>IF(V28=0,AA28,AA28/V28)</f>
        <v>0</v>
      </c>
      <c r="AD28">
        <v>45</v>
      </c>
      <c r="AE28">
        <v>0</v>
      </c>
      <c r="AF28">
        <f>(AD28+AE28)/30</f>
        <v>0</v>
      </c>
      <c r="AG28" t="s">
        <v>93</v>
      </c>
      <c r="AH28">
        <v>1</v>
      </c>
      <c r="AI28">
        <v>2</v>
      </c>
      <c r="AJ28">
        <f>2+AF28</f>
        <v>0</v>
      </c>
      <c r="AK28">
        <v>0.5</v>
      </c>
      <c r="AL28">
        <v>1</v>
      </c>
      <c r="AM28">
        <f>V28</f>
        <v>0</v>
      </c>
      <c r="AN28">
        <f>IF(V28&lt;1,"Low",IF(AND(U28&gt;=9,V28&gt;(SUMIF($C$2:$C$84,C28,$V$2:$V$84)/COUNTIF($C$2:$C$84,C28))),"High","Medium"))</f>
        <v>0</v>
      </c>
      <c r="AO28">
        <f>IF(AG28="no",0,ROUNDUP(AF28*AM28,0))</f>
        <v>0</v>
      </c>
      <c r="AP28">
        <f>AO28+ROUND(AM28/2,0)</f>
        <v>0</v>
      </c>
      <c r="AQ28">
        <f>IF(AM28=0,0,ROUND(STDEV(H28:S28)/AM28,1))</f>
        <v>0</v>
      </c>
      <c r="AR28">
        <f>IF(AM28=0,0,IF(AQ28&gt;3.7,2.4,IF(AQ28&lt;0.1,1.5,VLOOKUP(AQ28,'Coefficient'!$A$2:$B$38,2,0))))</f>
        <v>0</v>
      </c>
      <c r="AS28">
        <f>IF(AN28="Low",MIN(2*AM28,IF(AG28="NO",0,STDEVA(H28:S28)*AR28*SQRT(AF28+AK28))),IF(AN28="Medium",MIN(4*AM28,IF(AG28="NO",0,STDEVA(H28:S28)*AR28*SQRT(AF28+AK28))),MIN(6*AM28,IF(AG28="NO",0,STDEVA(H28:S28)*AR28*SQRT(AF28+AK28)))))</f>
        <v>0</v>
      </c>
      <c r="AT28">
        <f>IF(AG28="NO",0,(AM28*0))</f>
        <v>0</v>
      </c>
      <c r="AU28">
        <f>AS28+AT28</f>
        <v>0</v>
      </c>
      <c r="AV28">
        <f>IF(OR(AG28="no",AU28=0),0,IF(OR(AN28="low",AN28="medium"),(ROUND(MAX(AI28,MIN(AU28*AH28,AM28*BD28)),0)),(ROUND(MAX(AI28,MAX(AU28*AH28,AM28*BD28)),0))))</f>
        <v>0</v>
      </c>
      <c r="AW28">
        <f>IF($AG28="no",0,IF($AN28="Low",MIN($AO28+AV28,V28),SUM($AO28,AV28)))</f>
        <v>0</v>
      </c>
      <c r="AX28">
        <f>IF(AG28="no",0,ROUNDUP(MAX(AL28,(AM28)*AK28),0))</f>
        <v>0</v>
      </c>
      <c r="AY28">
        <f>AW28+AX28</f>
        <v>0</v>
      </c>
      <c r="AZ28">
        <f>IF(OR($AG28="No",AND($AN28="Low",$AC28&gt;2.5)),0,IF(OR($AA28&lt;=$AW28,$AP28-AA28&gt;0),$AY28-$AA28,0))</f>
        <v>0</v>
      </c>
      <c r="BA28">
        <f>IF(AND(AU28=0,AM28=0),0,(AU28/AM28))</f>
        <v>0</v>
      </c>
      <c r="BB28">
        <f>IF(AND(AO28=0,AM28=0),0,IF(AND(AM28&gt;0,AO28=0),0,(AO28/AM28)))</f>
        <v>0</v>
      </c>
      <c r="BC28">
        <f>BA28+BB28</f>
        <v>0</v>
      </c>
      <c r="BD28">
        <f>AJ28-BC28</f>
        <v>0</v>
      </c>
      <c r="BE28">
        <f>IF(AA28&lt;0.5*AV28,1,0)</f>
        <v>0</v>
      </c>
      <c r="BF28">
        <f>IF(AND(0.5*AV28&lt;=AA28,AA28&lt;AV28),1,0)</f>
        <v>0</v>
      </c>
      <c r="BG28">
        <f>IF(AND(AV28&lt;=AA28,AA28&lt;=((1.5*AV28)+AX28)),1,0)</f>
        <v>0</v>
      </c>
      <c r="BH28">
        <f>IF(AA28&gt;((1.5*AV28)+AX28),1,0)</f>
        <v>0</v>
      </c>
      <c r="BI28">
        <f>IF(AA28&lt;AV28,AA28-AV28,0)</f>
        <v>0</v>
      </c>
      <c r="BJ28">
        <f>IF(BH28=1,ROUND(AA28-((1.5*AV28)+AX28),0),0)</f>
        <v>0</v>
      </c>
      <c r="BK28">
        <v>100</v>
      </c>
      <c r="BL28">
        <f>BK28*BJ28</f>
        <v>0</v>
      </c>
    </row>
    <row r="29" spans="1:64">
      <c r="A29" t="s">
        <v>66</v>
      </c>
      <c r="B29" t="s">
        <v>113</v>
      </c>
      <c r="C29" t="s">
        <v>90</v>
      </c>
      <c r="D29" t="s">
        <v>95</v>
      </c>
      <c r="E29" t="s">
        <v>112</v>
      </c>
      <c r="F29" t="s">
        <v>71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>SUM(G29:S29)</f>
        <v>0</v>
      </c>
      <c r="U29">
        <f>COUNTIF(H29:S29, "&gt;0")</f>
        <v>0</v>
      </c>
      <c r="V29">
        <f>AVERAGE(S29,(ROUND(AVERAGE(Q29:S29,(AVERAGE(H29:S29))),0)))</f>
        <v>0</v>
      </c>
      <c r="W29">
        <v>0</v>
      </c>
      <c r="X29">
        <v>0</v>
      </c>
      <c r="Y29">
        <v>0</v>
      </c>
      <c r="Z29">
        <v>0</v>
      </c>
      <c r="AA29">
        <f>(X29-W29)+Y29+Z29</f>
        <v>0</v>
      </c>
      <c r="AB29">
        <f>AA29-(V29*3)</f>
        <v>0</v>
      </c>
      <c r="AC29">
        <f>IF(V29=0,AA29,AA29/V29)</f>
        <v>0</v>
      </c>
      <c r="AD29">
        <v>45</v>
      </c>
      <c r="AE29">
        <v>0</v>
      </c>
      <c r="AF29">
        <f>(AD29+AE29)/30</f>
        <v>0</v>
      </c>
      <c r="AG29" t="s">
        <v>93</v>
      </c>
      <c r="AH29">
        <v>1</v>
      </c>
      <c r="AI29">
        <v>2</v>
      </c>
      <c r="AJ29">
        <f>2+AF29</f>
        <v>0</v>
      </c>
      <c r="AK29">
        <v>0.5</v>
      </c>
      <c r="AL29">
        <v>1</v>
      </c>
      <c r="AM29">
        <f>V29</f>
        <v>0</v>
      </c>
      <c r="AN29">
        <f>IF(V29&lt;1,"Low",IF(AND(U29&gt;=9,V29&gt;(SUMIF($C$2:$C$84,C29,$V$2:$V$84)/COUNTIF($C$2:$C$84,C29))),"High","Medium"))</f>
        <v>0</v>
      </c>
      <c r="AO29">
        <f>IF(AG29="no",0,ROUNDUP(AF29*AM29,0))</f>
        <v>0</v>
      </c>
      <c r="AP29">
        <f>AO29+ROUND(AM29/2,0)</f>
        <v>0</v>
      </c>
      <c r="AQ29">
        <f>IF(AM29=0,0,ROUND(STDEV(H29:S29)/AM29,1))</f>
        <v>0</v>
      </c>
      <c r="AR29">
        <f>IF(AM29=0,0,IF(AQ29&gt;3.7,2.4,IF(AQ29&lt;0.1,1.5,VLOOKUP(AQ29,'Coefficient'!$A$2:$B$38,2,0))))</f>
        <v>0</v>
      </c>
      <c r="AS29">
        <f>IF(AN29="Low",MIN(2*AM29,IF(AG29="NO",0,STDEVA(H29:S29)*AR29*SQRT(AF29+AK29))),IF(AN29="Medium",MIN(4*AM29,IF(AG29="NO",0,STDEVA(H29:S29)*AR29*SQRT(AF29+AK29))),MIN(6*AM29,IF(AG29="NO",0,STDEVA(H29:S29)*AR29*SQRT(AF29+AK29)))))</f>
        <v>0</v>
      </c>
      <c r="AT29">
        <f>IF(AG29="NO",0,(AM29*0))</f>
        <v>0</v>
      </c>
      <c r="AU29">
        <f>AS29+AT29</f>
        <v>0</v>
      </c>
      <c r="AV29">
        <f>IF(OR(AG29="no",AU29=0),0,IF(OR(AN29="low",AN29="medium"),(ROUND(MAX(AI29,MIN(AU29*AH29,AM29*BD29)),0)),(ROUND(MAX(AI29,MAX(AU29*AH29,AM29*BD29)),0))))</f>
        <v>0</v>
      </c>
      <c r="AW29">
        <f>IF($AG29="no",0,IF($AN29="Low",MIN($AO29+AV29,V29),SUM($AO29,AV29)))</f>
        <v>0</v>
      </c>
      <c r="AX29">
        <f>IF(AG29="no",0,ROUNDUP(MAX(AL29,(AM29)*AK29),0))</f>
        <v>0</v>
      </c>
      <c r="AY29">
        <f>AW29+AX29</f>
        <v>0</v>
      </c>
      <c r="AZ29">
        <f>IF(OR($AG29="No",AND($AN29="Low",$AC29&gt;2.5)),0,IF(OR($AA29&lt;=$AW29,$AP29-AA29&gt;0),$AY29-$AA29,0))</f>
        <v>0</v>
      </c>
      <c r="BA29">
        <f>IF(AND(AU29=0,AM29=0),0,(AU29/AM29))</f>
        <v>0</v>
      </c>
      <c r="BB29">
        <f>IF(AND(AO29=0,AM29=0),0,IF(AND(AM29&gt;0,AO29=0),0,(AO29/AM29)))</f>
        <v>0</v>
      </c>
      <c r="BC29">
        <f>BA29+BB29</f>
        <v>0</v>
      </c>
      <c r="BD29">
        <f>AJ29-BC29</f>
        <v>0</v>
      </c>
      <c r="BE29">
        <f>IF(AA29&lt;0.5*AV29,1,0)</f>
        <v>0</v>
      </c>
      <c r="BF29">
        <f>IF(AND(0.5*AV29&lt;=AA29,AA29&lt;AV29),1,0)</f>
        <v>0</v>
      </c>
      <c r="BG29">
        <f>IF(AND(AV29&lt;=AA29,AA29&lt;=((1.5*AV29)+AX29)),1,0)</f>
        <v>0</v>
      </c>
      <c r="BH29">
        <f>IF(AA29&gt;((1.5*AV29)+AX29),1,0)</f>
        <v>0</v>
      </c>
      <c r="BI29">
        <f>IF(AA29&lt;AV29,AA29-AV29,0)</f>
        <v>0</v>
      </c>
      <c r="BJ29">
        <f>IF(BH29=1,ROUND(AA29-((1.5*AV29)+AX29),0),0)</f>
        <v>0</v>
      </c>
      <c r="BK29">
        <v>100</v>
      </c>
      <c r="BL29">
        <f>BK29*BJ29</f>
        <v>0</v>
      </c>
    </row>
    <row r="30" spans="1:64">
      <c r="A30" t="s">
        <v>66</v>
      </c>
      <c r="B30" t="s">
        <v>114</v>
      </c>
      <c r="C30" t="s">
        <v>115</v>
      </c>
      <c r="D30" t="s">
        <v>95</v>
      </c>
      <c r="E30" t="s">
        <v>92</v>
      </c>
      <c r="F30" t="s">
        <v>71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>SUM(G30:S30)</f>
        <v>0</v>
      </c>
      <c r="U30">
        <f>COUNTIF(H30:S30, "&gt;0")</f>
        <v>0</v>
      </c>
      <c r="V30">
        <f>AVERAGE(S30,(ROUND(AVERAGE(Q30:S30,(AVERAGE(H30:S30))),0)))</f>
        <v>0</v>
      </c>
      <c r="W30">
        <v>0</v>
      </c>
      <c r="X30">
        <v>0</v>
      </c>
      <c r="Y30">
        <v>0</v>
      </c>
      <c r="Z30">
        <v>0</v>
      </c>
      <c r="AA30">
        <f>(X30-W30)+Y30+Z30</f>
        <v>0</v>
      </c>
      <c r="AB30">
        <f>AA30-(V30*3)</f>
        <v>0</v>
      </c>
      <c r="AC30">
        <f>IF(V30=0,AA30,AA30/V30)</f>
        <v>0</v>
      </c>
      <c r="AD30">
        <v>45</v>
      </c>
      <c r="AE30">
        <v>0</v>
      </c>
      <c r="AF30">
        <f>(AD30+AE30)/30</f>
        <v>0</v>
      </c>
      <c r="AG30" t="s">
        <v>93</v>
      </c>
      <c r="AH30">
        <v>1</v>
      </c>
      <c r="AI30">
        <v>2</v>
      </c>
      <c r="AJ30">
        <f>2+AF30</f>
        <v>0</v>
      </c>
      <c r="AK30">
        <v>0.5</v>
      </c>
      <c r="AL30">
        <v>1</v>
      </c>
      <c r="AM30">
        <f>V30</f>
        <v>0</v>
      </c>
      <c r="AN30">
        <f>IF(V30&lt;1,"Low",IF(AND(U30&gt;=9,V30&gt;(SUMIF($C$2:$C$84,C30,$V$2:$V$84)/COUNTIF($C$2:$C$84,C30))),"High","Medium"))</f>
        <v>0</v>
      </c>
      <c r="AO30">
        <f>IF(AG30="no",0,ROUNDUP(AF30*AM30,0))</f>
        <v>0</v>
      </c>
      <c r="AP30">
        <f>AO30+ROUND(AM30/2,0)</f>
        <v>0</v>
      </c>
      <c r="AQ30">
        <f>IF(AM30=0,0,ROUND(STDEV(H30:S30)/AM30,1))</f>
        <v>0</v>
      </c>
      <c r="AR30">
        <f>IF(AM30=0,0,IF(AQ30&gt;3.7,2.4,IF(AQ30&lt;0.1,1.5,VLOOKUP(AQ30,'Coefficient'!$A$2:$B$38,2,0))))</f>
        <v>0</v>
      </c>
      <c r="AS30">
        <f>IF(AN30="Low",MIN(2*AM30,IF(AG30="NO",0,STDEVA(H30:S30)*AR30*SQRT(AF30+AK30))),IF(AN30="Medium",MIN(4*AM30,IF(AG30="NO",0,STDEVA(H30:S30)*AR30*SQRT(AF30+AK30))),MIN(6*AM30,IF(AG30="NO",0,STDEVA(H30:S30)*AR30*SQRT(AF30+AK30)))))</f>
        <v>0</v>
      </c>
      <c r="AT30">
        <f>IF(AG30="NO",0,(AM30*0))</f>
        <v>0</v>
      </c>
      <c r="AU30">
        <f>AS30+AT30</f>
        <v>0</v>
      </c>
      <c r="AV30">
        <f>IF(OR(AG30="no",AU30=0),0,IF(OR(AN30="low",AN30="medium"),(ROUND(MAX(AI30,MIN(AU30*AH30,AM30*BD30)),0)),(ROUND(MAX(AI30,MAX(AU30*AH30,AM30*BD30)),0))))</f>
        <v>0</v>
      </c>
      <c r="AW30">
        <f>IF($AG30="no",0,IF($AN30="Low",MIN($AO30+AV30,V30),SUM($AO30,AV30)))</f>
        <v>0</v>
      </c>
      <c r="AX30">
        <f>IF(AG30="no",0,ROUNDUP(MAX(AL30,(AM30)*AK30),0))</f>
        <v>0</v>
      </c>
      <c r="AY30">
        <f>AW30+AX30</f>
        <v>0</v>
      </c>
      <c r="AZ30">
        <f>IF(OR($AG30="No",AND($AN30="Low",$AC30&gt;2.5)),0,IF(OR($AA30&lt;=$AW30,$AP30-AA30&gt;0),$AY30-$AA30,0))</f>
        <v>0</v>
      </c>
      <c r="BA30">
        <f>IF(AND(AU30=0,AM30=0),0,(AU30/AM30))</f>
        <v>0</v>
      </c>
      <c r="BB30">
        <f>IF(AND(AO30=0,AM30=0),0,IF(AND(AM30&gt;0,AO30=0),0,(AO30/AM30)))</f>
        <v>0</v>
      </c>
      <c r="BC30">
        <f>BA30+BB30</f>
        <v>0</v>
      </c>
      <c r="BD30">
        <f>AJ30-BC30</f>
        <v>0</v>
      </c>
      <c r="BE30">
        <f>IF(AA30&lt;0.5*AV30,1,0)</f>
        <v>0</v>
      </c>
      <c r="BF30">
        <f>IF(AND(0.5*AV30&lt;=AA30,AA30&lt;AV30),1,0)</f>
        <v>0</v>
      </c>
      <c r="BG30">
        <f>IF(AND(AV30&lt;=AA30,AA30&lt;=((1.5*AV30)+AX30)),1,0)</f>
        <v>0</v>
      </c>
      <c r="BH30">
        <f>IF(AA30&gt;((1.5*AV30)+AX30),1,0)</f>
        <v>0</v>
      </c>
      <c r="BI30">
        <f>IF(AA30&lt;AV30,AA30-AV30,0)</f>
        <v>0</v>
      </c>
      <c r="BJ30">
        <f>IF(BH30=1,ROUND(AA30-((1.5*AV30)+AX30),0),0)</f>
        <v>0</v>
      </c>
      <c r="BK30">
        <v>100</v>
      </c>
      <c r="BL30">
        <f>BK30*BJ30</f>
        <v>0</v>
      </c>
    </row>
    <row r="31" spans="1:64">
      <c r="A31" t="s">
        <v>66</v>
      </c>
      <c r="B31" t="s">
        <v>116</v>
      </c>
      <c r="C31" t="s">
        <v>115</v>
      </c>
      <c r="D31" t="s">
        <v>95</v>
      </c>
      <c r="E31" t="s">
        <v>70</v>
      </c>
      <c r="F31" t="s">
        <v>71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>SUM(G31:S31)</f>
        <v>0</v>
      </c>
      <c r="U31">
        <f>COUNTIF(H31:S31, "&gt;0")</f>
        <v>0</v>
      </c>
      <c r="V31">
        <f>AVERAGE(S31,(ROUND(AVERAGE(Q31:S31,(AVERAGE(H31:S31))),0)))</f>
        <v>0</v>
      </c>
      <c r="W31">
        <v>0</v>
      </c>
      <c r="X31">
        <v>0</v>
      </c>
      <c r="Y31">
        <v>0</v>
      </c>
      <c r="Z31">
        <v>0</v>
      </c>
      <c r="AA31">
        <f>(X31-W31)+Y31+Z31</f>
        <v>0</v>
      </c>
      <c r="AB31">
        <f>AA31-(V31*3)</f>
        <v>0</v>
      </c>
      <c r="AC31">
        <f>IF(V31=0,AA31,AA31/V31)</f>
        <v>0</v>
      </c>
      <c r="AD31">
        <v>45</v>
      </c>
      <c r="AE31">
        <v>0</v>
      </c>
      <c r="AF31">
        <f>(AD31+AE31)/30</f>
        <v>0</v>
      </c>
      <c r="AG31" t="s">
        <v>93</v>
      </c>
      <c r="AH31">
        <v>1</v>
      </c>
      <c r="AI31">
        <v>2</v>
      </c>
      <c r="AJ31">
        <f>2+AF31</f>
        <v>0</v>
      </c>
      <c r="AK31">
        <v>0.5</v>
      </c>
      <c r="AL31">
        <v>1</v>
      </c>
      <c r="AM31">
        <f>V31</f>
        <v>0</v>
      </c>
      <c r="AN31">
        <f>IF(V31&lt;1,"Low",IF(AND(U31&gt;=9,V31&gt;(SUMIF($C$2:$C$84,C31,$V$2:$V$84)/COUNTIF($C$2:$C$84,C31))),"High","Medium"))</f>
        <v>0</v>
      </c>
      <c r="AO31">
        <f>IF(AG31="no",0,ROUNDUP(AF31*AM31,0))</f>
        <v>0</v>
      </c>
      <c r="AP31">
        <f>AO31+ROUND(AM31/2,0)</f>
        <v>0</v>
      </c>
      <c r="AQ31">
        <f>IF(AM31=0,0,ROUND(STDEV(H31:S31)/AM31,1))</f>
        <v>0</v>
      </c>
      <c r="AR31">
        <f>IF(AM31=0,0,IF(AQ31&gt;3.7,2.4,IF(AQ31&lt;0.1,1.5,VLOOKUP(AQ31,'Coefficient'!$A$2:$B$38,2,0))))</f>
        <v>0</v>
      </c>
      <c r="AS31">
        <f>IF(AN31="Low",MIN(2*AM31,IF(AG31="NO",0,STDEVA(H31:S31)*AR31*SQRT(AF31+AK31))),IF(AN31="Medium",MIN(4*AM31,IF(AG31="NO",0,STDEVA(H31:S31)*AR31*SQRT(AF31+AK31))),MIN(6*AM31,IF(AG31="NO",0,STDEVA(H31:S31)*AR31*SQRT(AF31+AK31)))))</f>
        <v>0</v>
      </c>
      <c r="AT31">
        <f>IF(AG31="NO",0,(AM31*0))</f>
        <v>0</v>
      </c>
      <c r="AU31">
        <f>AS31+AT31</f>
        <v>0</v>
      </c>
      <c r="AV31">
        <f>IF(OR(AG31="no",AU31=0),0,IF(OR(AN31="low",AN31="medium"),(ROUND(MAX(AI31,MIN(AU31*AH31,AM31*BD31)),0)),(ROUND(MAX(AI31,MAX(AU31*AH31,AM31*BD31)),0))))</f>
        <v>0</v>
      </c>
      <c r="AW31">
        <f>IF($AG31="no",0,IF($AN31="Low",MIN($AO31+AV31,V31),SUM($AO31,AV31)))</f>
        <v>0</v>
      </c>
      <c r="AX31">
        <f>IF(AG31="no",0,ROUNDUP(MAX(AL31,(AM31)*AK31),0))</f>
        <v>0</v>
      </c>
      <c r="AY31">
        <f>AW31+AX31</f>
        <v>0</v>
      </c>
      <c r="AZ31">
        <f>IF(OR($AG31="No",AND($AN31="Low",$AC31&gt;2.5)),0,IF(OR($AA31&lt;=$AW31,$AP31-AA31&gt;0),$AY31-$AA31,0))</f>
        <v>0</v>
      </c>
      <c r="BA31">
        <f>IF(AND(AU31=0,AM31=0),0,(AU31/AM31))</f>
        <v>0</v>
      </c>
      <c r="BB31">
        <f>IF(AND(AO31=0,AM31=0),0,IF(AND(AM31&gt;0,AO31=0),0,(AO31/AM31)))</f>
        <v>0</v>
      </c>
      <c r="BC31">
        <f>BA31+BB31</f>
        <v>0</v>
      </c>
      <c r="BD31">
        <f>AJ31-BC31</f>
        <v>0</v>
      </c>
      <c r="BE31">
        <f>IF(AA31&lt;0.5*AV31,1,0)</f>
        <v>0</v>
      </c>
      <c r="BF31">
        <f>IF(AND(0.5*AV31&lt;=AA31,AA31&lt;AV31),1,0)</f>
        <v>0</v>
      </c>
      <c r="BG31">
        <f>IF(AND(AV31&lt;=AA31,AA31&lt;=((1.5*AV31)+AX31)),1,0)</f>
        <v>0</v>
      </c>
      <c r="BH31">
        <f>IF(AA31&gt;((1.5*AV31)+AX31),1,0)</f>
        <v>0</v>
      </c>
      <c r="BI31">
        <f>IF(AA31&lt;AV31,AA31-AV31,0)</f>
        <v>0</v>
      </c>
      <c r="BJ31">
        <f>IF(BH31=1,ROUND(AA31-((1.5*AV31)+AX31),0),0)</f>
        <v>0</v>
      </c>
      <c r="BK31">
        <v>100</v>
      </c>
      <c r="BL31">
        <f>BK31*BJ31</f>
        <v>0</v>
      </c>
    </row>
    <row r="32" spans="1:64">
      <c r="A32" t="s">
        <v>66</v>
      </c>
      <c r="B32" t="s">
        <v>117</v>
      </c>
      <c r="C32" t="s">
        <v>115</v>
      </c>
      <c r="D32" t="s">
        <v>91</v>
      </c>
      <c r="E32" t="s">
        <v>76</v>
      </c>
      <c r="F32" t="s">
        <v>71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f>SUM(G32:S32)</f>
        <v>0</v>
      </c>
      <c r="U32">
        <f>COUNTIF(H32:S32, "&gt;0")</f>
        <v>0</v>
      </c>
      <c r="V32">
        <f>AVERAGE(S32,(ROUND(AVERAGE(Q32:S32,(AVERAGE(H32:S32))),0)))</f>
        <v>0</v>
      </c>
      <c r="W32">
        <v>0</v>
      </c>
      <c r="X32">
        <v>0</v>
      </c>
      <c r="Y32">
        <v>0</v>
      </c>
      <c r="Z32">
        <v>0</v>
      </c>
      <c r="AA32">
        <f>(X32-W32)+Y32+Z32</f>
        <v>0</v>
      </c>
      <c r="AB32">
        <f>AA32-(V32*3)</f>
        <v>0</v>
      </c>
      <c r="AC32">
        <f>IF(V32=0,AA32,AA32/V32)</f>
        <v>0</v>
      </c>
      <c r="AD32">
        <v>45</v>
      </c>
      <c r="AE32">
        <v>0</v>
      </c>
      <c r="AF32">
        <f>(AD32+AE32)/30</f>
        <v>0</v>
      </c>
      <c r="AG32" t="s">
        <v>93</v>
      </c>
      <c r="AH32">
        <v>1</v>
      </c>
      <c r="AI32">
        <v>2</v>
      </c>
      <c r="AJ32">
        <f>2+AF32</f>
        <v>0</v>
      </c>
      <c r="AK32">
        <v>0.5</v>
      </c>
      <c r="AL32">
        <v>1</v>
      </c>
      <c r="AM32">
        <f>V32</f>
        <v>0</v>
      </c>
      <c r="AN32">
        <f>IF(V32&lt;1,"Low",IF(AND(U32&gt;=9,V32&gt;(SUMIF($C$2:$C$84,C32,$V$2:$V$84)/COUNTIF($C$2:$C$84,C32))),"High","Medium"))</f>
        <v>0</v>
      </c>
      <c r="AO32">
        <f>IF(AG32="no",0,ROUNDUP(AF32*AM32,0))</f>
        <v>0</v>
      </c>
      <c r="AP32">
        <f>AO32+ROUND(AM32/2,0)</f>
        <v>0</v>
      </c>
      <c r="AQ32">
        <f>IF(AM32=0,0,ROUND(STDEV(H32:S32)/AM32,1))</f>
        <v>0</v>
      </c>
      <c r="AR32">
        <f>IF(AM32=0,0,IF(AQ32&gt;3.7,2.4,IF(AQ32&lt;0.1,1.5,VLOOKUP(AQ32,'Coefficient'!$A$2:$B$38,2,0))))</f>
        <v>0</v>
      </c>
      <c r="AS32">
        <f>IF(AN32="Low",MIN(2*AM32,IF(AG32="NO",0,STDEVA(H32:S32)*AR32*SQRT(AF32+AK32))),IF(AN32="Medium",MIN(4*AM32,IF(AG32="NO",0,STDEVA(H32:S32)*AR32*SQRT(AF32+AK32))),MIN(6*AM32,IF(AG32="NO",0,STDEVA(H32:S32)*AR32*SQRT(AF32+AK32)))))</f>
        <v>0</v>
      </c>
      <c r="AT32">
        <f>IF(AG32="NO",0,(AM32*0))</f>
        <v>0</v>
      </c>
      <c r="AU32">
        <f>AS32+AT32</f>
        <v>0</v>
      </c>
      <c r="AV32">
        <f>IF(OR(AG32="no",AU32=0),0,IF(OR(AN32="low",AN32="medium"),(ROUND(MAX(AI32,MIN(AU32*AH32,AM32*BD32)),0)),(ROUND(MAX(AI32,MAX(AU32*AH32,AM32*BD32)),0))))</f>
        <v>0</v>
      </c>
      <c r="AW32">
        <f>IF($AG32="no",0,IF($AN32="Low",MIN($AO32+AV32,V32),SUM($AO32,AV32)))</f>
        <v>0</v>
      </c>
      <c r="AX32">
        <f>IF(AG32="no",0,ROUNDUP(MAX(AL32,(AM32)*AK32),0))</f>
        <v>0</v>
      </c>
      <c r="AY32">
        <f>AW32+AX32</f>
        <v>0</v>
      </c>
      <c r="AZ32">
        <f>IF(OR($AG32="No",AND($AN32="Low",$AC32&gt;2.5)),0,IF(OR($AA32&lt;=$AW32,$AP32-AA32&gt;0),$AY32-$AA32,0))</f>
        <v>0</v>
      </c>
      <c r="BA32">
        <f>IF(AND(AU32=0,AM32=0),0,(AU32/AM32))</f>
        <v>0</v>
      </c>
      <c r="BB32">
        <f>IF(AND(AO32=0,AM32=0),0,IF(AND(AM32&gt;0,AO32=0),0,(AO32/AM32)))</f>
        <v>0</v>
      </c>
      <c r="BC32">
        <f>BA32+BB32</f>
        <v>0</v>
      </c>
      <c r="BD32">
        <f>AJ32-BC32</f>
        <v>0</v>
      </c>
      <c r="BE32">
        <f>IF(AA32&lt;0.5*AV32,1,0)</f>
        <v>0</v>
      </c>
      <c r="BF32">
        <f>IF(AND(0.5*AV32&lt;=AA32,AA32&lt;AV32),1,0)</f>
        <v>0</v>
      </c>
      <c r="BG32">
        <f>IF(AND(AV32&lt;=AA32,AA32&lt;=((1.5*AV32)+AX32)),1,0)</f>
        <v>0</v>
      </c>
      <c r="BH32">
        <f>IF(AA32&gt;((1.5*AV32)+AX32),1,0)</f>
        <v>0</v>
      </c>
      <c r="BI32">
        <f>IF(AA32&lt;AV32,AA32-AV32,0)</f>
        <v>0</v>
      </c>
      <c r="BJ32">
        <f>IF(BH32=1,ROUND(AA32-((1.5*AV32)+AX32),0),0)</f>
        <v>0</v>
      </c>
      <c r="BK32">
        <v>100</v>
      </c>
      <c r="BL32">
        <f>BK32*BJ32</f>
        <v>0</v>
      </c>
    </row>
    <row r="33" spans="1:64">
      <c r="A33" t="s">
        <v>66</v>
      </c>
      <c r="B33" t="s">
        <v>118</v>
      </c>
      <c r="C33" t="s">
        <v>115</v>
      </c>
      <c r="D33" t="s">
        <v>95</v>
      </c>
      <c r="E33" t="s">
        <v>76</v>
      </c>
      <c r="F33" t="s">
        <v>71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f>SUM(G33:S33)</f>
        <v>0</v>
      </c>
      <c r="U33">
        <f>COUNTIF(H33:S33, "&gt;0")</f>
        <v>0</v>
      </c>
      <c r="V33">
        <f>AVERAGE(S33,(ROUND(AVERAGE(Q33:S33,(AVERAGE(H33:S33))),0)))</f>
        <v>0</v>
      </c>
      <c r="W33">
        <v>0</v>
      </c>
      <c r="X33">
        <v>8</v>
      </c>
      <c r="Y33">
        <v>0</v>
      </c>
      <c r="Z33">
        <v>0</v>
      </c>
      <c r="AA33">
        <f>(X33-W33)+Y33+Z33</f>
        <v>0</v>
      </c>
      <c r="AB33">
        <f>AA33-(V33*3)</f>
        <v>0</v>
      </c>
      <c r="AC33">
        <f>IF(V33=0,AA33,AA33/V33)</f>
        <v>0</v>
      </c>
      <c r="AD33">
        <v>45</v>
      </c>
      <c r="AE33">
        <v>0</v>
      </c>
      <c r="AF33">
        <f>(AD33+AE33)/30</f>
        <v>0</v>
      </c>
      <c r="AG33" t="s">
        <v>93</v>
      </c>
      <c r="AH33">
        <v>1</v>
      </c>
      <c r="AI33">
        <v>2</v>
      </c>
      <c r="AJ33">
        <f>2+AF33</f>
        <v>0</v>
      </c>
      <c r="AK33">
        <v>0.5</v>
      </c>
      <c r="AL33">
        <v>1</v>
      </c>
      <c r="AM33">
        <f>V33</f>
        <v>0</v>
      </c>
      <c r="AN33">
        <f>IF(V33&lt;1,"Low",IF(AND(U33&gt;=9,V33&gt;(SUMIF($C$2:$C$84,C33,$V$2:$V$84)/COUNTIF($C$2:$C$84,C33))),"High","Medium"))</f>
        <v>0</v>
      </c>
      <c r="AO33">
        <f>IF(AG33="no",0,ROUNDUP(AF33*AM33,0))</f>
        <v>0</v>
      </c>
      <c r="AP33">
        <f>AO33+ROUND(AM33/2,0)</f>
        <v>0</v>
      </c>
      <c r="AQ33">
        <f>IF(AM33=0,0,ROUND(STDEV(H33:S33)/AM33,1))</f>
        <v>0</v>
      </c>
      <c r="AR33">
        <f>IF(AM33=0,0,IF(AQ33&gt;3.7,2.4,IF(AQ33&lt;0.1,1.5,VLOOKUP(AQ33,'Coefficient'!$A$2:$B$38,2,0))))</f>
        <v>0</v>
      </c>
      <c r="AS33">
        <f>IF(AN33="Low",MIN(2*AM33,IF(AG33="NO",0,STDEVA(H33:S33)*AR33*SQRT(AF33+AK33))),IF(AN33="Medium",MIN(4*AM33,IF(AG33="NO",0,STDEVA(H33:S33)*AR33*SQRT(AF33+AK33))),MIN(6*AM33,IF(AG33="NO",0,STDEVA(H33:S33)*AR33*SQRT(AF33+AK33)))))</f>
        <v>0</v>
      </c>
      <c r="AT33">
        <f>IF(AG33="NO",0,(AM33*0))</f>
        <v>0</v>
      </c>
      <c r="AU33">
        <f>AS33+AT33</f>
        <v>0</v>
      </c>
      <c r="AV33">
        <f>IF(OR(AG33="no",AU33=0),0,IF(OR(AN33="low",AN33="medium"),(ROUND(MAX(AI33,MIN(AU33*AH33,AM33*BD33)),0)),(ROUND(MAX(AI33,MAX(AU33*AH33,AM33*BD33)),0))))</f>
        <v>0</v>
      </c>
      <c r="AW33">
        <f>IF($AG33="no",0,IF($AN33="Low",MIN($AO33+AV33,V33),SUM($AO33,AV33)))</f>
        <v>0</v>
      </c>
      <c r="AX33">
        <f>IF(AG33="no",0,ROUNDUP(MAX(AL33,(AM33)*AK33),0))</f>
        <v>0</v>
      </c>
      <c r="AY33">
        <f>AW33+AX33</f>
        <v>0</v>
      </c>
      <c r="AZ33">
        <f>IF(OR($AG33="No",AND($AN33="Low",$AC33&gt;2.5)),0,IF(OR($AA33&lt;=$AW33,$AP33-AA33&gt;0),$AY33-$AA33,0))</f>
        <v>0</v>
      </c>
      <c r="BA33">
        <f>IF(AND(AU33=0,AM33=0),0,(AU33/AM33))</f>
        <v>0</v>
      </c>
      <c r="BB33">
        <f>IF(AND(AO33=0,AM33=0),0,IF(AND(AM33&gt;0,AO33=0),0,(AO33/AM33)))</f>
        <v>0</v>
      </c>
      <c r="BC33">
        <f>BA33+BB33</f>
        <v>0</v>
      </c>
      <c r="BD33">
        <f>AJ33-BC33</f>
        <v>0</v>
      </c>
      <c r="BE33">
        <f>IF(AA33&lt;0.5*AV33,1,0)</f>
        <v>0</v>
      </c>
      <c r="BF33">
        <f>IF(AND(0.5*AV33&lt;=AA33,AA33&lt;AV33),1,0)</f>
        <v>0</v>
      </c>
      <c r="BG33">
        <f>IF(AND(AV33&lt;=AA33,AA33&lt;=((1.5*AV33)+AX33)),1,0)</f>
        <v>0</v>
      </c>
      <c r="BH33">
        <f>IF(AA33&gt;((1.5*AV33)+AX33),1,0)</f>
        <v>0</v>
      </c>
      <c r="BI33">
        <f>IF(AA33&lt;AV33,AA33-AV33,0)</f>
        <v>0</v>
      </c>
      <c r="BJ33">
        <f>IF(BH33=1,ROUND(AA33-((1.5*AV33)+AX33),0),0)</f>
        <v>0</v>
      </c>
      <c r="BK33">
        <v>100</v>
      </c>
      <c r="BL33">
        <f>BK33*BJ33</f>
        <v>0</v>
      </c>
    </row>
    <row r="34" spans="1:64">
      <c r="A34" t="s">
        <v>66</v>
      </c>
      <c r="B34" t="s">
        <v>119</v>
      </c>
      <c r="C34" t="s">
        <v>115</v>
      </c>
      <c r="D34" t="s">
        <v>91</v>
      </c>
      <c r="E34" t="s">
        <v>120</v>
      </c>
      <c r="F34" t="s">
        <v>71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f>SUM(G34:S34)</f>
        <v>0</v>
      </c>
      <c r="U34">
        <f>COUNTIF(H34:S34, "&gt;0")</f>
        <v>0</v>
      </c>
      <c r="V34">
        <f>AVERAGE(S34,(ROUND(AVERAGE(Q34:S34,(AVERAGE(H34:S34))),0)))</f>
        <v>0</v>
      </c>
      <c r="W34">
        <v>0</v>
      </c>
      <c r="X34">
        <v>0</v>
      </c>
      <c r="Y34">
        <v>0</v>
      </c>
      <c r="Z34">
        <v>0</v>
      </c>
      <c r="AA34">
        <f>(X34-W34)+Y34+Z34</f>
        <v>0</v>
      </c>
      <c r="AB34">
        <f>AA34-(V34*3)</f>
        <v>0</v>
      </c>
      <c r="AC34">
        <f>IF(V34=0,AA34,AA34/V34)</f>
        <v>0</v>
      </c>
      <c r="AD34">
        <v>45</v>
      </c>
      <c r="AE34">
        <v>0</v>
      </c>
      <c r="AF34">
        <f>(AD34+AE34)/30</f>
        <v>0</v>
      </c>
      <c r="AG34" t="s">
        <v>93</v>
      </c>
      <c r="AH34">
        <v>1</v>
      </c>
      <c r="AI34">
        <v>2</v>
      </c>
      <c r="AJ34">
        <f>2+AF34</f>
        <v>0</v>
      </c>
      <c r="AK34">
        <v>0.5</v>
      </c>
      <c r="AL34">
        <v>1</v>
      </c>
      <c r="AM34">
        <f>V34</f>
        <v>0</v>
      </c>
      <c r="AN34">
        <f>IF(V34&lt;1,"Low",IF(AND(U34&gt;=9,V34&gt;(SUMIF($C$2:$C$84,C34,$V$2:$V$84)/COUNTIF($C$2:$C$84,C34))),"High","Medium"))</f>
        <v>0</v>
      </c>
      <c r="AO34">
        <f>IF(AG34="no",0,ROUNDUP(AF34*AM34,0))</f>
        <v>0</v>
      </c>
      <c r="AP34">
        <f>AO34+ROUND(AM34/2,0)</f>
        <v>0</v>
      </c>
      <c r="AQ34">
        <f>IF(AM34=0,0,ROUND(STDEV(H34:S34)/AM34,1))</f>
        <v>0</v>
      </c>
      <c r="AR34">
        <f>IF(AM34=0,0,IF(AQ34&gt;3.7,2.4,IF(AQ34&lt;0.1,1.5,VLOOKUP(AQ34,'Coefficient'!$A$2:$B$38,2,0))))</f>
        <v>0</v>
      </c>
      <c r="AS34">
        <f>IF(AN34="Low",MIN(2*AM34,IF(AG34="NO",0,STDEVA(H34:S34)*AR34*SQRT(AF34+AK34))),IF(AN34="Medium",MIN(4*AM34,IF(AG34="NO",0,STDEVA(H34:S34)*AR34*SQRT(AF34+AK34))),MIN(6*AM34,IF(AG34="NO",0,STDEVA(H34:S34)*AR34*SQRT(AF34+AK34)))))</f>
        <v>0</v>
      </c>
      <c r="AT34">
        <f>IF(AG34="NO",0,(AM34*0))</f>
        <v>0</v>
      </c>
      <c r="AU34">
        <f>AS34+AT34</f>
        <v>0</v>
      </c>
      <c r="AV34">
        <f>IF(OR(AG34="no",AU34=0),0,IF(OR(AN34="low",AN34="medium"),(ROUND(MAX(AI34,MIN(AU34*AH34,AM34*BD34)),0)),(ROUND(MAX(AI34,MAX(AU34*AH34,AM34*BD34)),0))))</f>
        <v>0</v>
      </c>
      <c r="AW34">
        <f>IF($AG34="no",0,IF($AN34="Low",MIN($AO34+AV34,V34),SUM($AO34,AV34)))</f>
        <v>0</v>
      </c>
      <c r="AX34">
        <f>IF(AG34="no",0,ROUNDUP(MAX(AL34,(AM34)*AK34),0))</f>
        <v>0</v>
      </c>
      <c r="AY34">
        <f>AW34+AX34</f>
        <v>0</v>
      </c>
      <c r="AZ34">
        <f>IF(OR($AG34="No",AND($AN34="Low",$AC34&gt;2.5)),0,IF(OR($AA34&lt;=$AW34,$AP34-AA34&gt;0),$AY34-$AA34,0))</f>
        <v>0</v>
      </c>
      <c r="BA34">
        <f>IF(AND(AU34=0,AM34=0),0,(AU34/AM34))</f>
        <v>0</v>
      </c>
      <c r="BB34">
        <f>IF(AND(AO34=0,AM34=0),0,IF(AND(AM34&gt;0,AO34=0),0,(AO34/AM34)))</f>
        <v>0</v>
      </c>
      <c r="BC34">
        <f>BA34+BB34</f>
        <v>0</v>
      </c>
      <c r="BD34">
        <f>AJ34-BC34</f>
        <v>0</v>
      </c>
      <c r="BE34">
        <f>IF(AA34&lt;0.5*AV34,1,0)</f>
        <v>0</v>
      </c>
      <c r="BF34">
        <f>IF(AND(0.5*AV34&lt;=AA34,AA34&lt;AV34),1,0)</f>
        <v>0</v>
      </c>
      <c r="BG34">
        <f>IF(AND(AV34&lt;=AA34,AA34&lt;=((1.5*AV34)+AX34)),1,0)</f>
        <v>0</v>
      </c>
      <c r="BH34">
        <f>IF(AA34&gt;((1.5*AV34)+AX34),1,0)</f>
        <v>0</v>
      </c>
      <c r="BI34">
        <f>IF(AA34&lt;AV34,AA34-AV34,0)</f>
        <v>0</v>
      </c>
      <c r="BJ34">
        <f>IF(BH34=1,ROUND(AA34-((1.5*AV34)+AX34),0),0)</f>
        <v>0</v>
      </c>
      <c r="BK34">
        <v>100</v>
      </c>
      <c r="BL34">
        <f>BK34*BJ34</f>
        <v>0</v>
      </c>
    </row>
    <row r="35" spans="1:64">
      <c r="A35" t="s">
        <v>66</v>
      </c>
      <c r="B35" t="s">
        <v>121</v>
      </c>
      <c r="C35" t="s">
        <v>115</v>
      </c>
      <c r="D35" t="s">
        <v>95</v>
      </c>
      <c r="E35" t="s">
        <v>120</v>
      </c>
      <c r="F35" t="s">
        <v>71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f>SUM(G35:S35)</f>
        <v>0</v>
      </c>
      <c r="U35">
        <f>COUNTIF(H35:S35, "&gt;0")</f>
        <v>0</v>
      </c>
      <c r="V35">
        <f>AVERAGE(S35,(ROUND(AVERAGE(Q35:S35,(AVERAGE(H35:S35))),0)))</f>
        <v>0</v>
      </c>
      <c r="W35">
        <v>0</v>
      </c>
      <c r="X35">
        <v>50</v>
      </c>
      <c r="Y35">
        <v>0</v>
      </c>
      <c r="Z35">
        <v>0</v>
      </c>
      <c r="AA35">
        <f>(X35-W35)+Y35+Z35</f>
        <v>0</v>
      </c>
      <c r="AB35">
        <f>AA35-(V35*3)</f>
        <v>0</v>
      </c>
      <c r="AC35">
        <f>IF(V35=0,AA35,AA35/V35)</f>
        <v>0</v>
      </c>
      <c r="AD35">
        <v>45</v>
      </c>
      <c r="AE35">
        <v>0</v>
      </c>
      <c r="AF35">
        <f>(AD35+AE35)/30</f>
        <v>0</v>
      </c>
      <c r="AG35" t="s">
        <v>93</v>
      </c>
      <c r="AH35">
        <v>1</v>
      </c>
      <c r="AI35">
        <v>2</v>
      </c>
      <c r="AJ35">
        <f>2+AF35</f>
        <v>0</v>
      </c>
      <c r="AK35">
        <v>0.5</v>
      </c>
      <c r="AL35">
        <v>1</v>
      </c>
      <c r="AM35">
        <f>V35</f>
        <v>0</v>
      </c>
      <c r="AN35">
        <f>IF(V35&lt;1,"Low",IF(AND(U35&gt;=9,V35&gt;(SUMIF($C$2:$C$84,C35,$V$2:$V$84)/COUNTIF($C$2:$C$84,C35))),"High","Medium"))</f>
        <v>0</v>
      </c>
      <c r="AO35">
        <f>IF(AG35="no",0,ROUNDUP(AF35*AM35,0))</f>
        <v>0</v>
      </c>
      <c r="AP35">
        <f>AO35+ROUND(AM35/2,0)</f>
        <v>0</v>
      </c>
      <c r="AQ35">
        <f>IF(AM35=0,0,ROUND(STDEV(H35:S35)/AM35,1))</f>
        <v>0</v>
      </c>
      <c r="AR35">
        <f>IF(AM35=0,0,IF(AQ35&gt;3.7,2.4,IF(AQ35&lt;0.1,1.5,VLOOKUP(AQ35,'Coefficient'!$A$2:$B$38,2,0))))</f>
        <v>0</v>
      </c>
      <c r="AS35">
        <f>IF(AN35="Low",MIN(2*AM35,IF(AG35="NO",0,STDEVA(H35:S35)*AR35*SQRT(AF35+AK35))),IF(AN35="Medium",MIN(4*AM35,IF(AG35="NO",0,STDEVA(H35:S35)*AR35*SQRT(AF35+AK35))),MIN(6*AM35,IF(AG35="NO",0,STDEVA(H35:S35)*AR35*SQRT(AF35+AK35)))))</f>
        <v>0</v>
      </c>
      <c r="AT35">
        <f>IF(AG35="NO",0,(AM35*0))</f>
        <v>0</v>
      </c>
      <c r="AU35">
        <f>AS35+AT35</f>
        <v>0</v>
      </c>
      <c r="AV35">
        <f>IF(OR(AG35="no",AU35=0),0,IF(OR(AN35="low",AN35="medium"),(ROUND(MAX(AI35,MIN(AU35*AH35,AM35*BD35)),0)),(ROUND(MAX(AI35,MAX(AU35*AH35,AM35*BD35)),0))))</f>
        <v>0</v>
      </c>
      <c r="AW35">
        <f>IF($AG35="no",0,IF($AN35="Low",MIN($AO35+AV35,V35),SUM($AO35,AV35)))</f>
        <v>0</v>
      </c>
      <c r="AX35">
        <f>IF(AG35="no",0,ROUNDUP(MAX(AL35,(AM35)*AK35),0))</f>
        <v>0</v>
      </c>
      <c r="AY35">
        <f>AW35+AX35</f>
        <v>0</v>
      </c>
      <c r="AZ35">
        <f>IF(OR($AG35="No",AND($AN35="Low",$AC35&gt;2.5)),0,IF(OR($AA35&lt;=$AW35,$AP35-AA35&gt;0),$AY35-$AA35,0))</f>
        <v>0</v>
      </c>
      <c r="BA35">
        <f>IF(AND(AU35=0,AM35=0),0,(AU35/AM35))</f>
        <v>0</v>
      </c>
      <c r="BB35">
        <f>IF(AND(AO35=0,AM35=0),0,IF(AND(AM35&gt;0,AO35=0),0,(AO35/AM35)))</f>
        <v>0</v>
      </c>
      <c r="BC35">
        <f>BA35+BB35</f>
        <v>0</v>
      </c>
      <c r="BD35">
        <f>AJ35-BC35</f>
        <v>0</v>
      </c>
      <c r="BE35">
        <f>IF(AA35&lt;0.5*AV35,1,0)</f>
        <v>0</v>
      </c>
      <c r="BF35">
        <f>IF(AND(0.5*AV35&lt;=AA35,AA35&lt;AV35),1,0)</f>
        <v>0</v>
      </c>
      <c r="BG35">
        <f>IF(AND(AV35&lt;=AA35,AA35&lt;=((1.5*AV35)+AX35)),1,0)</f>
        <v>0</v>
      </c>
      <c r="BH35">
        <f>IF(AA35&gt;((1.5*AV35)+AX35),1,0)</f>
        <v>0</v>
      </c>
      <c r="BI35">
        <f>IF(AA35&lt;AV35,AA35-AV35,0)</f>
        <v>0</v>
      </c>
      <c r="BJ35">
        <f>IF(BH35=1,ROUND(AA35-((1.5*AV35)+AX35),0),0)</f>
        <v>0</v>
      </c>
      <c r="BK35">
        <v>100</v>
      </c>
      <c r="BL35">
        <f>BK35*BJ35</f>
        <v>0</v>
      </c>
    </row>
    <row r="36" spans="1:64">
      <c r="A36" t="s">
        <v>66</v>
      </c>
      <c r="B36" t="s">
        <v>122</v>
      </c>
      <c r="C36" t="s">
        <v>115</v>
      </c>
      <c r="D36" t="s">
        <v>91</v>
      </c>
      <c r="E36" t="s">
        <v>112</v>
      </c>
      <c r="F36" t="s">
        <v>71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>SUM(G36:S36)</f>
        <v>0</v>
      </c>
      <c r="U36">
        <f>COUNTIF(H36:S36, "&gt;0")</f>
        <v>0</v>
      </c>
      <c r="V36">
        <f>AVERAGE(S36,(ROUND(AVERAGE(Q36:S36,(AVERAGE(H36:S36))),0)))</f>
        <v>0</v>
      </c>
      <c r="W36">
        <v>0</v>
      </c>
      <c r="X36">
        <v>166</v>
      </c>
      <c r="Y36">
        <v>0</v>
      </c>
      <c r="Z36">
        <v>0</v>
      </c>
      <c r="AA36">
        <f>(X36-W36)+Y36+Z36</f>
        <v>0</v>
      </c>
      <c r="AB36">
        <f>AA36-(V36*3)</f>
        <v>0</v>
      </c>
      <c r="AC36">
        <f>IF(V36=0,AA36,AA36/V36)</f>
        <v>0</v>
      </c>
      <c r="AD36">
        <v>45</v>
      </c>
      <c r="AE36">
        <v>0</v>
      </c>
      <c r="AF36">
        <f>(AD36+AE36)/30</f>
        <v>0</v>
      </c>
      <c r="AG36" t="s">
        <v>93</v>
      </c>
      <c r="AH36">
        <v>1</v>
      </c>
      <c r="AI36">
        <v>2</v>
      </c>
      <c r="AJ36">
        <f>2+AF36</f>
        <v>0</v>
      </c>
      <c r="AK36">
        <v>0.5</v>
      </c>
      <c r="AL36">
        <v>1</v>
      </c>
      <c r="AM36">
        <f>V36</f>
        <v>0</v>
      </c>
      <c r="AN36">
        <f>IF(V36&lt;1,"Low",IF(AND(U36&gt;=9,V36&gt;(SUMIF($C$2:$C$84,C36,$V$2:$V$84)/COUNTIF($C$2:$C$84,C36))),"High","Medium"))</f>
        <v>0</v>
      </c>
      <c r="AO36">
        <f>IF(AG36="no",0,ROUNDUP(AF36*AM36,0))</f>
        <v>0</v>
      </c>
      <c r="AP36">
        <f>AO36+ROUND(AM36/2,0)</f>
        <v>0</v>
      </c>
      <c r="AQ36">
        <f>IF(AM36=0,0,ROUND(STDEV(H36:S36)/AM36,1))</f>
        <v>0</v>
      </c>
      <c r="AR36">
        <f>IF(AM36=0,0,IF(AQ36&gt;3.7,2.4,IF(AQ36&lt;0.1,1.5,VLOOKUP(AQ36,'Coefficient'!$A$2:$B$38,2,0))))</f>
        <v>0</v>
      </c>
      <c r="AS36">
        <f>IF(AN36="Low",MIN(2*AM36,IF(AG36="NO",0,STDEVA(H36:S36)*AR36*SQRT(AF36+AK36))),IF(AN36="Medium",MIN(4*AM36,IF(AG36="NO",0,STDEVA(H36:S36)*AR36*SQRT(AF36+AK36))),MIN(6*AM36,IF(AG36="NO",0,STDEVA(H36:S36)*AR36*SQRT(AF36+AK36)))))</f>
        <v>0</v>
      </c>
      <c r="AT36">
        <f>IF(AG36="NO",0,(AM36*0))</f>
        <v>0</v>
      </c>
      <c r="AU36">
        <f>AS36+AT36</f>
        <v>0</v>
      </c>
      <c r="AV36">
        <f>IF(OR(AG36="no",AU36=0),0,IF(OR(AN36="low",AN36="medium"),(ROUND(MAX(AI36,MIN(AU36*AH36,AM36*BD36)),0)),(ROUND(MAX(AI36,MAX(AU36*AH36,AM36*BD36)),0))))</f>
        <v>0</v>
      </c>
      <c r="AW36">
        <f>IF($AG36="no",0,IF($AN36="Low",MIN($AO36+AV36,V36),SUM($AO36,AV36)))</f>
        <v>0</v>
      </c>
      <c r="AX36">
        <f>IF(AG36="no",0,ROUNDUP(MAX(AL36,(AM36)*AK36),0))</f>
        <v>0</v>
      </c>
      <c r="AY36">
        <f>AW36+AX36</f>
        <v>0</v>
      </c>
      <c r="AZ36">
        <f>IF(OR($AG36="No",AND($AN36="Low",$AC36&gt;2.5)),0,IF(OR($AA36&lt;=$AW36,$AP36-AA36&gt;0),$AY36-$AA36,0))</f>
        <v>0</v>
      </c>
      <c r="BA36">
        <f>IF(AND(AU36=0,AM36=0),0,(AU36/AM36))</f>
        <v>0</v>
      </c>
      <c r="BB36">
        <f>IF(AND(AO36=0,AM36=0),0,IF(AND(AM36&gt;0,AO36=0),0,(AO36/AM36)))</f>
        <v>0</v>
      </c>
      <c r="BC36">
        <f>BA36+BB36</f>
        <v>0</v>
      </c>
      <c r="BD36">
        <f>AJ36-BC36</f>
        <v>0</v>
      </c>
      <c r="BE36">
        <f>IF(AA36&lt;0.5*AV36,1,0)</f>
        <v>0</v>
      </c>
      <c r="BF36">
        <f>IF(AND(0.5*AV36&lt;=AA36,AA36&lt;AV36),1,0)</f>
        <v>0</v>
      </c>
      <c r="BG36">
        <f>IF(AND(AV36&lt;=AA36,AA36&lt;=((1.5*AV36)+AX36)),1,0)</f>
        <v>0</v>
      </c>
      <c r="BH36">
        <f>IF(AA36&gt;((1.5*AV36)+AX36),1,0)</f>
        <v>0</v>
      </c>
      <c r="BI36">
        <f>IF(AA36&lt;AV36,AA36-AV36,0)</f>
        <v>0</v>
      </c>
      <c r="BJ36">
        <f>IF(BH36=1,ROUND(AA36-((1.5*AV36)+AX36),0),0)</f>
        <v>0</v>
      </c>
      <c r="BK36">
        <v>100</v>
      </c>
      <c r="BL36">
        <f>BK36*BJ36</f>
        <v>0</v>
      </c>
    </row>
    <row r="37" spans="1:64">
      <c r="A37" t="s">
        <v>66</v>
      </c>
      <c r="B37" t="s">
        <v>123</v>
      </c>
      <c r="C37" t="s">
        <v>115</v>
      </c>
      <c r="D37" t="s">
        <v>95</v>
      </c>
      <c r="E37" t="s">
        <v>112</v>
      </c>
      <c r="F37" t="s">
        <v>71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f>SUM(G37:S37)</f>
        <v>0</v>
      </c>
      <c r="U37">
        <f>COUNTIF(H37:S37, "&gt;0")</f>
        <v>0</v>
      </c>
      <c r="V37">
        <f>AVERAGE(S37,(ROUND(AVERAGE(Q37:S37,(AVERAGE(H37:S37))),0)))</f>
        <v>0</v>
      </c>
      <c r="W37">
        <v>0</v>
      </c>
      <c r="X37">
        <v>67</v>
      </c>
      <c r="Y37">
        <v>0</v>
      </c>
      <c r="Z37">
        <v>0</v>
      </c>
      <c r="AA37">
        <f>(X37-W37)+Y37+Z37</f>
        <v>0</v>
      </c>
      <c r="AB37">
        <f>AA37-(V37*3)</f>
        <v>0</v>
      </c>
      <c r="AC37">
        <f>IF(V37=0,AA37,AA37/V37)</f>
        <v>0</v>
      </c>
      <c r="AD37">
        <v>45</v>
      </c>
      <c r="AE37">
        <v>0</v>
      </c>
      <c r="AF37">
        <f>(AD37+AE37)/30</f>
        <v>0</v>
      </c>
      <c r="AG37" t="s">
        <v>93</v>
      </c>
      <c r="AH37">
        <v>1</v>
      </c>
      <c r="AI37">
        <v>2</v>
      </c>
      <c r="AJ37">
        <f>2+AF37</f>
        <v>0</v>
      </c>
      <c r="AK37">
        <v>0.5</v>
      </c>
      <c r="AL37">
        <v>1</v>
      </c>
      <c r="AM37">
        <f>V37</f>
        <v>0</v>
      </c>
      <c r="AN37">
        <f>IF(V37&lt;1,"Low",IF(AND(U37&gt;=9,V37&gt;(SUMIF($C$2:$C$84,C37,$V$2:$V$84)/COUNTIF($C$2:$C$84,C37))),"High","Medium"))</f>
        <v>0</v>
      </c>
      <c r="AO37">
        <f>IF(AG37="no",0,ROUNDUP(AF37*AM37,0))</f>
        <v>0</v>
      </c>
      <c r="AP37">
        <f>AO37+ROUND(AM37/2,0)</f>
        <v>0</v>
      </c>
      <c r="AQ37">
        <f>IF(AM37=0,0,ROUND(STDEV(H37:S37)/AM37,1))</f>
        <v>0</v>
      </c>
      <c r="AR37">
        <f>IF(AM37=0,0,IF(AQ37&gt;3.7,2.4,IF(AQ37&lt;0.1,1.5,VLOOKUP(AQ37,'Coefficient'!$A$2:$B$38,2,0))))</f>
        <v>0</v>
      </c>
      <c r="AS37">
        <f>IF(AN37="Low",MIN(2*AM37,IF(AG37="NO",0,STDEVA(H37:S37)*AR37*SQRT(AF37+AK37))),IF(AN37="Medium",MIN(4*AM37,IF(AG37="NO",0,STDEVA(H37:S37)*AR37*SQRT(AF37+AK37))),MIN(6*AM37,IF(AG37="NO",0,STDEVA(H37:S37)*AR37*SQRT(AF37+AK37)))))</f>
        <v>0</v>
      </c>
      <c r="AT37">
        <f>IF(AG37="NO",0,(AM37*0))</f>
        <v>0</v>
      </c>
      <c r="AU37">
        <f>AS37+AT37</f>
        <v>0</v>
      </c>
      <c r="AV37">
        <f>IF(OR(AG37="no",AU37=0),0,IF(OR(AN37="low",AN37="medium"),(ROUND(MAX(AI37,MIN(AU37*AH37,AM37*BD37)),0)),(ROUND(MAX(AI37,MAX(AU37*AH37,AM37*BD37)),0))))</f>
        <v>0</v>
      </c>
      <c r="AW37">
        <f>IF($AG37="no",0,IF($AN37="Low",MIN($AO37+AV37,V37),SUM($AO37,AV37)))</f>
        <v>0</v>
      </c>
      <c r="AX37">
        <f>IF(AG37="no",0,ROUNDUP(MAX(AL37,(AM37)*AK37),0))</f>
        <v>0</v>
      </c>
      <c r="AY37">
        <f>AW37+AX37</f>
        <v>0</v>
      </c>
      <c r="AZ37">
        <f>IF(OR($AG37="No",AND($AN37="Low",$AC37&gt;2.5)),0,IF(OR($AA37&lt;=$AW37,$AP37-AA37&gt;0),$AY37-$AA37,0))</f>
        <v>0</v>
      </c>
      <c r="BA37">
        <f>IF(AND(AU37=0,AM37=0),0,(AU37/AM37))</f>
        <v>0</v>
      </c>
      <c r="BB37">
        <f>IF(AND(AO37=0,AM37=0),0,IF(AND(AM37&gt;0,AO37=0),0,(AO37/AM37)))</f>
        <v>0</v>
      </c>
      <c r="BC37">
        <f>BA37+BB37</f>
        <v>0</v>
      </c>
      <c r="BD37">
        <f>AJ37-BC37</f>
        <v>0</v>
      </c>
      <c r="BE37">
        <f>IF(AA37&lt;0.5*AV37,1,0)</f>
        <v>0</v>
      </c>
      <c r="BF37">
        <f>IF(AND(0.5*AV37&lt;=AA37,AA37&lt;AV37),1,0)</f>
        <v>0</v>
      </c>
      <c r="BG37">
        <f>IF(AND(AV37&lt;=AA37,AA37&lt;=((1.5*AV37)+AX37)),1,0)</f>
        <v>0</v>
      </c>
      <c r="BH37">
        <f>IF(AA37&gt;((1.5*AV37)+AX37),1,0)</f>
        <v>0</v>
      </c>
      <c r="BI37">
        <f>IF(AA37&lt;AV37,AA37-AV37,0)</f>
        <v>0</v>
      </c>
      <c r="BJ37">
        <f>IF(BH37=1,ROUND(AA37-((1.5*AV37)+AX37),0),0)</f>
        <v>0</v>
      </c>
      <c r="BK37">
        <v>100</v>
      </c>
      <c r="BL37">
        <f>BK37*BJ37</f>
        <v>0</v>
      </c>
    </row>
    <row r="38" spans="1:64">
      <c r="A38" t="s">
        <v>66</v>
      </c>
      <c r="B38" t="s">
        <v>124</v>
      </c>
      <c r="C38" t="s">
        <v>125</v>
      </c>
      <c r="D38" t="s">
        <v>95</v>
      </c>
      <c r="E38" t="s">
        <v>92</v>
      </c>
      <c r="F38" t="s">
        <v>71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f>SUM(G38:S38)</f>
        <v>0</v>
      </c>
      <c r="U38">
        <f>COUNTIF(H38:S38, "&gt;0")</f>
        <v>0</v>
      </c>
      <c r="V38">
        <f>AVERAGE(S38,(ROUND(AVERAGE(Q38:S38,(AVERAGE(H38:S38))),0)))</f>
        <v>0</v>
      </c>
      <c r="W38">
        <v>0</v>
      </c>
      <c r="X38">
        <v>2</v>
      </c>
      <c r="Y38">
        <v>0</v>
      </c>
      <c r="Z38">
        <v>0</v>
      </c>
      <c r="AA38">
        <f>(X38-W38)+Y38+Z38</f>
        <v>0</v>
      </c>
      <c r="AB38">
        <f>AA38-(V38*3)</f>
        <v>0</v>
      </c>
      <c r="AC38">
        <f>IF(V38=0,AA38,AA38/V38)</f>
        <v>0</v>
      </c>
      <c r="AD38">
        <v>45</v>
      </c>
      <c r="AE38">
        <v>0</v>
      </c>
      <c r="AF38">
        <f>(AD38+AE38)/30</f>
        <v>0</v>
      </c>
      <c r="AG38" t="s">
        <v>93</v>
      </c>
      <c r="AH38">
        <v>1</v>
      </c>
      <c r="AI38">
        <v>2</v>
      </c>
      <c r="AJ38">
        <f>2+AF38</f>
        <v>0</v>
      </c>
      <c r="AK38">
        <v>0.5</v>
      </c>
      <c r="AL38">
        <v>1</v>
      </c>
      <c r="AM38">
        <f>V38</f>
        <v>0</v>
      </c>
      <c r="AN38">
        <f>IF(V38&lt;1,"Low",IF(AND(U38&gt;=9,V38&gt;(SUMIF($C$2:$C$84,C38,$V$2:$V$84)/COUNTIF($C$2:$C$84,C38))),"High","Medium"))</f>
        <v>0</v>
      </c>
      <c r="AO38">
        <f>IF(AG38="no",0,ROUNDUP(AF38*AM38,0))</f>
        <v>0</v>
      </c>
      <c r="AP38">
        <f>AO38+ROUND(AM38/2,0)</f>
        <v>0</v>
      </c>
      <c r="AQ38">
        <f>IF(AM38=0,0,ROUND(STDEV(H38:S38)/AM38,1))</f>
        <v>0</v>
      </c>
      <c r="AR38">
        <f>IF(AM38=0,0,IF(AQ38&gt;3.7,2.4,IF(AQ38&lt;0.1,1.5,VLOOKUP(AQ38,'Coefficient'!$A$2:$B$38,2,0))))</f>
        <v>0</v>
      </c>
      <c r="AS38">
        <f>IF(AN38="Low",MIN(2*AM38,IF(AG38="NO",0,STDEVA(H38:S38)*AR38*SQRT(AF38+AK38))),IF(AN38="Medium",MIN(4*AM38,IF(AG38="NO",0,STDEVA(H38:S38)*AR38*SQRT(AF38+AK38))),MIN(6*AM38,IF(AG38="NO",0,STDEVA(H38:S38)*AR38*SQRT(AF38+AK38)))))</f>
        <v>0</v>
      </c>
      <c r="AT38">
        <f>IF(AG38="NO",0,(AM38*0))</f>
        <v>0</v>
      </c>
      <c r="AU38">
        <f>AS38+AT38</f>
        <v>0</v>
      </c>
      <c r="AV38">
        <f>IF(OR(AG38="no",AU38=0),0,IF(OR(AN38="low",AN38="medium"),(ROUND(MAX(AI38,MIN(AU38*AH38,AM38*BD38)),0)),(ROUND(MAX(AI38,MAX(AU38*AH38,AM38*BD38)),0))))</f>
        <v>0</v>
      </c>
      <c r="AW38">
        <f>IF($AG38="no",0,IF($AN38="Low",MIN($AO38+AV38,V38),SUM($AO38,AV38)))</f>
        <v>0</v>
      </c>
      <c r="AX38">
        <f>IF(AG38="no",0,ROUNDUP(MAX(AL38,(AM38)*AK38),0))</f>
        <v>0</v>
      </c>
      <c r="AY38">
        <f>AW38+AX38</f>
        <v>0</v>
      </c>
      <c r="AZ38">
        <f>IF(OR($AG38="No",AND($AN38="Low",$AC38&gt;2.5)),0,IF(OR($AA38&lt;=$AW38,$AP38-AA38&gt;0),$AY38-$AA38,0))</f>
        <v>0</v>
      </c>
      <c r="BA38">
        <f>IF(AND(AU38=0,AM38=0),0,(AU38/AM38))</f>
        <v>0</v>
      </c>
      <c r="BB38">
        <f>IF(AND(AO38=0,AM38=0),0,IF(AND(AM38&gt;0,AO38=0),0,(AO38/AM38)))</f>
        <v>0</v>
      </c>
      <c r="BC38">
        <f>BA38+BB38</f>
        <v>0</v>
      </c>
      <c r="BD38">
        <f>AJ38-BC38</f>
        <v>0</v>
      </c>
      <c r="BE38">
        <f>IF(AA38&lt;0.5*AV38,1,0)</f>
        <v>0</v>
      </c>
      <c r="BF38">
        <f>IF(AND(0.5*AV38&lt;=AA38,AA38&lt;AV38),1,0)</f>
        <v>0</v>
      </c>
      <c r="BG38">
        <f>IF(AND(AV38&lt;=AA38,AA38&lt;=((1.5*AV38)+AX38)),1,0)</f>
        <v>0</v>
      </c>
      <c r="BH38">
        <f>IF(AA38&gt;((1.5*AV38)+AX38),1,0)</f>
        <v>0</v>
      </c>
      <c r="BI38">
        <f>IF(AA38&lt;AV38,AA38-AV38,0)</f>
        <v>0</v>
      </c>
      <c r="BJ38">
        <f>IF(BH38=1,ROUND(AA38-((1.5*AV38)+AX38),0),0)</f>
        <v>0</v>
      </c>
      <c r="BK38">
        <v>100</v>
      </c>
      <c r="BL38">
        <f>BK38*BJ38</f>
        <v>0</v>
      </c>
    </row>
    <row r="39" spans="1:64">
      <c r="A39" t="s">
        <v>66</v>
      </c>
      <c r="B39" t="s">
        <v>126</v>
      </c>
      <c r="C39" t="s">
        <v>125</v>
      </c>
      <c r="D39" t="s">
        <v>95</v>
      </c>
      <c r="E39" t="s">
        <v>97</v>
      </c>
      <c r="F39" t="s">
        <v>71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</v>
      </c>
      <c r="T39">
        <f>SUM(G39:S39)</f>
        <v>0</v>
      </c>
      <c r="U39">
        <f>COUNTIF(H39:S39, "&gt;0")</f>
        <v>0</v>
      </c>
      <c r="V39">
        <f>AVERAGE(S39,(ROUND(AVERAGE(Q39:S39,(AVERAGE(H39:S39))),0)))</f>
        <v>0</v>
      </c>
      <c r="W39">
        <v>0</v>
      </c>
      <c r="X39">
        <v>364</v>
      </c>
      <c r="Y39">
        <v>0</v>
      </c>
      <c r="Z39">
        <v>0</v>
      </c>
      <c r="AA39">
        <f>(X39-W39)+Y39+Z39</f>
        <v>0</v>
      </c>
      <c r="AB39">
        <f>AA39-(V39*3)</f>
        <v>0</v>
      </c>
      <c r="AC39">
        <f>IF(V39=0,AA39,AA39/V39)</f>
        <v>0</v>
      </c>
      <c r="AD39">
        <v>45</v>
      </c>
      <c r="AE39">
        <v>0</v>
      </c>
      <c r="AF39">
        <f>(AD39+AE39)/30</f>
        <v>0</v>
      </c>
      <c r="AG39" t="s">
        <v>93</v>
      </c>
      <c r="AH39">
        <v>1</v>
      </c>
      <c r="AI39">
        <v>2</v>
      </c>
      <c r="AJ39">
        <f>2+AF39</f>
        <v>0</v>
      </c>
      <c r="AK39">
        <v>0.5</v>
      </c>
      <c r="AL39">
        <v>1</v>
      </c>
      <c r="AM39">
        <f>V39</f>
        <v>0</v>
      </c>
      <c r="AN39">
        <f>IF(V39&lt;1,"Low",IF(AND(U39&gt;=9,V39&gt;(SUMIF($C$2:$C$84,C39,$V$2:$V$84)/COUNTIF($C$2:$C$84,C39))),"High","Medium"))</f>
        <v>0</v>
      </c>
      <c r="AO39">
        <f>IF(AG39="no",0,ROUNDUP(AF39*AM39,0))</f>
        <v>0</v>
      </c>
      <c r="AP39">
        <f>AO39+ROUND(AM39/2,0)</f>
        <v>0</v>
      </c>
      <c r="AQ39">
        <f>IF(AM39=0,0,ROUND(STDEV(H39:S39)/AM39,1))</f>
        <v>0</v>
      </c>
      <c r="AR39">
        <f>IF(AM39=0,0,IF(AQ39&gt;3.7,2.4,IF(AQ39&lt;0.1,1.5,VLOOKUP(AQ39,'Coefficient'!$A$2:$B$38,2,0))))</f>
        <v>0</v>
      </c>
      <c r="AS39">
        <f>IF(AN39="Low",MIN(2*AM39,IF(AG39="NO",0,STDEVA(H39:S39)*AR39*SQRT(AF39+AK39))),IF(AN39="Medium",MIN(4*AM39,IF(AG39="NO",0,STDEVA(H39:S39)*AR39*SQRT(AF39+AK39))),MIN(6*AM39,IF(AG39="NO",0,STDEVA(H39:S39)*AR39*SQRT(AF39+AK39)))))</f>
        <v>0</v>
      </c>
      <c r="AT39">
        <f>IF(AG39="NO",0,(AM39*0))</f>
        <v>0</v>
      </c>
      <c r="AU39">
        <f>AS39+AT39</f>
        <v>0</v>
      </c>
      <c r="AV39">
        <f>IF(OR(AG39="no",AU39=0),0,IF(OR(AN39="low",AN39="medium"),(ROUND(MAX(AI39,MIN(AU39*AH39,AM39*BD39)),0)),(ROUND(MAX(AI39,MAX(AU39*AH39,AM39*BD39)),0))))</f>
        <v>0</v>
      </c>
      <c r="AW39">
        <f>IF($AG39="no",0,IF($AN39="Low",MIN($AO39+AV39,V39),SUM($AO39,AV39)))</f>
        <v>0</v>
      </c>
      <c r="AX39">
        <f>IF(AG39="no",0,ROUNDUP(MAX(AL39,(AM39)*AK39),0))</f>
        <v>0</v>
      </c>
      <c r="AY39">
        <f>AW39+AX39</f>
        <v>0</v>
      </c>
      <c r="AZ39">
        <f>IF(OR($AG39="No",AND($AN39="Low",$AC39&gt;2.5)),0,IF(OR($AA39&lt;=$AW39,$AP39-AA39&gt;0),$AY39-$AA39,0))</f>
        <v>0</v>
      </c>
      <c r="BA39">
        <f>IF(AND(AU39=0,AM39=0),0,(AU39/AM39))</f>
        <v>0</v>
      </c>
      <c r="BB39">
        <f>IF(AND(AO39=0,AM39=0),0,IF(AND(AM39&gt;0,AO39=0),0,(AO39/AM39)))</f>
        <v>0</v>
      </c>
      <c r="BC39">
        <f>BA39+BB39</f>
        <v>0</v>
      </c>
      <c r="BD39">
        <f>AJ39-BC39</f>
        <v>0</v>
      </c>
      <c r="BE39">
        <f>IF(AA39&lt;0.5*AV39,1,0)</f>
        <v>0</v>
      </c>
      <c r="BF39">
        <f>IF(AND(0.5*AV39&lt;=AA39,AA39&lt;AV39),1,0)</f>
        <v>0</v>
      </c>
      <c r="BG39">
        <f>IF(AND(AV39&lt;=AA39,AA39&lt;=((1.5*AV39)+AX39)),1,0)</f>
        <v>0</v>
      </c>
      <c r="BH39">
        <f>IF(AA39&gt;((1.5*AV39)+AX39),1,0)</f>
        <v>0</v>
      </c>
      <c r="BI39">
        <f>IF(AA39&lt;AV39,AA39-AV39,0)</f>
        <v>0</v>
      </c>
      <c r="BJ39">
        <f>IF(BH39=1,ROUND(AA39-((1.5*AV39)+AX39),0),0)</f>
        <v>0</v>
      </c>
      <c r="BK39">
        <v>100</v>
      </c>
      <c r="BL39">
        <f>BK39*BJ39</f>
        <v>0</v>
      </c>
    </row>
    <row r="40" spans="1:64">
      <c r="A40" t="s">
        <v>66</v>
      </c>
      <c r="B40" t="s">
        <v>127</v>
      </c>
      <c r="C40" t="s">
        <v>125</v>
      </c>
      <c r="D40" t="s">
        <v>95</v>
      </c>
      <c r="E40" t="s">
        <v>70</v>
      </c>
      <c r="F40" t="s">
        <v>71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>SUM(G40:S40)</f>
        <v>0</v>
      </c>
      <c r="U40">
        <f>COUNTIF(H40:S40, "&gt;0")</f>
        <v>0</v>
      </c>
      <c r="V40">
        <f>AVERAGE(S40,(ROUND(AVERAGE(Q40:S40,(AVERAGE(H40:S40))),0)))</f>
        <v>0</v>
      </c>
      <c r="W40">
        <v>0</v>
      </c>
      <c r="X40">
        <v>150</v>
      </c>
      <c r="Y40">
        <v>0</v>
      </c>
      <c r="Z40">
        <v>0</v>
      </c>
      <c r="AA40">
        <f>(X40-W40)+Y40+Z40</f>
        <v>0</v>
      </c>
      <c r="AB40">
        <f>AA40-(V40*3)</f>
        <v>0</v>
      </c>
      <c r="AC40">
        <f>IF(V40=0,AA40,AA40/V40)</f>
        <v>0</v>
      </c>
      <c r="AD40">
        <v>45</v>
      </c>
      <c r="AE40">
        <v>0</v>
      </c>
      <c r="AF40">
        <f>(AD40+AE40)/30</f>
        <v>0</v>
      </c>
      <c r="AG40" t="s">
        <v>93</v>
      </c>
      <c r="AH40">
        <v>1</v>
      </c>
      <c r="AI40">
        <v>2</v>
      </c>
      <c r="AJ40">
        <f>2+AF40</f>
        <v>0</v>
      </c>
      <c r="AK40">
        <v>0.5</v>
      </c>
      <c r="AL40">
        <v>1</v>
      </c>
      <c r="AM40">
        <f>V40</f>
        <v>0</v>
      </c>
      <c r="AN40">
        <f>IF(V40&lt;1,"Low",IF(AND(U40&gt;=9,V40&gt;(SUMIF($C$2:$C$84,C40,$V$2:$V$84)/COUNTIF($C$2:$C$84,C40))),"High","Medium"))</f>
        <v>0</v>
      </c>
      <c r="AO40">
        <f>IF(AG40="no",0,ROUNDUP(AF40*AM40,0))</f>
        <v>0</v>
      </c>
      <c r="AP40">
        <f>AO40+ROUND(AM40/2,0)</f>
        <v>0</v>
      </c>
      <c r="AQ40">
        <f>IF(AM40=0,0,ROUND(STDEV(H40:S40)/AM40,1))</f>
        <v>0</v>
      </c>
      <c r="AR40">
        <f>IF(AM40=0,0,IF(AQ40&gt;3.7,2.4,IF(AQ40&lt;0.1,1.5,VLOOKUP(AQ40,'Coefficient'!$A$2:$B$38,2,0))))</f>
        <v>0</v>
      </c>
      <c r="AS40">
        <f>IF(AN40="Low",MIN(2*AM40,IF(AG40="NO",0,STDEVA(H40:S40)*AR40*SQRT(AF40+AK40))),IF(AN40="Medium",MIN(4*AM40,IF(AG40="NO",0,STDEVA(H40:S40)*AR40*SQRT(AF40+AK40))),MIN(6*AM40,IF(AG40="NO",0,STDEVA(H40:S40)*AR40*SQRT(AF40+AK40)))))</f>
        <v>0</v>
      </c>
      <c r="AT40">
        <f>IF(AG40="NO",0,(AM40*0))</f>
        <v>0</v>
      </c>
      <c r="AU40">
        <f>AS40+AT40</f>
        <v>0</v>
      </c>
      <c r="AV40">
        <f>IF(OR(AG40="no",AU40=0),0,IF(OR(AN40="low",AN40="medium"),(ROUND(MAX(AI40,MIN(AU40*AH40,AM40*BD40)),0)),(ROUND(MAX(AI40,MAX(AU40*AH40,AM40*BD40)),0))))</f>
        <v>0</v>
      </c>
      <c r="AW40">
        <f>IF($AG40="no",0,IF($AN40="Low",MIN($AO40+AV40,V40),SUM($AO40,AV40)))</f>
        <v>0</v>
      </c>
      <c r="AX40">
        <f>IF(AG40="no",0,ROUNDUP(MAX(AL40,(AM40)*AK40),0))</f>
        <v>0</v>
      </c>
      <c r="AY40">
        <f>AW40+AX40</f>
        <v>0</v>
      </c>
      <c r="AZ40">
        <f>IF(OR($AG40="No",AND($AN40="Low",$AC40&gt;2.5)),0,IF(OR($AA40&lt;=$AW40,$AP40-AA40&gt;0),$AY40-$AA40,0))</f>
        <v>0</v>
      </c>
      <c r="BA40">
        <f>IF(AND(AU40=0,AM40=0),0,(AU40/AM40))</f>
        <v>0</v>
      </c>
      <c r="BB40">
        <f>IF(AND(AO40=0,AM40=0),0,IF(AND(AM40&gt;0,AO40=0),0,(AO40/AM40)))</f>
        <v>0</v>
      </c>
      <c r="BC40">
        <f>BA40+BB40</f>
        <v>0</v>
      </c>
      <c r="BD40">
        <f>AJ40-BC40</f>
        <v>0</v>
      </c>
      <c r="BE40">
        <f>IF(AA40&lt;0.5*AV40,1,0)</f>
        <v>0</v>
      </c>
      <c r="BF40">
        <f>IF(AND(0.5*AV40&lt;=AA40,AA40&lt;AV40),1,0)</f>
        <v>0</v>
      </c>
      <c r="BG40">
        <f>IF(AND(AV40&lt;=AA40,AA40&lt;=((1.5*AV40)+AX40)),1,0)</f>
        <v>0</v>
      </c>
      <c r="BH40">
        <f>IF(AA40&gt;((1.5*AV40)+AX40),1,0)</f>
        <v>0</v>
      </c>
      <c r="BI40">
        <f>IF(AA40&lt;AV40,AA40-AV40,0)</f>
        <v>0</v>
      </c>
      <c r="BJ40">
        <f>IF(BH40=1,ROUND(AA40-((1.5*AV40)+AX40),0),0)</f>
        <v>0</v>
      </c>
      <c r="BK40">
        <v>100</v>
      </c>
      <c r="BL40">
        <f>BK40*BJ40</f>
        <v>0</v>
      </c>
    </row>
    <row r="41" spans="1:64">
      <c r="A41" t="s">
        <v>66</v>
      </c>
      <c r="B41" t="s">
        <v>128</v>
      </c>
      <c r="C41" t="s">
        <v>125</v>
      </c>
      <c r="D41" t="s">
        <v>95</v>
      </c>
      <c r="E41" t="s">
        <v>78</v>
      </c>
      <c r="F41" t="s">
        <v>71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f>SUM(G41:S41)</f>
        <v>0</v>
      </c>
      <c r="U41">
        <f>COUNTIF(H41:S41, "&gt;0")</f>
        <v>0</v>
      </c>
      <c r="V41">
        <f>AVERAGE(S41,(ROUND(AVERAGE(Q41:S41,(AVERAGE(H41:S41))),0)))</f>
        <v>0</v>
      </c>
      <c r="W41">
        <v>0</v>
      </c>
      <c r="X41">
        <v>214</v>
      </c>
      <c r="Y41">
        <v>0</v>
      </c>
      <c r="Z41">
        <v>0</v>
      </c>
      <c r="AA41">
        <f>(X41-W41)+Y41+Z41</f>
        <v>0</v>
      </c>
      <c r="AB41">
        <f>AA41-(V41*3)</f>
        <v>0</v>
      </c>
      <c r="AC41">
        <f>IF(V41=0,AA41,AA41/V41)</f>
        <v>0</v>
      </c>
      <c r="AD41">
        <v>45</v>
      </c>
      <c r="AE41">
        <v>0</v>
      </c>
      <c r="AF41">
        <f>(AD41+AE41)/30</f>
        <v>0</v>
      </c>
      <c r="AG41" t="s">
        <v>93</v>
      </c>
      <c r="AH41">
        <v>1</v>
      </c>
      <c r="AI41">
        <v>2</v>
      </c>
      <c r="AJ41">
        <f>2+AF41</f>
        <v>0</v>
      </c>
      <c r="AK41">
        <v>0.5</v>
      </c>
      <c r="AL41">
        <v>1</v>
      </c>
      <c r="AM41">
        <f>V41</f>
        <v>0</v>
      </c>
      <c r="AN41">
        <f>IF(V41&lt;1,"Low",IF(AND(U41&gt;=9,V41&gt;(SUMIF($C$2:$C$84,C41,$V$2:$V$84)/COUNTIF($C$2:$C$84,C41))),"High","Medium"))</f>
        <v>0</v>
      </c>
      <c r="AO41">
        <f>IF(AG41="no",0,ROUNDUP(AF41*AM41,0))</f>
        <v>0</v>
      </c>
      <c r="AP41">
        <f>AO41+ROUND(AM41/2,0)</f>
        <v>0</v>
      </c>
      <c r="AQ41">
        <f>IF(AM41=0,0,ROUND(STDEV(H41:S41)/AM41,1))</f>
        <v>0</v>
      </c>
      <c r="AR41">
        <f>IF(AM41=0,0,IF(AQ41&gt;3.7,2.4,IF(AQ41&lt;0.1,1.5,VLOOKUP(AQ41,'Coefficient'!$A$2:$B$38,2,0))))</f>
        <v>0</v>
      </c>
      <c r="AS41">
        <f>IF(AN41="Low",MIN(2*AM41,IF(AG41="NO",0,STDEVA(H41:S41)*AR41*SQRT(AF41+AK41))),IF(AN41="Medium",MIN(4*AM41,IF(AG41="NO",0,STDEVA(H41:S41)*AR41*SQRT(AF41+AK41))),MIN(6*AM41,IF(AG41="NO",0,STDEVA(H41:S41)*AR41*SQRT(AF41+AK41)))))</f>
        <v>0</v>
      </c>
      <c r="AT41">
        <f>IF(AG41="NO",0,(AM41*0))</f>
        <v>0</v>
      </c>
      <c r="AU41">
        <f>AS41+AT41</f>
        <v>0</v>
      </c>
      <c r="AV41">
        <f>IF(OR(AG41="no",AU41=0),0,IF(OR(AN41="low",AN41="medium"),(ROUND(MAX(AI41,MIN(AU41*AH41,AM41*BD41)),0)),(ROUND(MAX(AI41,MAX(AU41*AH41,AM41*BD41)),0))))</f>
        <v>0</v>
      </c>
      <c r="AW41">
        <f>IF($AG41="no",0,IF($AN41="Low",MIN($AO41+AV41,V41),SUM($AO41,AV41)))</f>
        <v>0</v>
      </c>
      <c r="AX41">
        <f>IF(AG41="no",0,ROUNDUP(MAX(AL41,(AM41)*AK41),0))</f>
        <v>0</v>
      </c>
      <c r="AY41">
        <f>AW41+AX41</f>
        <v>0</v>
      </c>
      <c r="AZ41">
        <f>IF(OR($AG41="No",AND($AN41="Low",$AC41&gt;2.5)),0,IF(OR($AA41&lt;=$AW41,$AP41-AA41&gt;0),$AY41-$AA41,0))</f>
        <v>0</v>
      </c>
      <c r="BA41">
        <f>IF(AND(AU41=0,AM41=0),0,(AU41/AM41))</f>
        <v>0</v>
      </c>
      <c r="BB41">
        <f>IF(AND(AO41=0,AM41=0),0,IF(AND(AM41&gt;0,AO41=0),0,(AO41/AM41)))</f>
        <v>0</v>
      </c>
      <c r="BC41">
        <f>BA41+BB41</f>
        <v>0</v>
      </c>
      <c r="BD41">
        <f>AJ41-BC41</f>
        <v>0</v>
      </c>
      <c r="BE41">
        <f>IF(AA41&lt;0.5*AV41,1,0)</f>
        <v>0</v>
      </c>
      <c r="BF41">
        <f>IF(AND(0.5*AV41&lt;=AA41,AA41&lt;AV41),1,0)</f>
        <v>0</v>
      </c>
      <c r="BG41">
        <f>IF(AND(AV41&lt;=AA41,AA41&lt;=((1.5*AV41)+AX41)),1,0)</f>
        <v>0</v>
      </c>
      <c r="BH41">
        <f>IF(AA41&gt;((1.5*AV41)+AX41),1,0)</f>
        <v>0</v>
      </c>
      <c r="BI41">
        <f>IF(AA41&lt;AV41,AA41-AV41,0)</f>
        <v>0</v>
      </c>
      <c r="BJ41">
        <f>IF(BH41=1,ROUND(AA41-((1.5*AV41)+AX41),0),0)</f>
        <v>0</v>
      </c>
      <c r="BK41">
        <v>100</v>
      </c>
      <c r="BL41">
        <f>BK41*BJ41</f>
        <v>0</v>
      </c>
    </row>
    <row r="42" spans="1:64">
      <c r="A42" t="s">
        <v>66</v>
      </c>
      <c r="B42" t="s">
        <v>129</v>
      </c>
      <c r="C42" t="s">
        <v>125</v>
      </c>
      <c r="D42" t="s">
        <v>95</v>
      </c>
      <c r="E42" t="s">
        <v>112</v>
      </c>
      <c r="F42" t="s">
        <v>71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>SUM(G42:S42)</f>
        <v>0</v>
      </c>
      <c r="U42">
        <f>COUNTIF(H42:S42, "&gt;0")</f>
        <v>0</v>
      </c>
      <c r="V42">
        <f>AVERAGE(S42,(ROUND(AVERAGE(Q42:S42,(AVERAGE(H42:S42))),0)))</f>
        <v>0</v>
      </c>
      <c r="W42">
        <v>0</v>
      </c>
      <c r="X42">
        <v>2254</v>
      </c>
      <c r="Y42">
        <v>0</v>
      </c>
      <c r="Z42">
        <v>0</v>
      </c>
      <c r="AA42">
        <f>(X42-W42)+Y42+Z42</f>
        <v>0</v>
      </c>
      <c r="AB42">
        <f>AA42-(V42*3)</f>
        <v>0</v>
      </c>
      <c r="AC42">
        <f>IF(V42=0,AA42,AA42/V42)</f>
        <v>0</v>
      </c>
      <c r="AD42">
        <v>45</v>
      </c>
      <c r="AE42">
        <v>0</v>
      </c>
      <c r="AF42">
        <f>(AD42+AE42)/30</f>
        <v>0</v>
      </c>
      <c r="AG42" t="s">
        <v>93</v>
      </c>
      <c r="AH42">
        <v>1</v>
      </c>
      <c r="AI42">
        <v>2</v>
      </c>
      <c r="AJ42">
        <f>2+AF42</f>
        <v>0</v>
      </c>
      <c r="AK42">
        <v>0.5</v>
      </c>
      <c r="AL42">
        <v>1</v>
      </c>
      <c r="AM42">
        <f>V42</f>
        <v>0</v>
      </c>
      <c r="AN42">
        <f>IF(V42&lt;1,"Low",IF(AND(U42&gt;=9,V42&gt;(SUMIF($C$2:$C$84,C42,$V$2:$V$84)/COUNTIF($C$2:$C$84,C42))),"High","Medium"))</f>
        <v>0</v>
      </c>
      <c r="AO42">
        <f>IF(AG42="no",0,ROUNDUP(AF42*AM42,0))</f>
        <v>0</v>
      </c>
      <c r="AP42">
        <f>AO42+ROUND(AM42/2,0)</f>
        <v>0</v>
      </c>
      <c r="AQ42">
        <f>IF(AM42=0,0,ROUND(STDEV(H42:S42)/AM42,1))</f>
        <v>0</v>
      </c>
      <c r="AR42">
        <f>IF(AM42=0,0,IF(AQ42&gt;3.7,2.4,IF(AQ42&lt;0.1,1.5,VLOOKUP(AQ42,'Coefficient'!$A$2:$B$38,2,0))))</f>
        <v>0</v>
      </c>
      <c r="AS42">
        <f>IF(AN42="Low",MIN(2*AM42,IF(AG42="NO",0,STDEVA(H42:S42)*AR42*SQRT(AF42+AK42))),IF(AN42="Medium",MIN(4*AM42,IF(AG42="NO",0,STDEVA(H42:S42)*AR42*SQRT(AF42+AK42))),MIN(6*AM42,IF(AG42="NO",0,STDEVA(H42:S42)*AR42*SQRT(AF42+AK42)))))</f>
        <v>0</v>
      </c>
      <c r="AT42">
        <f>IF(AG42="NO",0,(AM42*0))</f>
        <v>0</v>
      </c>
      <c r="AU42">
        <f>AS42+AT42</f>
        <v>0</v>
      </c>
      <c r="AV42">
        <f>IF(OR(AG42="no",AU42=0),0,IF(OR(AN42="low",AN42="medium"),(ROUND(MAX(AI42,MIN(AU42*AH42,AM42*BD42)),0)),(ROUND(MAX(AI42,MAX(AU42*AH42,AM42*BD42)),0))))</f>
        <v>0</v>
      </c>
      <c r="AW42">
        <f>IF($AG42="no",0,IF($AN42="Low",MIN($AO42+AV42,V42),SUM($AO42,AV42)))</f>
        <v>0</v>
      </c>
      <c r="AX42">
        <f>IF(AG42="no",0,ROUNDUP(MAX(AL42,(AM42)*AK42),0))</f>
        <v>0</v>
      </c>
      <c r="AY42">
        <f>AW42+AX42</f>
        <v>0</v>
      </c>
      <c r="AZ42">
        <f>IF(OR($AG42="No",AND($AN42="Low",$AC42&gt;2.5)),0,IF(OR($AA42&lt;=$AW42,$AP42-AA42&gt;0),$AY42-$AA42,0))</f>
        <v>0</v>
      </c>
      <c r="BA42">
        <f>IF(AND(AU42=0,AM42=0),0,(AU42/AM42))</f>
        <v>0</v>
      </c>
      <c r="BB42">
        <f>IF(AND(AO42=0,AM42=0),0,IF(AND(AM42&gt;0,AO42=0),0,(AO42/AM42)))</f>
        <v>0</v>
      </c>
      <c r="BC42">
        <f>BA42+BB42</f>
        <v>0</v>
      </c>
      <c r="BD42">
        <f>AJ42-BC42</f>
        <v>0</v>
      </c>
      <c r="BE42">
        <f>IF(AA42&lt;0.5*AV42,1,0)</f>
        <v>0</v>
      </c>
      <c r="BF42">
        <f>IF(AND(0.5*AV42&lt;=AA42,AA42&lt;AV42),1,0)</f>
        <v>0</v>
      </c>
      <c r="BG42">
        <f>IF(AND(AV42&lt;=AA42,AA42&lt;=((1.5*AV42)+AX42)),1,0)</f>
        <v>0</v>
      </c>
      <c r="BH42">
        <f>IF(AA42&gt;((1.5*AV42)+AX42),1,0)</f>
        <v>0</v>
      </c>
      <c r="BI42">
        <f>IF(AA42&lt;AV42,AA42-AV42,0)</f>
        <v>0</v>
      </c>
      <c r="BJ42">
        <f>IF(BH42=1,ROUND(AA42-((1.5*AV42)+AX42),0),0)</f>
        <v>0</v>
      </c>
      <c r="BK42">
        <v>100</v>
      </c>
      <c r="BL42">
        <f>BK42*BJ42</f>
        <v>0</v>
      </c>
    </row>
    <row r="43" spans="1:64">
      <c r="A43" t="s">
        <v>66</v>
      </c>
      <c r="B43" t="s">
        <v>130</v>
      </c>
      <c r="C43" t="s">
        <v>131</v>
      </c>
      <c r="D43" t="s">
        <v>95</v>
      </c>
      <c r="E43" t="s">
        <v>92</v>
      </c>
      <c r="F43" t="s">
        <v>71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>
        <f>SUM(G43:S43)</f>
        <v>0</v>
      </c>
      <c r="U43">
        <f>COUNTIF(H43:S43, "&gt;0")</f>
        <v>0</v>
      </c>
      <c r="V43">
        <f>AVERAGE(S43,(ROUND(AVERAGE(Q43:S43,(AVERAGE(H43:S43))),0)))</f>
        <v>0</v>
      </c>
      <c r="W43">
        <v>0</v>
      </c>
      <c r="X43">
        <v>567</v>
      </c>
      <c r="Y43">
        <v>0</v>
      </c>
      <c r="Z43">
        <v>0</v>
      </c>
      <c r="AA43">
        <f>(X43-W43)+Y43+Z43</f>
        <v>0</v>
      </c>
      <c r="AB43">
        <f>AA43-(V43*3)</f>
        <v>0</v>
      </c>
      <c r="AC43">
        <f>IF(V43=0,AA43,AA43/V43)</f>
        <v>0</v>
      </c>
      <c r="AD43">
        <v>45</v>
      </c>
      <c r="AE43">
        <v>0</v>
      </c>
      <c r="AF43">
        <f>(AD43+AE43)/30</f>
        <v>0</v>
      </c>
      <c r="AG43" t="s">
        <v>93</v>
      </c>
      <c r="AH43">
        <v>1</v>
      </c>
      <c r="AI43">
        <v>2</v>
      </c>
      <c r="AJ43">
        <f>2+AF43</f>
        <v>0</v>
      </c>
      <c r="AK43">
        <v>0.5</v>
      </c>
      <c r="AL43">
        <v>1</v>
      </c>
      <c r="AM43">
        <f>V43</f>
        <v>0</v>
      </c>
      <c r="AN43">
        <f>IF(V43&lt;1,"Low",IF(AND(U43&gt;=9,V43&gt;(SUMIF($C$2:$C$84,C43,$V$2:$V$84)/COUNTIF($C$2:$C$84,C43))),"High","Medium"))</f>
        <v>0</v>
      </c>
      <c r="AO43">
        <f>IF(AG43="no",0,ROUNDUP(AF43*AM43,0))</f>
        <v>0</v>
      </c>
      <c r="AP43">
        <f>AO43+ROUND(AM43/2,0)</f>
        <v>0</v>
      </c>
      <c r="AQ43">
        <f>IF(AM43=0,0,ROUND(STDEV(H43:S43)/AM43,1))</f>
        <v>0</v>
      </c>
      <c r="AR43">
        <f>IF(AM43=0,0,IF(AQ43&gt;3.7,2.4,IF(AQ43&lt;0.1,1.5,VLOOKUP(AQ43,'Coefficient'!$A$2:$B$38,2,0))))</f>
        <v>0</v>
      </c>
      <c r="AS43">
        <f>IF(AN43="Low",MIN(2*AM43,IF(AG43="NO",0,STDEVA(H43:S43)*AR43*SQRT(AF43+AK43))),IF(AN43="Medium",MIN(4*AM43,IF(AG43="NO",0,STDEVA(H43:S43)*AR43*SQRT(AF43+AK43))),MIN(6*AM43,IF(AG43="NO",0,STDEVA(H43:S43)*AR43*SQRT(AF43+AK43)))))</f>
        <v>0</v>
      </c>
      <c r="AT43">
        <f>IF(AG43="NO",0,(AM43*0))</f>
        <v>0</v>
      </c>
      <c r="AU43">
        <f>AS43+AT43</f>
        <v>0</v>
      </c>
      <c r="AV43">
        <f>IF(OR(AG43="no",AU43=0),0,IF(OR(AN43="low",AN43="medium"),(ROUND(MAX(AI43,MIN(AU43*AH43,AM43*BD43)),0)),(ROUND(MAX(AI43,MAX(AU43*AH43,AM43*BD43)),0))))</f>
        <v>0</v>
      </c>
      <c r="AW43">
        <f>IF($AG43="no",0,IF($AN43="Low",MIN($AO43+AV43,V43),SUM($AO43,AV43)))</f>
        <v>0</v>
      </c>
      <c r="AX43">
        <f>IF(AG43="no",0,ROUNDUP(MAX(AL43,(AM43)*AK43),0))</f>
        <v>0</v>
      </c>
      <c r="AY43">
        <f>AW43+AX43</f>
        <v>0</v>
      </c>
      <c r="AZ43">
        <f>IF(OR($AG43="No",AND($AN43="Low",$AC43&gt;2.5)),0,IF(OR($AA43&lt;=$AW43,$AP43-AA43&gt;0),$AY43-$AA43,0))</f>
        <v>0</v>
      </c>
      <c r="BA43">
        <f>IF(AND(AU43=0,AM43=0),0,(AU43/AM43))</f>
        <v>0</v>
      </c>
      <c r="BB43">
        <f>IF(AND(AO43=0,AM43=0),0,IF(AND(AM43&gt;0,AO43=0),0,(AO43/AM43)))</f>
        <v>0</v>
      </c>
      <c r="BC43">
        <f>BA43+BB43</f>
        <v>0</v>
      </c>
      <c r="BD43">
        <f>AJ43-BC43</f>
        <v>0</v>
      </c>
      <c r="BE43">
        <f>IF(AA43&lt;0.5*AV43,1,0)</f>
        <v>0</v>
      </c>
      <c r="BF43">
        <f>IF(AND(0.5*AV43&lt;=AA43,AA43&lt;AV43),1,0)</f>
        <v>0</v>
      </c>
      <c r="BG43">
        <f>IF(AND(AV43&lt;=AA43,AA43&lt;=((1.5*AV43)+AX43)),1,0)</f>
        <v>0</v>
      </c>
      <c r="BH43">
        <f>IF(AA43&gt;((1.5*AV43)+AX43),1,0)</f>
        <v>0</v>
      </c>
      <c r="BI43">
        <f>IF(AA43&lt;AV43,AA43-AV43,0)</f>
        <v>0</v>
      </c>
      <c r="BJ43">
        <f>IF(BH43=1,ROUND(AA43-((1.5*AV43)+AX43),0),0)</f>
        <v>0</v>
      </c>
      <c r="BK43">
        <v>100</v>
      </c>
      <c r="BL43">
        <f>BK43*BJ43</f>
        <v>0</v>
      </c>
    </row>
    <row r="44" spans="1:64">
      <c r="A44" t="s">
        <v>66</v>
      </c>
      <c r="B44" t="s">
        <v>132</v>
      </c>
      <c r="C44" t="s">
        <v>131</v>
      </c>
      <c r="D44" t="s">
        <v>95</v>
      </c>
      <c r="E44" t="s">
        <v>70</v>
      </c>
      <c r="F44" t="s">
        <v>71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f>SUM(G44:S44)</f>
        <v>0</v>
      </c>
      <c r="U44">
        <f>COUNTIF(H44:S44, "&gt;0")</f>
        <v>0</v>
      </c>
      <c r="V44">
        <f>AVERAGE(S44,(ROUND(AVERAGE(Q44:S44,(AVERAGE(H44:S44))),0)))</f>
        <v>0</v>
      </c>
      <c r="W44">
        <v>0</v>
      </c>
      <c r="X44">
        <v>0</v>
      </c>
      <c r="Y44">
        <v>0</v>
      </c>
      <c r="Z44">
        <v>0</v>
      </c>
      <c r="AA44">
        <f>(X44-W44)+Y44+Z44</f>
        <v>0</v>
      </c>
      <c r="AB44">
        <f>AA44-(V44*3)</f>
        <v>0</v>
      </c>
      <c r="AC44">
        <f>IF(V44=0,AA44,AA44/V44)</f>
        <v>0</v>
      </c>
      <c r="AD44">
        <v>45</v>
      </c>
      <c r="AE44">
        <v>0</v>
      </c>
      <c r="AF44">
        <f>(AD44+AE44)/30</f>
        <v>0</v>
      </c>
      <c r="AG44" t="s">
        <v>93</v>
      </c>
      <c r="AH44">
        <v>1</v>
      </c>
      <c r="AI44">
        <v>2</v>
      </c>
      <c r="AJ44">
        <f>2+AF44</f>
        <v>0</v>
      </c>
      <c r="AK44">
        <v>0.5</v>
      </c>
      <c r="AL44">
        <v>1</v>
      </c>
      <c r="AM44">
        <f>V44</f>
        <v>0</v>
      </c>
      <c r="AN44">
        <f>IF(V44&lt;1,"Low",IF(AND(U44&gt;=9,V44&gt;(SUMIF($C$2:$C$84,C44,$V$2:$V$84)/COUNTIF($C$2:$C$84,C44))),"High","Medium"))</f>
        <v>0</v>
      </c>
      <c r="AO44">
        <f>IF(AG44="no",0,ROUNDUP(AF44*AM44,0))</f>
        <v>0</v>
      </c>
      <c r="AP44">
        <f>AO44+ROUND(AM44/2,0)</f>
        <v>0</v>
      </c>
      <c r="AQ44">
        <f>IF(AM44=0,0,ROUND(STDEV(H44:S44)/AM44,1))</f>
        <v>0</v>
      </c>
      <c r="AR44">
        <f>IF(AM44=0,0,IF(AQ44&gt;3.7,2.4,IF(AQ44&lt;0.1,1.5,VLOOKUP(AQ44,'Coefficient'!$A$2:$B$38,2,0))))</f>
        <v>0</v>
      </c>
      <c r="AS44">
        <f>IF(AN44="Low",MIN(2*AM44,IF(AG44="NO",0,STDEVA(H44:S44)*AR44*SQRT(AF44+AK44))),IF(AN44="Medium",MIN(4*AM44,IF(AG44="NO",0,STDEVA(H44:S44)*AR44*SQRT(AF44+AK44))),MIN(6*AM44,IF(AG44="NO",0,STDEVA(H44:S44)*AR44*SQRT(AF44+AK44)))))</f>
        <v>0</v>
      </c>
      <c r="AT44">
        <f>IF(AG44="NO",0,(AM44*0))</f>
        <v>0</v>
      </c>
      <c r="AU44">
        <f>AS44+AT44</f>
        <v>0</v>
      </c>
      <c r="AV44">
        <f>IF(OR(AG44="no",AU44=0),0,IF(OR(AN44="low",AN44="medium"),(ROUND(MAX(AI44,MIN(AU44*AH44,AM44*BD44)),0)),(ROUND(MAX(AI44,MAX(AU44*AH44,AM44*BD44)),0))))</f>
        <v>0</v>
      </c>
      <c r="AW44">
        <f>IF($AG44="no",0,IF($AN44="Low",MIN($AO44+AV44,V44),SUM($AO44,AV44)))</f>
        <v>0</v>
      </c>
      <c r="AX44">
        <f>IF(AG44="no",0,ROUNDUP(MAX(AL44,(AM44)*AK44),0))</f>
        <v>0</v>
      </c>
      <c r="AY44">
        <f>AW44+AX44</f>
        <v>0</v>
      </c>
      <c r="AZ44">
        <f>IF(OR($AG44="No",AND($AN44="Low",$AC44&gt;2.5)),0,IF(OR($AA44&lt;=$AW44,$AP44-AA44&gt;0),$AY44-$AA44,0))</f>
        <v>0</v>
      </c>
      <c r="BA44">
        <f>IF(AND(AU44=0,AM44=0),0,(AU44/AM44))</f>
        <v>0</v>
      </c>
      <c r="BB44">
        <f>IF(AND(AO44=0,AM44=0),0,IF(AND(AM44&gt;0,AO44=0),0,(AO44/AM44)))</f>
        <v>0</v>
      </c>
      <c r="BC44">
        <f>BA44+BB44</f>
        <v>0</v>
      </c>
      <c r="BD44">
        <f>AJ44-BC44</f>
        <v>0</v>
      </c>
      <c r="BE44">
        <f>IF(AA44&lt;0.5*AV44,1,0)</f>
        <v>0</v>
      </c>
      <c r="BF44">
        <f>IF(AND(0.5*AV44&lt;=AA44,AA44&lt;AV44),1,0)</f>
        <v>0</v>
      </c>
      <c r="BG44">
        <f>IF(AND(AV44&lt;=AA44,AA44&lt;=((1.5*AV44)+AX44)),1,0)</f>
        <v>0</v>
      </c>
      <c r="BH44">
        <f>IF(AA44&gt;((1.5*AV44)+AX44),1,0)</f>
        <v>0</v>
      </c>
      <c r="BI44">
        <f>IF(AA44&lt;AV44,AA44-AV44,0)</f>
        <v>0</v>
      </c>
      <c r="BJ44">
        <f>IF(BH44=1,ROUND(AA44-((1.5*AV44)+AX44),0),0)</f>
        <v>0</v>
      </c>
      <c r="BK44">
        <v>100</v>
      </c>
      <c r="BL44">
        <f>BK44*BJ44</f>
        <v>0</v>
      </c>
    </row>
    <row r="45" spans="1:64">
      <c r="A45" t="s">
        <v>66</v>
      </c>
      <c r="B45" t="s">
        <v>133</v>
      </c>
      <c r="C45" t="s">
        <v>131</v>
      </c>
      <c r="D45" t="s">
        <v>91</v>
      </c>
      <c r="E45" t="s">
        <v>76</v>
      </c>
      <c r="F45" t="s">
        <v>71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>SUM(G45:S45)</f>
        <v>0</v>
      </c>
      <c r="U45">
        <f>COUNTIF(H45:S45, "&gt;0")</f>
        <v>0</v>
      </c>
      <c r="V45">
        <f>AVERAGE(S45,(ROUND(AVERAGE(Q45:S45,(AVERAGE(H45:S45))),0)))</f>
        <v>0</v>
      </c>
      <c r="W45">
        <v>0</v>
      </c>
      <c r="X45">
        <v>0</v>
      </c>
      <c r="Y45">
        <v>0</v>
      </c>
      <c r="Z45">
        <v>0</v>
      </c>
      <c r="AA45">
        <f>(X45-W45)+Y45+Z45</f>
        <v>0</v>
      </c>
      <c r="AB45">
        <f>AA45-(V45*3)</f>
        <v>0</v>
      </c>
      <c r="AC45">
        <f>IF(V45=0,AA45,AA45/V45)</f>
        <v>0</v>
      </c>
      <c r="AD45">
        <v>45</v>
      </c>
      <c r="AE45">
        <v>0</v>
      </c>
      <c r="AF45">
        <f>(AD45+AE45)/30</f>
        <v>0</v>
      </c>
      <c r="AG45" t="s">
        <v>93</v>
      </c>
      <c r="AH45">
        <v>1</v>
      </c>
      <c r="AI45">
        <v>2</v>
      </c>
      <c r="AJ45">
        <f>2+AF45</f>
        <v>0</v>
      </c>
      <c r="AK45">
        <v>0.5</v>
      </c>
      <c r="AL45">
        <v>1</v>
      </c>
      <c r="AM45">
        <f>V45</f>
        <v>0</v>
      </c>
      <c r="AN45">
        <f>IF(V45&lt;1,"Low",IF(AND(U45&gt;=9,V45&gt;(SUMIF($C$2:$C$84,C45,$V$2:$V$84)/COUNTIF($C$2:$C$84,C45))),"High","Medium"))</f>
        <v>0</v>
      </c>
      <c r="AO45">
        <f>IF(AG45="no",0,ROUNDUP(AF45*AM45,0))</f>
        <v>0</v>
      </c>
      <c r="AP45">
        <f>AO45+ROUND(AM45/2,0)</f>
        <v>0</v>
      </c>
      <c r="AQ45">
        <f>IF(AM45=0,0,ROUND(STDEV(H45:S45)/AM45,1))</f>
        <v>0</v>
      </c>
      <c r="AR45">
        <f>IF(AM45=0,0,IF(AQ45&gt;3.7,2.4,IF(AQ45&lt;0.1,1.5,VLOOKUP(AQ45,'Coefficient'!$A$2:$B$38,2,0))))</f>
        <v>0</v>
      </c>
      <c r="AS45">
        <f>IF(AN45="Low",MIN(2*AM45,IF(AG45="NO",0,STDEVA(H45:S45)*AR45*SQRT(AF45+AK45))),IF(AN45="Medium",MIN(4*AM45,IF(AG45="NO",0,STDEVA(H45:S45)*AR45*SQRT(AF45+AK45))),MIN(6*AM45,IF(AG45="NO",0,STDEVA(H45:S45)*AR45*SQRT(AF45+AK45)))))</f>
        <v>0</v>
      </c>
      <c r="AT45">
        <f>IF(AG45="NO",0,(AM45*0))</f>
        <v>0</v>
      </c>
      <c r="AU45">
        <f>AS45+AT45</f>
        <v>0</v>
      </c>
      <c r="AV45">
        <f>IF(OR(AG45="no",AU45=0),0,IF(OR(AN45="low",AN45="medium"),(ROUND(MAX(AI45,MIN(AU45*AH45,AM45*BD45)),0)),(ROUND(MAX(AI45,MAX(AU45*AH45,AM45*BD45)),0))))</f>
        <v>0</v>
      </c>
      <c r="AW45">
        <f>IF($AG45="no",0,IF($AN45="Low",MIN($AO45+AV45,V45),SUM($AO45,AV45)))</f>
        <v>0</v>
      </c>
      <c r="AX45">
        <f>IF(AG45="no",0,ROUNDUP(MAX(AL45,(AM45)*AK45),0))</f>
        <v>0</v>
      </c>
      <c r="AY45">
        <f>AW45+AX45</f>
        <v>0</v>
      </c>
      <c r="AZ45">
        <f>IF(OR($AG45="No",AND($AN45="Low",$AC45&gt;2.5)),0,IF(OR($AA45&lt;=$AW45,$AP45-AA45&gt;0),$AY45-$AA45,0))</f>
        <v>0</v>
      </c>
      <c r="BA45">
        <f>IF(AND(AU45=0,AM45=0),0,(AU45/AM45))</f>
        <v>0</v>
      </c>
      <c r="BB45">
        <f>IF(AND(AO45=0,AM45=0),0,IF(AND(AM45&gt;0,AO45=0),0,(AO45/AM45)))</f>
        <v>0</v>
      </c>
      <c r="BC45">
        <f>BA45+BB45</f>
        <v>0</v>
      </c>
      <c r="BD45">
        <f>AJ45-BC45</f>
        <v>0</v>
      </c>
      <c r="BE45">
        <f>IF(AA45&lt;0.5*AV45,1,0)</f>
        <v>0</v>
      </c>
      <c r="BF45">
        <f>IF(AND(0.5*AV45&lt;=AA45,AA45&lt;AV45),1,0)</f>
        <v>0</v>
      </c>
      <c r="BG45">
        <f>IF(AND(AV45&lt;=AA45,AA45&lt;=((1.5*AV45)+AX45)),1,0)</f>
        <v>0</v>
      </c>
      <c r="BH45">
        <f>IF(AA45&gt;((1.5*AV45)+AX45),1,0)</f>
        <v>0</v>
      </c>
      <c r="BI45">
        <f>IF(AA45&lt;AV45,AA45-AV45,0)</f>
        <v>0</v>
      </c>
      <c r="BJ45">
        <f>IF(BH45=1,ROUND(AA45-((1.5*AV45)+AX45),0),0)</f>
        <v>0</v>
      </c>
      <c r="BK45">
        <v>100</v>
      </c>
      <c r="BL45">
        <f>BK45*BJ45</f>
        <v>0</v>
      </c>
    </row>
    <row r="46" spans="1:64">
      <c r="A46" t="s">
        <v>66</v>
      </c>
      <c r="B46" t="s">
        <v>134</v>
      </c>
      <c r="C46" t="s">
        <v>131</v>
      </c>
      <c r="D46" t="s">
        <v>95</v>
      </c>
      <c r="E46" t="s">
        <v>76</v>
      </c>
      <c r="F46" t="s">
        <v>71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f>SUM(G46:S46)</f>
        <v>0</v>
      </c>
      <c r="U46">
        <f>COUNTIF(H46:S46, "&gt;0")</f>
        <v>0</v>
      </c>
      <c r="V46">
        <f>AVERAGE(S46,(ROUND(AVERAGE(Q46:S46,(AVERAGE(H46:S46))),0)))</f>
        <v>0</v>
      </c>
      <c r="W46">
        <v>0</v>
      </c>
      <c r="X46">
        <v>1</v>
      </c>
      <c r="Y46">
        <v>0</v>
      </c>
      <c r="Z46">
        <v>0</v>
      </c>
      <c r="AA46">
        <f>(X46-W46)+Y46+Z46</f>
        <v>0</v>
      </c>
      <c r="AB46">
        <f>AA46-(V46*3)</f>
        <v>0</v>
      </c>
      <c r="AC46">
        <f>IF(V46=0,AA46,AA46/V46)</f>
        <v>0</v>
      </c>
      <c r="AD46">
        <v>45</v>
      </c>
      <c r="AE46">
        <v>0</v>
      </c>
      <c r="AF46">
        <f>(AD46+AE46)/30</f>
        <v>0</v>
      </c>
      <c r="AG46" t="s">
        <v>93</v>
      </c>
      <c r="AH46">
        <v>1</v>
      </c>
      <c r="AI46">
        <v>2</v>
      </c>
      <c r="AJ46">
        <f>2+AF46</f>
        <v>0</v>
      </c>
      <c r="AK46">
        <v>0.5</v>
      </c>
      <c r="AL46">
        <v>1</v>
      </c>
      <c r="AM46">
        <f>V46</f>
        <v>0</v>
      </c>
      <c r="AN46">
        <f>IF(V46&lt;1,"Low",IF(AND(U46&gt;=9,V46&gt;(SUMIF($C$2:$C$84,C46,$V$2:$V$84)/COUNTIF($C$2:$C$84,C46))),"High","Medium"))</f>
        <v>0</v>
      </c>
      <c r="AO46">
        <f>IF(AG46="no",0,ROUNDUP(AF46*AM46,0))</f>
        <v>0</v>
      </c>
      <c r="AP46">
        <f>AO46+ROUND(AM46/2,0)</f>
        <v>0</v>
      </c>
      <c r="AQ46">
        <f>IF(AM46=0,0,ROUND(STDEV(H46:S46)/AM46,1))</f>
        <v>0</v>
      </c>
      <c r="AR46">
        <f>IF(AM46=0,0,IF(AQ46&gt;3.7,2.4,IF(AQ46&lt;0.1,1.5,VLOOKUP(AQ46,'Coefficient'!$A$2:$B$38,2,0))))</f>
        <v>0</v>
      </c>
      <c r="AS46">
        <f>IF(AN46="Low",MIN(2*AM46,IF(AG46="NO",0,STDEVA(H46:S46)*AR46*SQRT(AF46+AK46))),IF(AN46="Medium",MIN(4*AM46,IF(AG46="NO",0,STDEVA(H46:S46)*AR46*SQRT(AF46+AK46))),MIN(6*AM46,IF(AG46="NO",0,STDEVA(H46:S46)*AR46*SQRT(AF46+AK46)))))</f>
        <v>0</v>
      </c>
      <c r="AT46">
        <f>IF(AG46="NO",0,(AM46*0))</f>
        <v>0</v>
      </c>
      <c r="AU46">
        <f>AS46+AT46</f>
        <v>0</v>
      </c>
      <c r="AV46">
        <f>IF(OR(AG46="no",AU46=0),0,IF(OR(AN46="low",AN46="medium"),(ROUND(MAX(AI46,MIN(AU46*AH46,AM46*BD46)),0)),(ROUND(MAX(AI46,MAX(AU46*AH46,AM46*BD46)),0))))</f>
        <v>0</v>
      </c>
      <c r="AW46">
        <f>IF($AG46="no",0,IF($AN46="Low",MIN($AO46+AV46,V46),SUM($AO46,AV46)))</f>
        <v>0</v>
      </c>
      <c r="AX46">
        <f>IF(AG46="no",0,ROUNDUP(MAX(AL46,(AM46)*AK46),0))</f>
        <v>0</v>
      </c>
      <c r="AY46">
        <f>AW46+AX46</f>
        <v>0</v>
      </c>
      <c r="AZ46">
        <f>IF(OR($AG46="No",AND($AN46="Low",$AC46&gt;2.5)),0,IF(OR($AA46&lt;=$AW46,$AP46-AA46&gt;0),$AY46-$AA46,0))</f>
        <v>0</v>
      </c>
      <c r="BA46">
        <f>IF(AND(AU46=0,AM46=0),0,(AU46/AM46))</f>
        <v>0</v>
      </c>
      <c r="BB46">
        <f>IF(AND(AO46=0,AM46=0),0,IF(AND(AM46&gt;0,AO46=0),0,(AO46/AM46)))</f>
        <v>0</v>
      </c>
      <c r="BC46">
        <f>BA46+BB46</f>
        <v>0</v>
      </c>
      <c r="BD46">
        <f>AJ46-BC46</f>
        <v>0</v>
      </c>
      <c r="BE46">
        <f>IF(AA46&lt;0.5*AV46,1,0)</f>
        <v>0</v>
      </c>
      <c r="BF46">
        <f>IF(AND(0.5*AV46&lt;=AA46,AA46&lt;AV46),1,0)</f>
        <v>0</v>
      </c>
      <c r="BG46">
        <f>IF(AND(AV46&lt;=AA46,AA46&lt;=((1.5*AV46)+AX46)),1,0)</f>
        <v>0</v>
      </c>
      <c r="BH46">
        <f>IF(AA46&gt;((1.5*AV46)+AX46),1,0)</f>
        <v>0</v>
      </c>
      <c r="BI46">
        <f>IF(AA46&lt;AV46,AA46-AV46,0)</f>
        <v>0</v>
      </c>
      <c r="BJ46">
        <f>IF(BH46=1,ROUND(AA46-((1.5*AV46)+AX46),0),0)</f>
        <v>0</v>
      </c>
      <c r="BK46">
        <v>100</v>
      </c>
      <c r="BL46">
        <f>BK46*BJ46</f>
        <v>0</v>
      </c>
    </row>
    <row r="47" spans="1:64">
      <c r="A47" t="s">
        <v>66</v>
      </c>
      <c r="B47" t="s">
        <v>135</v>
      </c>
      <c r="C47" t="s">
        <v>131</v>
      </c>
      <c r="D47" t="s">
        <v>95</v>
      </c>
      <c r="E47" t="s">
        <v>107</v>
      </c>
      <c r="F47" t="s">
        <v>71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f>SUM(G47:S47)</f>
        <v>0</v>
      </c>
      <c r="U47">
        <f>COUNTIF(H47:S47, "&gt;0")</f>
        <v>0</v>
      </c>
      <c r="V47">
        <f>AVERAGE(S47,(ROUND(AVERAGE(Q47:S47,(AVERAGE(H47:S47))),0)))</f>
        <v>0</v>
      </c>
      <c r="W47">
        <v>0</v>
      </c>
      <c r="X47">
        <v>13</v>
      </c>
      <c r="Y47">
        <v>0</v>
      </c>
      <c r="Z47">
        <v>0</v>
      </c>
      <c r="AA47">
        <f>(X47-W47)+Y47+Z47</f>
        <v>0</v>
      </c>
      <c r="AB47">
        <f>AA47-(V47*3)</f>
        <v>0</v>
      </c>
      <c r="AC47">
        <f>IF(V47=0,AA47,AA47/V47)</f>
        <v>0</v>
      </c>
      <c r="AD47">
        <v>45</v>
      </c>
      <c r="AE47">
        <v>0</v>
      </c>
      <c r="AF47">
        <f>(AD47+AE47)/30</f>
        <v>0</v>
      </c>
      <c r="AG47" t="s">
        <v>93</v>
      </c>
      <c r="AH47">
        <v>1</v>
      </c>
      <c r="AI47">
        <v>2</v>
      </c>
      <c r="AJ47">
        <f>2+AF47</f>
        <v>0</v>
      </c>
      <c r="AK47">
        <v>0.5</v>
      </c>
      <c r="AL47">
        <v>1</v>
      </c>
      <c r="AM47">
        <f>V47</f>
        <v>0</v>
      </c>
      <c r="AN47">
        <f>IF(V47&lt;1,"Low",IF(AND(U47&gt;=9,V47&gt;(SUMIF($C$2:$C$84,C47,$V$2:$V$84)/COUNTIF($C$2:$C$84,C47))),"High","Medium"))</f>
        <v>0</v>
      </c>
      <c r="AO47">
        <f>IF(AG47="no",0,ROUNDUP(AF47*AM47,0))</f>
        <v>0</v>
      </c>
      <c r="AP47">
        <f>AO47+ROUND(AM47/2,0)</f>
        <v>0</v>
      </c>
      <c r="AQ47">
        <f>IF(AM47=0,0,ROUND(STDEV(H47:S47)/AM47,1))</f>
        <v>0</v>
      </c>
      <c r="AR47">
        <f>IF(AM47=0,0,IF(AQ47&gt;3.7,2.4,IF(AQ47&lt;0.1,1.5,VLOOKUP(AQ47,'Coefficient'!$A$2:$B$38,2,0))))</f>
        <v>0</v>
      </c>
      <c r="AS47">
        <f>IF(AN47="Low",MIN(2*AM47,IF(AG47="NO",0,STDEVA(H47:S47)*AR47*SQRT(AF47+AK47))),IF(AN47="Medium",MIN(4*AM47,IF(AG47="NO",0,STDEVA(H47:S47)*AR47*SQRT(AF47+AK47))),MIN(6*AM47,IF(AG47="NO",0,STDEVA(H47:S47)*AR47*SQRT(AF47+AK47)))))</f>
        <v>0</v>
      </c>
      <c r="AT47">
        <f>IF(AG47="NO",0,(AM47*0))</f>
        <v>0</v>
      </c>
      <c r="AU47">
        <f>AS47+AT47</f>
        <v>0</v>
      </c>
      <c r="AV47">
        <f>IF(OR(AG47="no",AU47=0),0,IF(OR(AN47="low",AN47="medium"),(ROUND(MAX(AI47,MIN(AU47*AH47,AM47*BD47)),0)),(ROUND(MAX(AI47,MAX(AU47*AH47,AM47*BD47)),0))))</f>
        <v>0</v>
      </c>
      <c r="AW47">
        <f>IF($AG47="no",0,IF($AN47="Low",MIN($AO47+AV47,V47),SUM($AO47,AV47)))</f>
        <v>0</v>
      </c>
      <c r="AX47">
        <f>IF(AG47="no",0,ROUNDUP(MAX(AL47,(AM47)*AK47),0))</f>
        <v>0</v>
      </c>
      <c r="AY47">
        <f>AW47+AX47</f>
        <v>0</v>
      </c>
      <c r="AZ47">
        <f>IF(OR($AG47="No",AND($AN47="Low",$AC47&gt;2.5)),0,IF(OR($AA47&lt;=$AW47,$AP47-AA47&gt;0),$AY47-$AA47,0))</f>
        <v>0</v>
      </c>
      <c r="BA47">
        <f>IF(AND(AU47=0,AM47=0),0,(AU47/AM47))</f>
        <v>0</v>
      </c>
      <c r="BB47">
        <f>IF(AND(AO47=0,AM47=0),0,IF(AND(AM47&gt;0,AO47=0),0,(AO47/AM47)))</f>
        <v>0</v>
      </c>
      <c r="BC47">
        <f>BA47+BB47</f>
        <v>0</v>
      </c>
      <c r="BD47">
        <f>AJ47-BC47</f>
        <v>0</v>
      </c>
      <c r="BE47">
        <f>IF(AA47&lt;0.5*AV47,1,0)</f>
        <v>0</v>
      </c>
      <c r="BF47">
        <f>IF(AND(0.5*AV47&lt;=AA47,AA47&lt;AV47),1,0)</f>
        <v>0</v>
      </c>
      <c r="BG47">
        <f>IF(AND(AV47&lt;=AA47,AA47&lt;=((1.5*AV47)+AX47)),1,0)</f>
        <v>0</v>
      </c>
      <c r="BH47">
        <f>IF(AA47&gt;((1.5*AV47)+AX47),1,0)</f>
        <v>0</v>
      </c>
      <c r="BI47">
        <f>IF(AA47&lt;AV47,AA47-AV47,0)</f>
        <v>0</v>
      </c>
      <c r="BJ47">
        <f>IF(BH47=1,ROUND(AA47-((1.5*AV47)+AX47),0),0)</f>
        <v>0</v>
      </c>
      <c r="BK47">
        <v>100</v>
      </c>
      <c r="BL47">
        <f>BK47*BJ47</f>
        <v>0</v>
      </c>
    </row>
    <row r="48" spans="1:64">
      <c r="A48" t="s">
        <v>66</v>
      </c>
      <c r="B48" t="s">
        <v>136</v>
      </c>
      <c r="C48" t="s">
        <v>131</v>
      </c>
      <c r="D48" t="s">
        <v>91</v>
      </c>
      <c r="E48" t="s">
        <v>78</v>
      </c>
      <c r="F48" t="s">
        <v>71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f>SUM(G48:S48)</f>
        <v>0</v>
      </c>
      <c r="U48">
        <f>COUNTIF(H48:S48, "&gt;0")</f>
        <v>0</v>
      </c>
      <c r="V48">
        <f>AVERAGE(S48,(ROUND(AVERAGE(Q48:S48,(AVERAGE(H48:S48))),0)))</f>
        <v>0</v>
      </c>
      <c r="W48">
        <v>0</v>
      </c>
      <c r="X48">
        <v>0</v>
      </c>
      <c r="Y48">
        <v>0</v>
      </c>
      <c r="Z48">
        <v>0</v>
      </c>
      <c r="AA48">
        <f>(X48-W48)+Y48+Z48</f>
        <v>0</v>
      </c>
      <c r="AB48">
        <f>AA48-(V48*3)</f>
        <v>0</v>
      </c>
      <c r="AC48">
        <f>IF(V48=0,AA48,AA48/V48)</f>
        <v>0</v>
      </c>
      <c r="AD48">
        <v>45</v>
      </c>
      <c r="AE48">
        <v>0</v>
      </c>
      <c r="AF48">
        <f>(AD48+AE48)/30</f>
        <v>0</v>
      </c>
      <c r="AG48" t="s">
        <v>93</v>
      </c>
      <c r="AH48">
        <v>1</v>
      </c>
      <c r="AI48">
        <v>2</v>
      </c>
      <c r="AJ48">
        <f>2+AF48</f>
        <v>0</v>
      </c>
      <c r="AK48">
        <v>0.5</v>
      </c>
      <c r="AL48">
        <v>1</v>
      </c>
      <c r="AM48">
        <f>V48</f>
        <v>0</v>
      </c>
      <c r="AN48">
        <f>IF(V48&lt;1,"Low",IF(AND(U48&gt;=9,V48&gt;(SUMIF($C$2:$C$84,C48,$V$2:$V$84)/COUNTIF($C$2:$C$84,C48))),"High","Medium"))</f>
        <v>0</v>
      </c>
      <c r="AO48">
        <f>IF(AG48="no",0,ROUNDUP(AF48*AM48,0))</f>
        <v>0</v>
      </c>
      <c r="AP48">
        <f>AO48+ROUND(AM48/2,0)</f>
        <v>0</v>
      </c>
      <c r="AQ48">
        <f>IF(AM48=0,0,ROUND(STDEV(H48:S48)/AM48,1))</f>
        <v>0</v>
      </c>
      <c r="AR48">
        <f>IF(AM48=0,0,IF(AQ48&gt;3.7,2.4,IF(AQ48&lt;0.1,1.5,VLOOKUP(AQ48,'Coefficient'!$A$2:$B$38,2,0))))</f>
        <v>0</v>
      </c>
      <c r="AS48">
        <f>IF(AN48="Low",MIN(2*AM48,IF(AG48="NO",0,STDEVA(H48:S48)*AR48*SQRT(AF48+AK48))),IF(AN48="Medium",MIN(4*AM48,IF(AG48="NO",0,STDEVA(H48:S48)*AR48*SQRT(AF48+AK48))),MIN(6*AM48,IF(AG48="NO",0,STDEVA(H48:S48)*AR48*SQRT(AF48+AK48)))))</f>
        <v>0</v>
      </c>
      <c r="AT48">
        <f>IF(AG48="NO",0,(AM48*0))</f>
        <v>0</v>
      </c>
      <c r="AU48">
        <f>AS48+AT48</f>
        <v>0</v>
      </c>
      <c r="AV48">
        <f>IF(OR(AG48="no",AU48=0),0,IF(OR(AN48="low",AN48="medium"),(ROUND(MAX(AI48,MIN(AU48*AH48,AM48*BD48)),0)),(ROUND(MAX(AI48,MAX(AU48*AH48,AM48*BD48)),0))))</f>
        <v>0</v>
      </c>
      <c r="AW48">
        <f>IF($AG48="no",0,IF($AN48="Low",MIN($AO48+AV48,V48),SUM($AO48,AV48)))</f>
        <v>0</v>
      </c>
      <c r="AX48">
        <f>IF(AG48="no",0,ROUNDUP(MAX(AL48,(AM48)*AK48),0))</f>
        <v>0</v>
      </c>
      <c r="AY48">
        <f>AW48+AX48</f>
        <v>0</v>
      </c>
      <c r="AZ48">
        <f>IF(OR($AG48="No",AND($AN48="Low",$AC48&gt;2.5)),0,IF(OR($AA48&lt;=$AW48,$AP48-AA48&gt;0),$AY48-$AA48,0))</f>
        <v>0</v>
      </c>
      <c r="BA48">
        <f>IF(AND(AU48=0,AM48=0),0,(AU48/AM48))</f>
        <v>0</v>
      </c>
      <c r="BB48">
        <f>IF(AND(AO48=0,AM48=0),0,IF(AND(AM48&gt;0,AO48=0),0,(AO48/AM48)))</f>
        <v>0</v>
      </c>
      <c r="BC48">
        <f>BA48+BB48</f>
        <v>0</v>
      </c>
      <c r="BD48">
        <f>AJ48-BC48</f>
        <v>0</v>
      </c>
      <c r="BE48">
        <f>IF(AA48&lt;0.5*AV48,1,0)</f>
        <v>0</v>
      </c>
      <c r="BF48">
        <f>IF(AND(0.5*AV48&lt;=AA48,AA48&lt;AV48),1,0)</f>
        <v>0</v>
      </c>
      <c r="BG48">
        <f>IF(AND(AV48&lt;=AA48,AA48&lt;=((1.5*AV48)+AX48)),1,0)</f>
        <v>0</v>
      </c>
      <c r="BH48">
        <f>IF(AA48&gt;((1.5*AV48)+AX48),1,0)</f>
        <v>0</v>
      </c>
      <c r="BI48">
        <f>IF(AA48&lt;AV48,AA48-AV48,0)</f>
        <v>0</v>
      </c>
      <c r="BJ48">
        <f>IF(BH48=1,ROUND(AA48-((1.5*AV48)+AX48),0),0)</f>
        <v>0</v>
      </c>
      <c r="BK48">
        <v>100</v>
      </c>
      <c r="BL48">
        <f>BK48*BJ48</f>
        <v>0</v>
      </c>
    </row>
    <row r="49" spans="1:64">
      <c r="A49" t="s">
        <v>66</v>
      </c>
      <c r="B49" t="s">
        <v>137</v>
      </c>
      <c r="C49" t="s">
        <v>131</v>
      </c>
      <c r="D49" t="s">
        <v>95</v>
      </c>
      <c r="E49" t="s">
        <v>78</v>
      </c>
      <c r="F49" t="s">
        <v>71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f>SUM(G49:S49)</f>
        <v>0</v>
      </c>
      <c r="U49">
        <f>COUNTIF(H49:S49, "&gt;0")</f>
        <v>0</v>
      </c>
      <c r="V49">
        <f>AVERAGE(S49,(ROUND(AVERAGE(Q49:S49,(AVERAGE(H49:S49))),0)))</f>
        <v>0</v>
      </c>
      <c r="W49">
        <v>0</v>
      </c>
      <c r="X49">
        <v>8</v>
      </c>
      <c r="Y49">
        <v>0</v>
      </c>
      <c r="Z49">
        <v>0</v>
      </c>
      <c r="AA49">
        <f>(X49-W49)+Y49+Z49</f>
        <v>0</v>
      </c>
      <c r="AB49">
        <f>AA49-(V49*3)</f>
        <v>0</v>
      </c>
      <c r="AC49">
        <f>IF(V49=0,AA49,AA49/V49)</f>
        <v>0</v>
      </c>
      <c r="AD49">
        <v>45</v>
      </c>
      <c r="AE49">
        <v>0</v>
      </c>
      <c r="AF49">
        <f>(AD49+AE49)/30</f>
        <v>0</v>
      </c>
      <c r="AG49" t="s">
        <v>93</v>
      </c>
      <c r="AH49">
        <v>1</v>
      </c>
      <c r="AI49">
        <v>2</v>
      </c>
      <c r="AJ49">
        <f>2+AF49</f>
        <v>0</v>
      </c>
      <c r="AK49">
        <v>0.5</v>
      </c>
      <c r="AL49">
        <v>1</v>
      </c>
      <c r="AM49">
        <f>V49</f>
        <v>0</v>
      </c>
      <c r="AN49">
        <f>IF(V49&lt;1,"Low",IF(AND(U49&gt;=9,V49&gt;(SUMIF($C$2:$C$84,C49,$V$2:$V$84)/COUNTIF($C$2:$C$84,C49))),"High","Medium"))</f>
        <v>0</v>
      </c>
      <c r="AO49">
        <f>IF(AG49="no",0,ROUNDUP(AF49*AM49,0))</f>
        <v>0</v>
      </c>
      <c r="AP49">
        <f>AO49+ROUND(AM49/2,0)</f>
        <v>0</v>
      </c>
      <c r="AQ49">
        <f>IF(AM49=0,0,ROUND(STDEV(H49:S49)/AM49,1))</f>
        <v>0</v>
      </c>
      <c r="AR49">
        <f>IF(AM49=0,0,IF(AQ49&gt;3.7,2.4,IF(AQ49&lt;0.1,1.5,VLOOKUP(AQ49,'Coefficient'!$A$2:$B$38,2,0))))</f>
        <v>0</v>
      </c>
      <c r="AS49">
        <f>IF(AN49="Low",MIN(2*AM49,IF(AG49="NO",0,STDEVA(H49:S49)*AR49*SQRT(AF49+AK49))),IF(AN49="Medium",MIN(4*AM49,IF(AG49="NO",0,STDEVA(H49:S49)*AR49*SQRT(AF49+AK49))),MIN(6*AM49,IF(AG49="NO",0,STDEVA(H49:S49)*AR49*SQRT(AF49+AK49)))))</f>
        <v>0</v>
      </c>
      <c r="AT49">
        <f>IF(AG49="NO",0,(AM49*0))</f>
        <v>0</v>
      </c>
      <c r="AU49">
        <f>AS49+AT49</f>
        <v>0</v>
      </c>
      <c r="AV49">
        <f>IF(OR(AG49="no",AU49=0),0,IF(OR(AN49="low",AN49="medium"),(ROUND(MAX(AI49,MIN(AU49*AH49,AM49*BD49)),0)),(ROUND(MAX(AI49,MAX(AU49*AH49,AM49*BD49)),0))))</f>
        <v>0</v>
      </c>
      <c r="AW49">
        <f>IF($AG49="no",0,IF($AN49="Low",MIN($AO49+AV49,V49),SUM($AO49,AV49)))</f>
        <v>0</v>
      </c>
      <c r="AX49">
        <f>IF(AG49="no",0,ROUNDUP(MAX(AL49,(AM49)*AK49),0))</f>
        <v>0</v>
      </c>
      <c r="AY49">
        <f>AW49+AX49</f>
        <v>0</v>
      </c>
      <c r="AZ49">
        <f>IF(OR($AG49="No",AND($AN49="Low",$AC49&gt;2.5)),0,IF(OR($AA49&lt;=$AW49,$AP49-AA49&gt;0),$AY49-$AA49,0))</f>
        <v>0</v>
      </c>
      <c r="BA49">
        <f>IF(AND(AU49=0,AM49=0),0,(AU49/AM49))</f>
        <v>0</v>
      </c>
      <c r="BB49">
        <f>IF(AND(AO49=0,AM49=0),0,IF(AND(AM49&gt;0,AO49=0),0,(AO49/AM49)))</f>
        <v>0</v>
      </c>
      <c r="BC49">
        <f>BA49+BB49</f>
        <v>0</v>
      </c>
      <c r="BD49">
        <f>AJ49-BC49</f>
        <v>0</v>
      </c>
      <c r="BE49">
        <f>IF(AA49&lt;0.5*AV49,1,0)</f>
        <v>0</v>
      </c>
      <c r="BF49">
        <f>IF(AND(0.5*AV49&lt;=AA49,AA49&lt;AV49),1,0)</f>
        <v>0</v>
      </c>
      <c r="BG49">
        <f>IF(AND(AV49&lt;=AA49,AA49&lt;=((1.5*AV49)+AX49)),1,0)</f>
        <v>0</v>
      </c>
      <c r="BH49">
        <f>IF(AA49&gt;((1.5*AV49)+AX49),1,0)</f>
        <v>0</v>
      </c>
      <c r="BI49">
        <f>IF(AA49&lt;AV49,AA49-AV49,0)</f>
        <v>0</v>
      </c>
      <c r="BJ49">
        <f>IF(BH49=1,ROUND(AA49-((1.5*AV49)+AX49),0),0)</f>
        <v>0</v>
      </c>
      <c r="BK49">
        <v>100</v>
      </c>
      <c r="BL49">
        <f>BK49*BJ49</f>
        <v>0</v>
      </c>
    </row>
    <row r="50" spans="1:64">
      <c r="A50" t="s">
        <v>66</v>
      </c>
      <c r="B50" t="s">
        <v>138</v>
      </c>
      <c r="C50" t="s">
        <v>131</v>
      </c>
      <c r="D50" t="s">
        <v>91</v>
      </c>
      <c r="E50" t="s">
        <v>120</v>
      </c>
      <c r="F50" t="s">
        <v>71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f>SUM(G50:S50)</f>
        <v>0</v>
      </c>
      <c r="U50">
        <f>COUNTIF(H50:S50, "&gt;0")</f>
        <v>0</v>
      </c>
      <c r="V50">
        <f>AVERAGE(S50,(ROUND(AVERAGE(Q50:S50,(AVERAGE(H50:S50))),0)))</f>
        <v>0</v>
      </c>
      <c r="W50">
        <v>0</v>
      </c>
      <c r="X50">
        <v>0</v>
      </c>
      <c r="Y50">
        <v>0</v>
      </c>
      <c r="Z50">
        <v>0</v>
      </c>
      <c r="AA50">
        <f>(X50-W50)+Y50+Z50</f>
        <v>0</v>
      </c>
      <c r="AB50">
        <f>AA50-(V50*3)</f>
        <v>0</v>
      </c>
      <c r="AC50">
        <f>IF(V50=0,AA50,AA50/V50)</f>
        <v>0</v>
      </c>
      <c r="AD50">
        <v>45</v>
      </c>
      <c r="AE50">
        <v>0</v>
      </c>
      <c r="AF50">
        <f>(AD50+AE50)/30</f>
        <v>0</v>
      </c>
      <c r="AG50" t="s">
        <v>93</v>
      </c>
      <c r="AH50">
        <v>1</v>
      </c>
      <c r="AI50">
        <v>2</v>
      </c>
      <c r="AJ50">
        <f>2+AF50</f>
        <v>0</v>
      </c>
      <c r="AK50">
        <v>0.5</v>
      </c>
      <c r="AL50">
        <v>1</v>
      </c>
      <c r="AM50">
        <f>V50</f>
        <v>0</v>
      </c>
      <c r="AN50">
        <f>IF(V50&lt;1,"Low",IF(AND(U50&gt;=9,V50&gt;(SUMIF($C$2:$C$84,C50,$V$2:$V$84)/COUNTIF($C$2:$C$84,C50))),"High","Medium"))</f>
        <v>0</v>
      </c>
      <c r="AO50">
        <f>IF(AG50="no",0,ROUNDUP(AF50*AM50,0))</f>
        <v>0</v>
      </c>
      <c r="AP50">
        <f>AO50+ROUND(AM50/2,0)</f>
        <v>0</v>
      </c>
      <c r="AQ50">
        <f>IF(AM50=0,0,ROUND(STDEV(H50:S50)/AM50,1))</f>
        <v>0</v>
      </c>
      <c r="AR50">
        <f>IF(AM50=0,0,IF(AQ50&gt;3.7,2.4,IF(AQ50&lt;0.1,1.5,VLOOKUP(AQ50,'Coefficient'!$A$2:$B$38,2,0))))</f>
        <v>0</v>
      </c>
      <c r="AS50">
        <f>IF(AN50="Low",MIN(2*AM50,IF(AG50="NO",0,STDEVA(H50:S50)*AR50*SQRT(AF50+AK50))),IF(AN50="Medium",MIN(4*AM50,IF(AG50="NO",0,STDEVA(H50:S50)*AR50*SQRT(AF50+AK50))),MIN(6*AM50,IF(AG50="NO",0,STDEVA(H50:S50)*AR50*SQRT(AF50+AK50)))))</f>
        <v>0</v>
      </c>
      <c r="AT50">
        <f>IF(AG50="NO",0,(AM50*0))</f>
        <v>0</v>
      </c>
      <c r="AU50">
        <f>AS50+AT50</f>
        <v>0</v>
      </c>
      <c r="AV50">
        <f>IF(OR(AG50="no",AU50=0),0,IF(OR(AN50="low",AN50="medium"),(ROUND(MAX(AI50,MIN(AU50*AH50,AM50*BD50)),0)),(ROUND(MAX(AI50,MAX(AU50*AH50,AM50*BD50)),0))))</f>
        <v>0</v>
      </c>
      <c r="AW50">
        <f>IF($AG50="no",0,IF($AN50="Low",MIN($AO50+AV50,V50),SUM($AO50,AV50)))</f>
        <v>0</v>
      </c>
      <c r="AX50">
        <f>IF(AG50="no",0,ROUNDUP(MAX(AL50,(AM50)*AK50),0))</f>
        <v>0</v>
      </c>
      <c r="AY50">
        <f>AW50+AX50</f>
        <v>0</v>
      </c>
      <c r="AZ50">
        <f>IF(OR($AG50="No",AND($AN50="Low",$AC50&gt;2.5)),0,IF(OR($AA50&lt;=$AW50,$AP50-AA50&gt;0),$AY50-$AA50,0))</f>
        <v>0</v>
      </c>
      <c r="BA50">
        <f>IF(AND(AU50=0,AM50=0),0,(AU50/AM50))</f>
        <v>0</v>
      </c>
      <c r="BB50">
        <f>IF(AND(AO50=0,AM50=0),0,IF(AND(AM50&gt;0,AO50=0),0,(AO50/AM50)))</f>
        <v>0</v>
      </c>
      <c r="BC50">
        <f>BA50+BB50</f>
        <v>0</v>
      </c>
      <c r="BD50">
        <f>AJ50-BC50</f>
        <v>0</v>
      </c>
      <c r="BE50">
        <f>IF(AA50&lt;0.5*AV50,1,0)</f>
        <v>0</v>
      </c>
      <c r="BF50">
        <f>IF(AND(0.5*AV50&lt;=AA50,AA50&lt;AV50),1,0)</f>
        <v>0</v>
      </c>
      <c r="BG50">
        <f>IF(AND(AV50&lt;=AA50,AA50&lt;=((1.5*AV50)+AX50)),1,0)</f>
        <v>0</v>
      </c>
      <c r="BH50">
        <f>IF(AA50&gt;((1.5*AV50)+AX50),1,0)</f>
        <v>0</v>
      </c>
      <c r="BI50">
        <f>IF(AA50&lt;AV50,AA50-AV50,0)</f>
        <v>0</v>
      </c>
      <c r="BJ50">
        <f>IF(BH50=1,ROUND(AA50-((1.5*AV50)+AX50),0),0)</f>
        <v>0</v>
      </c>
      <c r="BK50">
        <v>100</v>
      </c>
      <c r="BL50">
        <f>BK50*BJ50</f>
        <v>0</v>
      </c>
    </row>
    <row r="51" spans="1:64">
      <c r="A51" t="s">
        <v>66</v>
      </c>
      <c r="B51" t="s">
        <v>139</v>
      </c>
      <c r="C51" t="s">
        <v>131</v>
      </c>
      <c r="D51" t="s">
        <v>95</v>
      </c>
      <c r="E51" t="s">
        <v>120</v>
      </c>
      <c r="F51" t="s">
        <v>71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f>SUM(G51:S51)</f>
        <v>0</v>
      </c>
      <c r="U51">
        <f>COUNTIF(H51:S51, "&gt;0")</f>
        <v>0</v>
      </c>
      <c r="V51">
        <f>AVERAGE(S51,(ROUND(AVERAGE(Q51:S51,(AVERAGE(H51:S51))),0)))</f>
        <v>0</v>
      </c>
      <c r="W51">
        <v>0</v>
      </c>
      <c r="X51">
        <v>134</v>
      </c>
      <c r="Y51">
        <v>0</v>
      </c>
      <c r="Z51">
        <v>0</v>
      </c>
      <c r="AA51">
        <f>(X51-W51)+Y51+Z51</f>
        <v>0</v>
      </c>
      <c r="AB51">
        <f>AA51-(V51*3)</f>
        <v>0</v>
      </c>
      <c r="AC51">
        <f>IF(V51=0,AA51,AA51/V51)</f>
        <v>0</v>
      </c>
      <c r="AD51">
        <v>45</v>
      </c>
      <c r="AE51">
        <v>0</v>
      </c>
      <c r="AF51">
        <f>(AD51+AE51)/30</f>
        <v>0</v>
      </c>
      <c r="AG51" t="s">
        <v>93</v>
      </c>
      <c r="AH51">
        <v>1</v>
      </c>
      <c r="AI51">
        <v>2</v>
      </c>
      <c r="AJ51">
        <f>2+AF51</f>
        <v>0</v>
      </c>
      <c r="AK51">
        <v>0.5</v>
      </c>
      <c r="AL51">
        <v>1</v>
      </c>
      <c r="AM51">
        <f>V51</f>
        <v>0</v>
      </c>
      <c r="AN51">
        <f>IF(V51&lt;1,"Low",IF(AND(U51&gt;=9,V51&gt;(SUMIF($C$2:$C$84,C51,$V$2:$V$84)/COUNTIF($C$2:$C$84,C51))),"High","Medium"))</f>
        <v>0</v>
      </c>
      <c r="AO51">
        <f>IF(AG51="no",0,ROUNDUP(AF51*AM51,0))</f>
        <v>0</v>
      </c>
      <c r="AP51">
        <f>AO51+ROUND(AM51/2,0)</f>
        <v>0</v>
      </c>
      <c r="AQ51">
        <f>IF(AM51=0,0,ROUND(STDEV(H51:S51)/AM51,1))</f>
        <v>0</v>
      </c>
      <c r="AR51">
        <f>IF(AM51=0,0,IF(AQ51&gt;3.7,2.4,IF(AQ51&lt;0.1,1.5,VLOOKUP(AQ51,'Coefficient'!$A$2:$B$38,2,0))))</f>
        <v>0</v>
      </c>
      <c r="AS51">
        <f>IF(AN51="Low",MIN(2*AM51,IF(AG51="NO",0,STDEVA(H51:S51)*AR51*SQRT(AF51+AK51))),IF(AN51="Medium",MIN(4*AM51,IF(AG51="NO",0,STDEVA(H51:S51)*AR51*SQRT(AF51+AK51))),MIN(6*AM51,IF(AG51="NO",0,STDEVA(H51:S51)*AR51*SQRT(AF51+AK51)))))</f>
        <v>0</v>
      </c>
      <c r="AT51">
        <f>IF(AG51="NO",0,(AM51*0))</f>
        <v>0</v>
      </c>
      <c r="AU51">
        <f>AS51+AT51</f>
        <v>0</v>
      </c>
      <c r="AV51">
        <f>IF(OR(AG51="no",AU51=0),0,IF(OR(AN51="low",AN51="medium"),(ROUND(MAX(AI51,MIN(AU51*AH51,AM51*BD51)),0)),(ROUND(MAX(AI51,MAX(AU51*AH51,AM51*BD51)),0))))</f>
        <v>0</v>
      </c>
      <c r="AW51">
        <f>IF($AG51="no",0,IF($AN51="Low",MIN($AO51+AV51,V51),SUM($AO51,AV51)))</f>
        <v>0</v>
      </c>
      <c r="AX51">
        <f>IF(AG51="no",0,ROUNDUP(MAX(AL51,(AM51)*AK51),0))</f>
        <v>0</v>
      </c>
      <c r="AY51">
        <f>AW51+AX51</f>
        <v>0</v>
      </c>
      <c r="AZ51">
        <f>IF(OR($AG51="No",AND($AN51="Low",$AC51&gt;2.5)),0,IF(OR($AA51&lt;=$AW51,$AP51-AA51&gt;0),$AY51-$AA51,0))</f>
        <v>0</v>
      </c>
      <c r="BA51">
        <f>IF(AND(AU51=0,AM51=0),0,(AU51/AM51))</f>
        <v>0</v>
      </c>
      <c r="BB51">
        <f>IF(AND(AO51=0,AM51=0),0,IF(AND(AM51&gt;0,AO51=0),0,(AO51/AM51)))</f>
        <v>0</v>
      </c>
      <c r="BC51">
        <f>BA51+BB51</f>
        <v>0</v>
      </c>
      <c r="BD51">
        <f>AJ51-BC51</f>
        <v>0</v>
      </c>
      <c r="BE51">
        <f>IF(AA51&lt;0.5*AV51,1,0)</f>
        <v>0</v>
      </c>
      <c r="BF51">
        <f>IF(AND(0.5*AV51&lt;=AA51,AA51&lt;AV51),1,0)</f>
        <v>0</v>
      </c>
      <c r="BG51">
        <f>IF(AND(AV51&lt;=AA51,AA51&lt;=((1.5*AV51)+AX51)),1,0)</f>
        <v>0</v>
      </c>
      <c r="BH51">
        <f>IF(AA51&gt;((1.5*AV51)+AX51),1,0)</f>
        <v>0</v>
      </c>
      <c r="BI51">
        <f>IF(AA51&lt;AV51,AA51-AV51,0)</f>
        <v>0</v>
      </c>
      <c r="BJ51">
        <f>IF(BH51=1,ROUND(AA51-((1.5*AV51)+AX51),0),0)</f>
        <v>0</v>
      </c>
      <c r="BK51">
        <v>100</v>
      </c>
      <c r="BL51">
        <f>BK51*BJ51</f>
        <v>0</v>
      </c>
    </row>
    <row r="52" spans="1:64">
      <c r="A52" t="s">
        <v>66</v>
      </c>
      <c r="B52" t="s">
        <v>140</v>
      </c>
      <c r="C52" t="s">
        <v>131</v>
      </c>
      <c r="D52" t="s">
        <v>91</v>
      </c>
      <c r="E52" t="s">
        <v>112</v>
      </c>
      <c r="F52" t="s">
        <v>71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f>SUM(G52:S52)</f>
        <v>0</v>
      </c>
      <c r="U52">
        <f>COUNTIF(H52:S52, "&gt;0")</f>
        <v>0</v>
      </c>
      <c r="V52">
        <f>AVERAGE(S52,(ROUND(AVERAGE(Q52:S52,(AVERAGE(H52:S52))),0)))</f>
        <v>0</v>
      </c>
      <c r="W52">
        <v>0</v>
      </c>
      <c r="X52">
        <v>53</v>
      </c>
      <c r="Y52">
        <v>0</v>
      </c>
      <c r="Z52">
        <v>0</v>
      </c>
      <c r="AA52">
        <f>(X52-W52)+Y52+Z52</f>
        <v>0</v>
      </c>
      <c r="AB52">
        <f>AA52-(V52*3)</f>
        <v>0</v>
      </c>
      <c r="AC52">
        <f>IF(V52=0,AA52,AA52/V52)</f>
        <v>0</v>
      </c>
      <c r="AD52">
        <v>45</v>
      </c>
      <c r="AE52">
        <v>0</v>
      </c>
      <c r="AF52">
        <f>(AD52+AE52)/30</f>
        <v>0</v>
      </c>
      <c r="AG52" t="s">
        <v>93</v>
      </c>
      <c r="AH52">
        <v>1</v>
      </c>
      <c r="AI52">
        <v>2</v>
      </c>
      <c r="AJ52">
        <f>2+AF52</f>
        <v>0</v>
      </c>
      <c r="AK52">
        <v>0.5</v>
      </c>
      <c r="AL52">
        <v>1</v>
      </c>
      <c r="AM52">
        <f>V52</f>
        <v>0</v>
      </c>
      <c r="AN52">
        <f>IF(V52&lt;1,"Low",IF(AND(U52&gt;=9,V52&gt;(SUMIF($C$2:$C$84,C52,$V$2:$V$84)/COUNTIF($C$2:$C$84,C52))),"High","Medium"))</f>
        <v>0</v>
      </c>
      <c r="AO52">
        <f>IF(AG52="no",0,ROUNDUP(AF52*AM52,0))</f>
        <v>0</v>
      </c>
      <c r="AP52">
        <f>AO52+ROUND(AM52/2,0)</f>
        <v>0</v>
      </c>
      <c r="AQ52">
        <f>IF(AM52=0,0,ROUND(STDEV(H52:S52)/AM52,1))</f>
        <v>0</v>
      </c>
      <c r="AR52">
        <f>IF(AM52=0,0,IF(AQ52&gt;3.7,2.4,IF(AQ52&lt;0.1,1.5,VLOOKUP(AQ52,'Coefficient'!$A$2:$B$38,2,0))))</f>
        <v>0</v>
      </c>
      <c r="AS52">
        <f>IF(AN52="Low",MIN(2*AM52,IF(AG52="NO",0,STDEVA(H52:S52)*AR52*SQRT(AF52+AK52))),IF(AN52="Medium",MIN(4*AM52,IF(AG52="NO",0,STDEVA(H52:S52)*AR52*SQRT(AF52+AK52))),MIN(6*AM52,IF(AG52="NO",0,STDEVA(H52:S52)*AR52*SQRT(AF52+AK52)))))</f>
        <v>0</v>
      </c>
      <c r="AT52">
        <f>IF(AG52="NO",0,(AM52*0))</f>
        <v>0</v>
      </c>
      <c r="AU52">
        <f>AS52+AT52</f>
        <v>0</v>
      </c>
      <c r="AV52">
        <f>IF(OR(AG52="no",AU52=0),0,IF(OR(AN52="low",AN52="medium"),(ROUND(MAX(AI52,MIN(AU52*AH52,AM52*BD52)),0)),(ROUND(MAX(AI52,MAX(AU52*AH52,AM52*BD52)),0))))</f>
        <v>0</v>
      </c>
      <c r="AW52">
        <f>IF($AG52="no",0,IF($AN52="Low",MIN($AO52+AV52,V52),SUM($AO52,AV52)))</f>
        <v>0</v>
      </c>
      <c r="AX52">
        <f>IF(AG52="no",0,ROUNDUP(MAX(AL52,(AM52)*AK52),0))</f>
        <v>0</v>
      </c>
      <c r="AY52">
        <f>AW52+AX52</f>
        <v>0</v>
      </c>
      <c r="AZ52">
        <f>IF(OR($AG52="No",AND($AN52="Low",$AC52&gt;2.5)),0,IF(OR($AA52&lt;=$AW52,$AP52-AA52&gt;0),$AY52-$AA52,0))</f>
        <v>0</v>
      </c>
      <c r="BA52">
        <f>IF(AND(AU52=0,AM52=0),0,(AU52/AM52))</f>
        <v>0</v>
      </c>
      <c r="BB52">
        <f>IF(AND(AO52=0,AM52=0),0,IF(AND(AM52&gt;0,AO52=0),0,(AO52/AM52)))</f>
        <v>0</v>
      </c>
      <c r="BC52">
        <f>BA52+BB52</f>
        <v>0</v>
      </c>
      <c r="BD52">
        <f>AJ52-BC52</f>
        <v>0</v>
      </c>
      <c r="BE52">
        <f>IF(AA52&lt;0.5*AV52,1,0)</f>
        <v>0</v>
      </c>
      <c r="BF52">
        <f>IF(AND(0.5*AV52&lt;=AA52,AA52&lt;AV52),1,0)</f>
        <v>0</v>
      </c>
      <c r="BG52">
        <f>IF(AND(AV52&lt;=AA52,AA52&lt;=((1.5*AV52)+AX52)),1,0)</f>
        <v>0</v>
      </c>
      <c r="BH52">
        <f>IF(AA52&gt;((1.5*AV52)+AX52),1,0)</f>
        <v>0</v>
      </c>
      <c r="BI52">
        <f>IF(AA52&lt;AV52,AA52-AV52,0)</f>
        <v>0</v>
      </c>
      <c r="BJ52">
        <f>IF(BH52=1,ROUND(AA52-((1.5*AV52)+AX52),0),0)</f>
        <v>0</v>
      </c>
      <c r="BK52">
        <v>100</v>
      </c>
      <c r="BL52">
        <f>BK52*BJ52</f>
        <v>0</v>
      </c>
    </row>
    <row r="53" spans="1:64">
      <c r="A53" t="s">
        <v>66</v>
      </c>
      <c r="B53" t="s">
        <v>141</v>
      </c>
      <c r="C53" t="s">
        <v>131</v>
      </c>
      <c r="D53" t="s">
        <v>95</v>
      </c>
      <c r="E53" t="s">
        <v>112</v>
      </c>
      <c r="F53" t="s">
        <v>71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f>SUM(G53:S53)</f>
        <v>0</v>
      </c>
      <c r="U53">
        <f>COUNTIF(H53:S53, "&gt;0")</f>
        <v>0</v>
      </c>
      <c r="V53">
        <f>AVERAGE(S53,(ROUND(AVERAGE(Q53:S53,(AVERAGE(H53:S53))),0)))</f>
        <v>0</v>
      </c>
      <c r="W53">
        <v>0</v>
      </c>
      <c r="X53">
        <v>138</v>
      </c>
      <c r="Y53">
        <v>0</v>
      </c>
      <c r="Z53">
        <v>0</v>
      </c>
      <c r="AA53">
        <f>(X53-W53)+Y53+Z53</f>
        <v>0</v>
      </c>
      <c r="AB53">
        <f>AA53-(V53*3)</f>
        <v>0</v>
      </c>
      <c r="AC53">
        <f>IF(V53=0,AA53,AA53/V53)</f>
        <v>0</v>
      </c>
      <c r="AD53">
        <v>45</v>
      </c>
      <c r="AE53">
        <v>0</v>
      </c>
      <c r="AF53">
        <f>(AD53+AE53)/30</f>
        <v>0</v>
      </c>
      <c r="AG53" t="s">
        <v>93</v>
      </c>
      <c r="AH53">
        <v>1</v>
      </c>
      <c r="AI53">
        <v>2</v>
      </c>
      <c r="AJ53">
        <f>2+AF53</f>
        <v>0</v>
      </c>
      <c r="AK53">
        <v>0.5</v>
      </c>
      <c r="AL53">
        <v>1</v>
      </c>
      <c r="AM53">
        <f>V53</f>
        <v>0</v>
      </c>
      <c r="AN53">
        <f>IF(V53&lt;1,"Low",IF(AND(U53&gt;=9,V53&gt;(SUMIF($C$2:$C$84,C53,$V$2:$V$84)/COUNTIF($C$2:$C$84,C53))),"High","Medium"))</f>
        <v>0</v>
      </c>
      <c r="AO53">
        <f>IF(AG53="no",0,ROUNDUP(AF53*AM53,0))</f>
        <v>0</v>
      </c>
      <c r="AP53">
        <f>AO53+ROUND(AM53/2,0)</f>
        <v>0</v>
      </c>
      <c r="AQ53">
        <f>IF(AM53=0,0,ROUND(STDEV(H53:S53)/AM53,1))</f>
        <v>0</v>
      </c>
      <c r="AR53">
        <f>IF(AM53=0,0,IF(AQ53&gt;3.7,2.4,IF(AQ53&lt;0.1,1.5,VLOOKUP(AQ53,'Coefficient'!$A$2:$B$38,2,0))))</f>
        <v>0</v>
      </c>
      <c r="AS53">
        <f>IF(AN53="Low",MIN(2*AM53,IF(AG53="NO",0,STDEVA(H53:S53)*AR53*SQRT(AF53+AK53))),IF(AN53="Medium",MIN(4*AM53,IF(AG53="NO",0,STDEVA(H53:S53)*AR53*SQRT(AF53+AK53))),MIN(6*AM53,IF(AG53="NO",0,STDEVA(H53:S53)*AR53*SQRT(AF53+AK53)))))</f>
        <v>0</v>
      </c>
      <c r="AT53">
        <f>IF(AG53="NO",0,(AM53*0))</f>
        <v>0</v>
      </c>
      <c r="AU53">
        <f>AS53+AT53</f>
        <v>0</v>
      </c>
      <c r="AV53">
        <f>IF(OR(AG53="no",AU53=0),0,IF(OR(AN53="low",AN53="medium"),(ROUND(MAX(AI53,MIN(AU53*AH53,AM53*BD53)),0)),(ROUND(MAX(AI53,MAX(AU53*AH53,AM53*BD53)),0))))</f>
        <v>0</v>
      </c>
      <c r="AW53">
        <f>IF($AG53="no",0,IF($AN53="Low",MIN($AO53+AV53,V53),SUM($AO53,AV53)))</f>
        <v>0</v>
      </c>
      <c r="AX53">
        <f>IF(AG53="no",0,ROUNDUP(MAX(AL53,(AM53)*AK53),0))</f>
        <v>0</v>
      </c>
      <c r="AY53">
        <f>AW53+AX53</f>
        <v>0</v>
      </c>
      <c r="AZ53">
        <f>IF(OR($AG53="No",AND($AN53="Low",$AC53&gt;2.5)),0,IF(OR($AA53&lt;=$AW53,$AP53-AA53&gt;0),$AY53-$AA53,0))</f>
        <v>0</v>
      </c>
      <c r="BA53">
        <f>IF(AND(AU53=0,AM53=0),0,(AU53/AM53))</f>
        <v>0</v>
      </c>
      <c r="BB53">
        <f>IF(AND(AO53=0,AM53=0),0,IF(AND(AM53&gt;0,AO53=0),0,(AO53/AM53)))</f>
        <v>0</v>
      </c>
      <c r="BC53">
        <f>BA53+BB53</f>
        <v>0</v>
      </c>
      <c r="BD53">
        <f>AJ53-BC53</f>
        <v>0</v>
      </c>
      <c r="BE53">
        <f>IF(AA53&lt;0.5*AV53,1,0)</f>
        <v>0</v>
      </c>
      <c r="BF53">
        <f>IF(AND(0.5*AV53&lt;=AA53,AA53&lt;AV53),1,0)</f>
        <v>0</v>
      </c>
      <c r="BG53">
        <f>IF(AND(AV53&lt;=AA53,AA53&lt;=((1.5*AV53)+AX53)),1,0)</f>
        <v>0</v>
      </c>
      <c r="BH53">
        <f>IF(AA53&gt;((1.5*AV53)+AX53),1,0)</f>
        <v>0</v>
      </c>
      <c r="BI53">
        <f>IF(AA53&lt;AV53,AA53-AV53,0)</f>
        <v>0</v>
      </c>
      <c r="BJ53">
        <f>IF(BH53=1,ROUND(AA53-((1.5*AV53)+AX53),0),0)</f>
        <v>0</v>
      </c>
      <c r="BK53">
        <v>100</v>
      </c>
      <c r="BL53">
        <f>BK53*BJ53</f>
        <v>0</v>
      </c>
    </row>
    <row r="54" spans="1:64">
      <c r="A54" t="s">
        <v>66</v>
      </c>
      <c r="B54" t="s">
        <v>142</v>
      </c>
      <c r="C54" t="s">
        <v>143</v>
      </c>
      <c r="D54" t="s">
        <v>144</v>
      </c>
      <c r="E54" t="s">
        <v>145</v>
      </c>
      <c r="F54" t="s">
        <v>71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f>SUM(G54:S54)</f>
        <v>0</v>
      </c>
      <c r="U54">
        <f>COUNTIF(H54:S54, "&gt;0")</f>
        <v>0</v>
      </c>
      <c r="V54">
        <f>AVERAGE(S54,(ROUND(AVERAGE(Q54:S54,(AVERAGE(H54:S54))),0)))</f>
        <v>0</v>
      </c>
      <c r="W54">
        <v>0</v>
      </c>
      <c r="X54">
        <v>379</v>
      </c>
      <c r="Y54">
        <v>0</v>
      </c>
      <c r="Z54">
        <v>0</v>
      </c>
      <c r="AA54">
        <f>(X54-W54)+Y54+Z54</f>
        <v>0</v>
      </c>
      <c r="AB54">
        <f>AA54-(V54*3)</f>
        <v>0</v>
      </c>
      <c r="AC54">
        <f>IF(V54=0,AA54,AA54/V54)</f>
        <v>0</v>
      </c>
      <c r="AD54">
        <v>45</v>
      </c>
      <c r="AE54">
        <v>0</v>
      </c>
      <c r="AF54">
        <f>(AD54+AE54)/30</f>
        <v>0</v>
      </c>
      <c r="AG54" t="s">
        <v>93</v>
      </c>
      <c r="AH54">
        <v>1</v>
      </c>
      <c r="AI54">
        <v>2</v>
      </c>
      <c r="AJ54">
        <f>2+AF54</f>
        <v>0</v>
      </c>
      <c r="AK54">
        <v>0.5</v>
      </c>
      <c r="AL54">
        <v>1</v>
      </c>
      <c r="AM54">
        <f>V54</f>
        <v>0</v>
      </c>
      <c r="AN54">
        <f>IF(V54&lt;1,"Low",IF(AND(U54&gt;=9,V54&gt;(SUMIF($C$2:$C$84,C54,$V$2:$V$84)/COUNTIF($C$2:$C$84,C54))),"High","Medium"))</f>
        <v>0</v>
      </c>
      <c r="AO54">
        <f>IF(AG54="no",0,ROUNDUP(AF54*AM54,0))</f>
        <v>0</v>
      </c>
      <c r="AP54">
        <f>AO54+ROUND(AM54/2,0)</f>
        <v>0</v>
      </c>
      <c r="AQ54">
        <f>IF(AM54=0,0,ROUND(STDEV(H54:S54)/AM54,1))</f>
        <v>0</v>
      </c>
      <c r="AR54">
        <f>IF(AM54=0,0,IF(AQ54&gt;3.7,2.4,IF(AQ54&lt;0.1,1.5,VLOOKUP(AQ54,'Coefficient'!$A$2:$B$38,2,0))))</f>
        <v>0</v>
      </c>
      <c r="AS54">
        <f>IF(AN54="Low",MIN(2*AM54,IF(AG54="NO",0,STDEVA(H54:S54)*AR54*SQRT(AF54+AK54))),IF(AN54="Medium",MIN(4*AM54,IF(AG54="NO",0,STDEVA(H54:S54)*AR54*SQRT(AF54+AK54))),MIN(6*AM54,IF(AG54="NO",0,STDEVA(H54:S54)*AR54*SQRT(AF54+AK54)))))</f>
        <v>0</v>
      </c>
      <c r="AT54">
        <f>IF(AG54="NO",0,(AM54*0))</f>
        <v>0</v>
      </c>
      <c r="AU54">
        <f>AS54+AT54</f>
        <v>0</v>
      </c>
      <c r="AV54">
        <f>IF(OR(AG54="no",AU54=0),0,IF(OR(AN54="low",AN54="medium"),(ROUND(MAX(AI54,MIN(AU54*AH54,AM54*BD54)),0)),(ROUND(MAX(AI54,MAX(AU54*AH54,AM54*BD54)),0))))</f>
        <v>0</v>
      </c>
      <c r="AW54">
        <f>IF($AG54="no",0,IF($AN54="Low",MIN($AO54+AV54,V54),SUM($AO54,AV54)))</f>
        <v>0</v>
      </c>
      <c r="AX54">
        <f>IF(AG54="no",0,ROUNDUP(MAX(AL54,(AM54)*AK54),0))</f>
        <v>0</v>
      </c>
      <c r="AY54">
        <f>AW54+AX54</f>
        <v>0</v>
      </c>
      <c r="AZ54">
        <f>IF(OR($AG54="No",AND($AN54="Low",$AC54&gt;2.5)),0,IF(OR($AA54&lt;=$AW54,$AP54-AA54&gt;0),$AY54-$AA54,0))</f>
        <v>0</v>
      </c>
      <c r="BA54">
        <f>IF(AND(AU54=0,AM54=0),0,(AU54/AM54))</f>
        <v>0</v>
      </c>
      <c r="BB54">
        <f>IF(AND(AO54=0,AM54=0),0,IF(AND(AM54&gt;0,AO54=0),0,(AO54/AM54)))</f>
        <v>0</v>
      </c>
      <c r="BC54">
        <f>BA54+BB54</f>
        <v>0</v>
      </c>
      <c r="BD54">
        <f>AJ54-BC54</f>
        <v>0</v>
      </c>
      <c r="BE54">
        <f>IF(AA54&lt;0.5*AV54,1,0)</f>
        <v>0</v>
      </c>
      <c r="BF54">
        <f>IF(AND(0.5*AV54&lt;=AA54,AA54&lt;AV54),1,0)</f>
        <v>0</v>
      </c>
      <c r="BG54">
        <f>IF(AND(AV54&lt;=AA54,AA54&lt;=((1.5*AV54)+AX54)),1,0)</f>
        <v>0</v>
      </c>
      <c r="BH54">
        <f>IF(AA54&gt;((1.5*AV54)+AX54),1,0)</f>
        <v>0</v>
      </c>
      <c r="BI54">
        <f>IF(AA54&lt;AV54,AA54-AV54,0)</f>
        <v>0</v>
      </c>
      <c r="BJ54">
        <f>IF(BH54=1,ROUND(AA54-((1.5*AV54)+AX54),0),0)</f>
        <v>0</v>
      </c>
      <c r="BK54">
        <v>100</v>
      </c>
      <c r="BL54">
        <f>BK54*BJ54</f>
        <v>0</v>
      </c>
    </row>
    <row r="55" spans="1:64">
      <c r="A55" t="s">
        <v>66</v>
      </c>
      <c r="B55" t="s">
        <v>146</v>
      </c>
      <c r="C55" t="s">
        <v>143</v>
      </c>
      <c r="D55" t="s">
        <v>91</v>
      </c>
      <c r="E55" t="s">
        <v>145</v>
      </c>
      <c r="F55" t="s">
        <v>71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f>SUM(G55:S55)</f>
        <v>0</v>
      </c>
      <c r="U55">
        <f>COUNTIF(H55:S55, "&gt;0")</f>
        <v>0</v>
      </c>
      <c r="V55">
        <f>AVERAGE(S55,(ROUND(AVERAGE(Q55:S55,(AVERAGE(H55:S55))),0)))</f>
        <v>0</v>
      </c>
      <c r="W55">
        <v>0</v>
      </c>
      <c r="X55">
        <v>215</v>
      </c>
      <c r="Y55">
        <v>0</v>
      </c>
      <c r="Z55">
        <v>0</v>
      </c>
      <c r="AA55">
        <f>(X55-W55)+Y55+Z55</f>
        <v>0</v>
      </c>
      <c r="AB55">
        <f>AA55-(V55*3)</f>
        <v>0</v>
      </c>
      <c r="AC55">
        <f>IF(V55=0,AA55,AA55/V55)</f>
        <v>0</v>
      </c>
      <c r="AD55">
        <v>45</v>
      </c>
      <c r="AE55">
        <v>0</v>
      </c>
      <c r="AF55">
        <f>(AD55+AE55)/30</f>
        <v>0</v>
      </c>
      <c r="AG55" t="s">
        <v>93</v>
      </c>
      <c r="AH55">
        <v>1</v>
      </c>
      <c r="AI55">
        <v>2</v>
      </c>
      <c r="AJ55">
        <f>2+AF55</f>
        <v>0</v>
      </c>
      <c r="AK55">
        <v>0.5</v>
      </c>
      <c r="AL55">
        <v>1</v>
      </c>
      <c r="AM55">
        <f>V55</f>
        <v>0</v>
      </c>
      <c r="AN55">
        <f>IF(V55&lt;1,"Low",IF(AND(U55&gt;=9,V55&gt;(SUMIF($C$2:$C$84,C55,$V$2:$V$84)/COUNTIF($C$2:$C$84,C55))),"High","Medium"))</f>
        <v>0</v>
      </c>
      <c r="AO55">
        <f>IF(AG55="no",0,ROUNDUP(AF55*AM55,0))</f>
        <v>0</v>
      </c>
      <c r="AP55">
        <f>AO55+ROUND(AM55/2,0)</f>
        <v>0</v>
      </c>
      <c r="AQ55">
        <f>IF(AM55=0,0,ROUND(STDEV(H55:S55)/AM55,1))</f>
        <v>0</v>
      </c>
      <c r="AR55">
        <f>IF(AM55=0,0,IF(AQ55&gt;3.7,2.4,IF(AQ55&lt;0.1,1.5,VLOOKUP(AQ55,'Coefficient'!$A$2:$B$38,2,0))))</f>
        <v>0</v>
      </c>
      <c r="AS55">
        <f>IF(AN55="Low",MIN(2*AM55,IF(AG55="NO",0,STDEVA(H55:S55)*AR55*SQRT(AF55+AK55))),IF(AN55="Medium",MIN(4*AM55,IF(AG55="NO",0,STDEVA(H55:S55)*AR55*SQRT(AF55+AK55))),MIN(6*AM55,IF(AG55="NO",0,STDEVA(H55:S55)*AR55*SQRT(AF55+AK55)))))</f>
        <v>0</v>
      </c>
      <c r="AT55">
        <f>IF(AG55="NO",0,(AM55*0))</f>
        <v>0</v>
      </c>
      <c r="AU55">
        <f>AS55+AT55</f>
        <v>0</v>
      </c>
      <c r="AV55">
        <f>IF(OR(AG55="no",AU55=0),0,IF(OR(AN55="low",AN55="medium"),(ROUND(MAX(AI55,MIN(AU55*AH55,AM55*BD55)),0)),(ROUND(MAX(AI55,MAX(AU55*AH55,AM55*BD55)),0))))</f>
        <v>0</v>
      </c>
      <c r="AW55">
        <f>IF($AG55="no",0,IF($AN55="Low",MIN($AO55+AV55,V55),SUM($AO55,AV55)))</f>
        <v>0</v>
      </c>
      <c r="AX55">
        <f>IF(AG55="no",0,ROUNDUP(MAX(AL55,(AM55)*AK55),0))</f>
        <v>0</v>
      </c>
      <c r="AY55">
        <f>AW55+AX55</f>
        <v>0</v>
      </c>
      <c r="AZ55">
        <f>IF(OR($AG55="No",AND($AN55="Low",$AC55&gt;2.5)),0,IF(OR($AA55&lt;=$AW55,$AP55-AA55&gt;0),$AY55-$AA55,0))</f>
        <v>0</v>
      </c>
      <c r="BA55">
        <f>IF(AND(AU55=0,AM55=0),0,(AU55/AM55))</f>
        <v>0</v>
      </c>
      <c r="BB55">
        <f>IF(AND(AO55=0,AM55=0),0,IF(AND(AM55&gt;0,AO55=0),0,(AO55/AM55)))</f>
        <v>0</v>
      </c>
      <c r="BC55">
        <f>BA55+BB55</f>
        <v>0</v>
      </c>
      <c r="BD55">
        <f>AJ55-BC55</f>
        <v>0</v>
      </c>
      <c r="BE55">
        <f>IF(AA55&lt;0.5*AV55,1,0)</f>
        <v>0</v>
      </c>
      <c r="BF55">
        <f>IF(AND(0.5*AV55&lt;=AA55,AA55&lt;AV55),1,0)</f>
        <v>0</v>
      </c>
      <c r="BG55">
        <f>IF(AND(AV55&lt;=AA55,AA55&lt;=((1.5*AV55)+AX55)),1,0)</f>
        <v>0</v>
      </c>
      <c r="BH55">
        <f>IF(AA55&gt;((1.5*AV55)+AX55),1,0)</f>
        <v>0</v>
      </c>
      <c r="BI55">
        <f>IF(AA55&lt;AV55,AA55-AV55,0)</f>
        <v>0</v>
      </c>
      <c r="BJ55">
        <f>IF(BH55=1,ROUND(AA55-((1.5*AV55)+AX55),0),0)</f>
        <v>0</v>
      </c>
      <c r="BK55">
        <v>100</v>
      </c>
      <c r="BL55">
        <f>BK55*BJ55</f>
        <v>0</v>
      </c>
    </row>
    <row r="56" spans="1:64">
      <c r="A56" t="s">
        <v>66</v>
      </c>
      <c r="B56" t="s">
        <v>147</v>
      </c>
      <c r="C56" t="s">
        <v>143</v>
      </c>
      <c r="D56" t="s">
        <v>95</v>
      </c>
      <c r="E56" t="s">
        <v>145</v>
      </c>
      <c r="F56" t="s">
        <v>71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f>SUM(G56:S56)</f>
        <v>0</v>
      </c>
      <c r="U56">
        <f>COUNTIF(H56:S56, "&gt;0")</f>
        <v>0</v>
      </c>
      <c r="V56">
        <f>AVERAGE(S56,(ROUND(AVERAGE(Q56:S56,(AVERAGE(H56:S56))),0)))</f>
        <v>0</v>
      </c>
      <c r="W56">
        <v>0</v>
      </c>
      <c r="X56">
        <v>0</v>
      </c>
      <c r="Y56">
        <v>0</v>
      </c>
      <c r="Z56">
        <v>0</v>
      </c>
      <c r="AA56">
        <f>(X56-W56)+Y56+Z56</f>
        <v>0</v>
      </c>
      <c r="AB56">
        <f>AA56-(V56*3)</f>
        <v>0</v>
      </c>
      <c r="AC56">
        <f>IF(V56=0,AA56,AA56/V56)</f>
        <v>0</v>
      </c>
      <c r="AD56">
        <v>45</v>
      </c>
      <c r="AE56">
        <v>0</v>
      </c>
      <c r="AF56">
        <f>(AD56+AE56)/30</f>
        <v>0</v>
      </c>
      <c r="AG56" t="s">
        <v>93</v>
      </c>
      <c r="AH56">
        <v>1</v>
      </c>
      <c r="AI56">
        <v>2</v>
      </c>
      <c r="AJ56">
        <f>2+AF56</f>
        <v>0</v>
      </c>
      <c r="AK56">
        <v>0.5</v>
      </c>
      <c r="AL56">
        <v>1</v>
      </c>
      <c r="AM56">
        <f>V56</f>
        <v>0</v>
      </c>
      <c r="AN56">
        <f>IF(V56&lt;1,"Low",IF(AND(U56&gt;=9,V56&gt;(SUMIF($C$2:$C$84,C56,$V$2:$V$84)/COUNTIF($C$2:$C$84,C56))),"High","Medium"))</f>
        <v>0</v>
      </c>
      <c r="AO56">
        <f>IF(AG56="no",0,ROUNDUP(AF56*AM56,0))</f>
        <v>0</v>
      </c>
      <c r="AP56">
        <f>AO56+ROUND(AM56/2,0)</f>
        <v>0</v>
      </c>
      <c r="AQ56">
        <f>IF(AM56=0,0,ROUND(STDEV(H56:S56)/AM56,1))</f>
        <v>0</v>
      </c>
      <c r="AR56">
        <f>IF(AM56=0,0,IF(AQ56&gt;3.7,2.4,IF(AQ56&lt;0.1,1.5,VLOOKUP(AQ56,'Coefficient'!$A$2:$B$38,2,0))))</f>
        <v>0</v>
      </c>
      <c r="AS56">
        <f>IF(AN56="Low",MIN(2*AM56,IF(AG56="NO",0,STDEVA(H56:S56)*AR56*SQRT(AF56+AK56))),IF(AN56="Medium",MIN(4*AM56,IF(AG56="NO",0,STDEVA(H56:S56)*AR56*SQRT(AF56+AK56))),MIN(6*AM56,IF(AG56="NO",0,STDEVA(H56:S56)*AR56*SQRT(AF56+AK56)))))</f>
        <v>0</v>
      </c>
      <c r="AT56">
        <f>IF(AG56="NO",0,(AM56*0))</f>
        <v>0</v>
      </c>
      <c r="AU56">
        <f>AS56+AT56</f>
        <v>0</v>
      </c>
      <c r="AV56">
        <f>IF(OR(AG56="no",AU56=0),0,IF(OR(AN56="low",AN56="medium"),(ROUND(MAX(AI56,MIN(AU56*AH56,AM56*BD56)),0)),(ROUND(MAX(AI56,MAX(AU56*AH56,AM56*BD56)),0))))</f>
        <v>0</v>
      </c>
      <c r="AW56">
        <f>IF($AG56="no",0,IF($AN56="Low",MIN($AO56+AV56,V56),SUM($AO56,AV56)))</f>
        <v>0</v>
      </c>
      <c r="AX56">
        <f>IF(AG56="no",0,ROUNDUP(MAX(AL56,(AM56)*AK56),0))</f>
        <v>0</v>
      </c>
      <c r="AY56">
        <f>AW56+AX56</f>
        <v>0</v>
      </c>
      <c r="AZ56">
        <f>IF(OR($AG56="No",AND($AN56="Low",$AC56&gt;2.5)),0,IF(OR($AA56&lt;=$AW56,$AP56-AA56&gt;0),$AY56-$AA56,0))</f>
        <v>0</v>
      </c>
      <c r="BA56">
        <f>IF(AND(AU56=0,AM56=0),0,(AU56/AM56))</f>
        <v>0</v>
      </c>
      <c r="BB56">
        <f>IF(AND(AO56=0,AM56=0),0,IF(AND(AM56&gt;0,AO56=0),0,(AO56/AM56)))</f>
        <v>0</v>
      </c>
      <c r="BC56">
        <f>BA56+BB56</f>
        <v>0</v>
      </c>
      <c r="BD56">
        <f>AJ56-BC56</f>
        <v>0</v>
      </c>
      <c r="BE56">
        <f>IF(AA56&lt;0.5*AV56,1,0)</f>
        <v>0</v>
      </c>
      <c r="BF56">
        <f>IF(AND(0.5*AV56&lt;=AA56,AA56&lt;AV56),1,0)</f>
        <v>0</v>
      </c>
      <c r="BG56">
        <f>IF(AND(AV56&lt;=AA56,AA56&lt;=((1.5*AV56)+AX56)),1,0)</f>
        <v>0</v>
      </c>
      <c r="BH56">
        <f>IF(AA56&gt;((1.5*AV56)+AX56),1,0)</f>
        <v>0</v>
      </c>
      <c r="BI56">
        <f>IF(AA56&lt;AV56,AA56-AV56,0)</f>
        <v>0</v>
      </c>
      <c r="BJ56">
        <f>IF(BH56=1,ROUND(AA56-((1.5*AV56)+AX56),0),0)</f>
        <v>0</v>
      </c>
      <c r="BK56">
        <v>100</v>
      </c>
      <c r="BL56">
        <f>BK56*BJ56</f>
        <v>0</v>
      </c>
    </row>
    <row r="57" spans="1:64">
      <c r="A57" t="s">
        <v>66</v>
      </c>
      <c r="B57" t="s">
        <v>148</v>
      </c>
      <c r="C57" t="s">
        <v>143</v>
      </c>
      <c r="D57" t="s">
        <v>91</v>
      </c>
      <c r="E57" t="s">
        <v>149</v>
      </c>
      <c r="F57" t="s">
        <v>71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f>SUM(G57:S57)</f>
        <v>0</v>
      </c>
      <c r="U57">
        <f>COUNTIF(H57:S57, "&gt;0")</f>
        <v>0</v>
      </c>
      <c r="V57">
        <f>AVERAGE(S57,(ROUND(AVERAGE(Q57:S57,(AVERAGE(H57:S57))),0)))</f>
        <v>0</v>
      </c>
      <c r="W57">
        <v>0</v>
      </c>
      <c r="X57">
        <v>0</v>
      </c>
      <c r="Y57">
        <v>0</v>
      </c>
      <c r="Z57">
        <v>0</v>
      </c>
      <c r="AA57">
        <f>(X57-W57)+Y57+Z57</f>
        <v>0</v>
      </c>
      <c r="AB57">
        <f>AA57-(V57*3)</f>
        <v>0</v>
      </c>
      <c r="AC57">
        <f>IF(V57=0,AA57,AA57/V57)</f>
        <v>0</v>
      </c>
      <c r="AD57">
        <v>45</v>
      </c>
      <c r="AE57">
        <v>0</v>
      </c>
      <c r="AF57">
        <f>(AD57+AE57)/30</f>
        <v>0</v>
      </c>
      <c r="AG57" t="s">
        <v>93</v>
      </c>
      <c r="AH57">
        <v>1</v>
      </c>
      <c r="AI57">
        <v>2</v>
      </c>
      <c r="AJ57">
        <f>2+AF57</f>
        <v>0</v>
      </c>
      <c r="AK57">
        <v>0.5</v>
      </c>
      <c r="AL57">
        <v>1</v>
      </c>
      <c r="AM57">
        <f>V57</f>
        <v>0</v>
      </c>
      <c r="AN57">
        <f>IF(V57&lt;1,"Low",IF(AND(U57&gt;=9,V57&gt;(SUMIF($C$2:$C$84,C57,$V$2:$V$84)/COUNTIF($C$2:$C$84,C57))),"High","Medium"))</f>
        <v>0</v>
      </c>
      <c r="AO57">
        <f>IF(AG57="no",0,ROUNDUP(AF57*AM57,0))</f>
        <v>0</v>
      </c>
      <c r="AP57">
        <f>AO57+ROUND(AM57/2,0)</f>
        <v>0</v>
      </c>
      <c r="AQ57">
        <f>IF(AM57=0,0,ROUND(STDEV(H57:S57)/AM57,1))</f>
        <v>0</v>
      </c>
      <c r="AR57">
        <f>IF(AM57=0,0,IF(AQ57&gt;3.7,2.4,IF(AQ57&lt;0.1,1.5,VLOOKUP(AQ57,'Coefficient'!$A$2:$B$38,2,0))))</f>
        <v>0</v>
      </c>
      <c r="AS57">
        <f>IF(AN57="Low",MIN(2*AM57,IF(AG57="NO",0,STDEVA(H57:S57)*AR57*SQRT(AF57+AK57))),IF(AN57="Medium",MIN(4*AM57,IF(AG57="NO",0,STDEVA(H57:S57)*AR57*SQRT(AF57+AK57))),MIN(6*AM57,IF(AG57="NO",0,STDEVA(H57:S57)*AR57*SQRT(AF57+AK57)))))</f>
        <v>0</v>
      </c>
      <c r="AT57">
        <f>IF(AG57="NO",0,(AM57*0))</f>
        <v>0</v>
      </c>
      <c r="AU57">
        <f>AS57+AT57</f>
        <v>0</v>
      </c>
      <c r="AV57">
        <f>IF(OR(AG57="no",AU57=0),0,IF(OR(AN57="low",AN57="medium"),(ROUND(MAX(AI57,MIN(AU57*AH57,AM57*BD57)),0)),(ROUND(MAX(AI57,MAX(AU57*AH57,AM57*BD57)),0))))</f>
        <v>0</v>
      </c>
      <c r="AW57">
        <f>IF($AG57="no",0,IF($AN57="Low",MIN($AO57+AV57,V57),SUM($AO57,AV57)))</f>
        <v>0</v>
      </c>
      <c r="AX57">
        <f>IF(AG57="no",0,ROUNDUP(MAX(AL57,(AM57)*AK57),0))</f>
        <v>0</v>
      </c>
      <c r="AY57">
        <f>AW57+AX57</f>
        <v>0</v>
      </c>
      <c r="AZ57">
        <f>IF(OR($AG57="No",AND($AN57="Low",$AC57&gt;2.5)),0,IF(OR($AA57&lt;=$AW57,$AP57-AA57&gt;0),$AY57-$AA57,0))</f>
        <v>0</v>
      </c>
      <c r="BA57">
        <f>IF(AND(AU57=0,AM57=0),0,(AU57/AM57))</f>
        <v>0</v>
      </c>
      <c r="BB57">
        <f>IF(AND(AO57=0,AM57=0),0,IF(AND(AM57&gt;0,AO57=0),0,(AO57/AM57)))</f>
        <v>0</v>
      </c>
      <c r="BC57">
        <f>BA57+BB57</f>
        <v>0</v>
      </c>
      <c r="BD57">
        <f>AJ57-BC57</f>
        <v>0</v>
      </c>
      <c r="BE57">
        <f>IF(AA57&lt;0.5*AV57,1,0)</f>
        <v>0</v>
      </c>
      <c r="BF57">
        <f>IF(AND(0.5*AV57&lt;=AA57,AA57&lt;AV57),1,0)</f>
        <v>0</v>
      </c>
      <c r="BG57">
        <f>IF(AND(AV57&lt;=AA57,AA57&lt;=((1.5*AV57)+AX57)),1,0)</f>
        <v>0</v>
      </c>
      <c r="BH57">
        <f>IF(AA57&gt;((1.5*AV57)+AX57),1,0)</f>
        <v>0</v>
      </c>
      <c r="BI57">
        <f>IF(AA57&lt;AV57,AA57-AV57,0)</f>
        <v>0</v>
      </c>
      <c r="BJ57">
        <f>IF(BH57=1,ROUND(AA57-((1.5*AV57)+AX57),0),0)</f>
        <v>0</v>
      </c>
      <c r="BK57">
        <v>100</v>
      </c>
      <c r="BL57">
        <f>BK57*BJ57</f>
        <v>0</v>
      </c>
    </row>
    <row r="58" spans="1:64">
      <c r="A58" t="s">
        <v>66</v>
      </c>
      <c r="B58" t="s">
        <v>150</v>
      </c>
      <c r="C58" t="s">
        <v>143</v>
      </c>
      <c r="D58" t="s">
        <v>95</v>
      </c>
      <c r="E58" t="s">
        <v>149</v>
      </c>
      <c r="F58" t="s">
        <v>71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f>SUM(G58:S58)</f>
        <v>0</v>
      </c>
      <c r="U58">
        <f>COUNTIF(H58:S58, "&gt;0")</f>
        <v>0</v>
      </c>
      <c r="V58">
        <f>AVERAGE(S58,(ROUND(AVERAGE(Q58:S58,(AVERAGE(H58:S58))),0)))</f>
        <v>0</v>
      </c>
      <c r="W58">
        <v>0</v>
      </c>
      <c r="X58">
        <v>2</v>
      </c>
      <c r="Y58">
        <v>0</v>
      </c>
      <c r="Z58">
        <v>0</v>
      </c>
      <c r="AA58">
        <f>(X58-W58)+Y58+Z58</f>
        <v>0</v>
      </c>
      <c r="AB58">
        <f>AA58-(V58*3)</f>
        <v>0</v>
      </c>
      <c r="AC58">
        <f>IF(V58=0,AA58,AA58/V58)</f>
        <v>0</v>
      </c>
      <c r="AD58">
        <v>45</v>
      </c>
      <c r="AE58">
        <v>0</v>
      </c>
      <c r="AF58">
        <f>(AD58+AE58)/30</f>
        <v>0</v>
      </c>
      <c r="AG58" t="s">
        <v>93</v>
      </c>
      <c r="AH58">
        <v>1</v>
      </c>
      <c r="AI58">
        <v>2</v>
      </c>
      <c r="AJ58">
        <f>2+AF58</f>
        <v>0</v>
      </c>
      <c r="AK58">
        <v>0.5</v>
      </c>
      <c r="AL58">
        <v>1</v>
      </c>
      <c r="AM58">
        <f>V58</f>
        <v>0</v>
      </c>
      <c r="AN58">
        <f>IF(V58&lt;1,"Low",IF(AND(U58&gt;=9,V58&gt;(SUMIF($C$2:$C$84,C58,$V$2:$V$84)/COUNTIF($C$2:$C$84,C58))),"High","Medium"))</f>
        <v>0</v>
      </c>
      <c r="AO58">
        <f>IF(AG58="no",0,ROUNDUP(AF58*AM58,0))</f>
        <v>0</v>
      </c>
      <c r="AP58">
        <f>AO58+ROUND(AM58/2,0)</f>
        <v>0</v>
      </c>
      <c r="AQ58">
        <f>IF(AM58=0,0,ROUND(STDEV(H58:S58)/AM58,1))</f>
        <v>0</v>
      </c>
      <c r="AR58">
        <f>IF(AM58=0,0,IF(AQ58&gt;3.7,2.4,IF(AQ58&lt;0.1,1.5,VLOOKUP(AQ58,'Coefficient'!$A$2:$B$38,2,0))))</f>
        <v>0</v>
      </c>
      <c r="AS58">
        <f>IF(AN58="Low",MIN(2*AM58,IF(AG58="NO",0,STDEVA(H58:S58)*AR58*SQRT(AF58+AK58))),IF(AN58="Medium",MIN(4*AM58,IF(AG58="NO",0,STDEVA(H58:S58)*AR58*SQRT(AF58+AK58))),MIN(6*AM58,IF(AG58="NO",0,STDEVA(H58:S58)*AR58*SQRT(AF58+AK58)))))</f>
        <v>0</v>
      </c>
      <c r="AT58">
        <f>IF(AG58="NO",0,(AM58*0))</f>
        <v>0</v>
      </c>
      <c r="AU58">
        <f>AS58+AT58</f>
        <v>0</v>
      </c>
      <c r="AV58">
        <f>IF(OR(AG58="no",AU58=0),0,IF(OR(AN58="low",AN58="medium"),(ROUND(MAX(AI58,MIN(AU58*AH58,AM58*BD58)),0)),(ROUND(MAX(AI58,MAX(AU58*AH58,AM58*BD58)),0))))</f>
        <v>0</v>
      </c>
      <c r="AW58">
        <f>IF($AG58="no",0,IF($AN58="Low",MIN($AO58+AV58,V58),SUM($AO58,AV58)))</f>
        <v>0</v>
      </c>
      <c r="AX58">
        <f>IF(AG58="no",0,ROUNDUP(MAX(AL58,(AM58)*AK58),0))</f>
        <v>0</v>
      </c>
      <c r="AY58">
        <f>AW58+AX58</f>
        <v>0</v>
      </c>
      <c r="AZ58">
        <f>IF(OR($AG58="No",AND($AN58="Low",$AC58&gt;2.5)),0,IF(OR($AA58&lt;=$AW58,$AP58-AA58&gt;0),$AY58-$AA58,0))</f>
        <v>0</v>
      </c>
      <c r="BA58">
        <f>IF(AND(AU58=0,AM58=0),0,(AU58/AM58))</f>
        <v>0</v>
      </c>
      <c r="BB58">
        <f>IF(AND(AO58=0,AM58=0),0,IF(AND(AM58&gt;0,AO58=0),0,(AO58/AM58)))</f>
        <v>0</v>
      </c>
      <c r="BC58">
        <f>BA58+BB58</f>
        <v>0</v>
      </c>
      <c r="BD58">
        <f>AJ58-BC58</f>
        <v>0</v>
      </c>
      <c r="BE58">
        <f>IF(AA58&lt;0.5*AV58,1,0)</f>
        <v>0</v>
      </c>
      <c r="BF58">
        <f>IF(AND(0.5*AV58&lt;=AA58,AA58&lt;AV58),1,0)</f>
        <v>0</v>
      </c>
      <c r="BG58">
        <f>IF(AND(AV58&lt;=AA58,AA58&lt;=((1.5*AV58)+AX58)),1,0)</f>
        <v>0</v>
      </c>
      <c r="BH58">
        <f>IF(AA58&gt;((1.5*AV58)+AX58),1,0)</f>
        <v>0</v>
      </c>
      <c r="BI58">
        <f>IF(AA58&lt;AV58,AA58-AV58,0)</f>
        <v>0</v>
      </c>
      <c r="BJ58">
        <f>IF(BH58=1,ROUND(AA58-((1.5*AV58)+AX58),0),0)</f>
        <v>0</v>
      </c>
      <c r="BK58">
        <v>100</v>
      </c>
      <c r="BL58">
        <f>BK58*BJ58</f>
        <v>0</v>
      </c>
    </row>
    <row r="59" spans="1:64">
      <c r="A59" t="s">
        <v>66</v>
      </c>
      <c r="B59" t="s">
        <v>151</v>
      </c>
      <c r="C59" t="s">
        <v>143</v>
      </c>
      <c r="D59" t="s">
        <v>91</v>
      </c>
      <c r="E59" t="s">
        <v>152</v>
      </c>
      <c r="F59" t="s">
        <v>71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f>SUM(G59:S59)</f>
        <v>0</v>
      </c>
      <c r="U59">
        <f>COUNTIF(H59:S59, "&gt;0")</f>
        <v>0</v>
      </c>
      <c r="V59">
        <f>AVERAGE(S59,(ROUND(AVERAGE(Q59:S59,(AVERAGE(H59:S59))),0)))</f>
        <v>0</v>
      </c>
      <c r="W59">
        <v>0</v>
      </c>
      <c r="X59">
        <v>0</v>
      </c>
      <c r="Y59">
        <v>0</v>
      </c>
      <c r="Z59">
        <v>0</v>
      </c>
      <c r="AA59">
        <f>(X59-W59)+Y59+Z59</f>
        <v>0</v>
      </c>
      <c r="AB59">
        <f>AA59-(V59*3)</f>
        <v>0</v>
      </c>
      <c r="AC59">
        <f>IF(V59=0,AA59,AA59/V59)</f>
        <v>0</v>
      </c>
      <c r="AD59">
        <v>45</v>
      </c>
      <c r="AE59">
        <v>0</v>
      </c>
      <c r="AF59">
        <f>(AD59+AE59)/30</f>
        <v>0</v>
      </c>
      <c r="AG59" t="s">
        <v>93</v>
      </c>
      <c r="AH59">
        <v>1</v>
      </c>
      <c r="AI59">
        <v>2</v>
      </c>
      <c r="AJ59">
        <f>2+AF59</f>
        <v>0</v>
      </c>
      <c r="AK59">
        <v>0.5</v>
      </c>
      <c r="AL59">
        <v>1</v>
      </c>
      <c r="AM59">
        <f>V59</f>
        <v>0</v>
      </c>
      <c r="AN59">
        <f>IF(V59&lt;1,"Low",IF(AND(U59&gt;=9,V59&gt;(SUMIF($C$2:$C$84,C59,$V$2:$V$84)/COUNTIF($C$2:$C$84,C59))),"High","Medium"))</f>
        <v>0</v>
      </c>
      <c r="AO59">
        <f>IF(AG59="no",0,ROUNDUP(AF59*AM59,0))</f>
        <v>0</v>
      </c>
      <c r="AP59">
        <f>AO59+ROUND(AM59/2,0)</f>
        <v>0</v>
      </c>
      <c r="AQ59">
        <f>IF(AM59=0,0,ROUND(STDEV(H59:S59)/AM59,1))</f>
        <v>0</v>
      </c>
      <c r="AR59">
        <f>IF(AM59=0,0,IF(AQ59&gt;3.7,2.4,IF(AQ59&lt;0.1,1.5,VLOOKUP(AQ59,'Coefficient'!$A$2:$B$38,2,0))))</f>
        <v>0</v>
      </c>
      <c r="AS59">
        <f>IF(AN59="Low",MIN(2*AM59,IF(AG59="NO",0,STDEVA(H59:S59)*AR59*SQRT(AF59+AK59))),IF(AN59="Medium",MIN(4*AM59,IF(AG59="NO",0,STDEVA(H59:S59)*AR59*SQRT(AF59+AK59))),MIN(6*AM59,IF(AG59="NO",0,STDEVA(H59:S59)*AR59*SQRT(AF59+AK59)))))</f>
        <v>0</v>
      </c>
      <c r="AT59">
        <f>IF(AG59="NO",0,(AM59*0))</f>
        <v>0</v>
      </c>
      <c r="AU59">
        <f>AS59+AT59</f>
        <v>0</v>
      </c>
      <c r="AV59">
        <f>IF(OR(AG59="no",AU59=0),0,IF(OR(AN59="low",AN59="medium"),(ROUND(MAX(AI59,MIN(AU59*AH59,AM59*BD59)),0)),(ROUND(MAX(AI59,MAX(AU59*AH59,AM59*BD59)),0))))</f>
        <v>0</v>
      </c>
      <c r="AW59">
        <f>IF($AG59="no",0,IF($AN59="Low",MIN($AO59+AV59,V59),SUM($AO59,AV59)))</f>
        <v>0</v>
      </c>
      <c r="AX59">
        <f>IF(AG59="no",0,ROUNDUP(MAX(AL59,(AM59)*AK59),0))</f>
        <v>0</v>
      </c>
      <c r="AY59">
        <f>AW59+AX59</f>
        <v>0</v>
      </c>
      <c r="AZ59">
        <f>IF(OR($AG59="No",AND($AN59="Low",$AC59&gt;2.5)),0,IF(OR($AA59&lt;=$AW59,$AP59-AA59&gt;0),$AY59-$AA59,0))</f>
        <v>0</v>
      </c>
      <c r="BA59">
        <f>IF(AND(AU59=0,AM59=0),0,(AU59/AM59))</f>
        <v>0</v>
      </c>
      <c r="BB59">
        <f>IF(AND(AO59=0,AM59=0),0,IF(AND(AM59&gt;0,AO59=0),0,(AO59/AM59)))</f>
        <v>0</v>
      </c>
      <c r="BC59">
        <f>BA59+BB59</f>
        <v>0</v>
      </c>
      <c r="BD59">
        <f>AJ59-BC59</f>
        <v>0</v>
      </c>
      <c r="BE59">
        <f>IF(AA59&lt;0.5*AV59,1,0)</f>
        <v>0</v>
      </c>
      <c r="BF59">
        <f>IF(AND(0.5*AV59&lt;=AA59,AA59&lt;AV59),1,0)</f>
        <v>0</v>
      </c>
      <c r="BG59">
        <f>IF(AND(AV59&lt;=AA59,AA59&lt;=((1.5*AV59)+AX59)),1,0)</f>
        <v>0</v>
      </c>
      <c r="BH59">
        <f>IF(AA59&gt;((1.5*AV59)+AX59),1,0)</f>
        <v>0</v>
      </c>
      <c r="BI59">
        <f>IF(AA59&lt;AV59,AA59-AV59,0)</f>
        <v>0</v>
      </c>
      <c r="BJ59">
        <f>IF(BH59=1,ROUND(AA59-((1.5*AV59)+AX59),0),0)</f>
        <v>0</v>
      </c>
      <c r="BK59">
        <v>100</v>
      </c>
      <c r="BL59">
        <f>BK59*BJ59</f>
        <v>0</v>
      </c>
    </row>
    <row r="60" spans="1:64">
      <c r="A60" t="s">
        <v>66</v>
      </c>
      <c r="B60" t="s">
        <v>153</v>
      </c>
      <c r="C60" t="s">
        <v>143</v>
      </c>
      <c r="D60" t="s">
        <v>95</v>
      </c>
      <c r="E60" t="s">
        <v>152</v>
      </c>
      <c r="F60" t="s">
        <v>71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f>SUM(G60:S60)</f>
        <v>0</v>
      </c>
      <c r="U60">
        <f>COUNTIF(H60:S60, "&gt;0")</f>
        <v>0</v>
      </c>
      <c r="V60">
        <f>AVERAGE(S60,(ROUND(AVERAGE(Q60:S60,(AVERAGE(H60:S60))),0)))</f>
        <v>0</v>
      </c>
      <c r="W60">
        <v>0</v>
      </c>
      <c r="X60">
        <v>34</v>
      </c>
      <c r="Y60">
        <v>0</v>
      </c>
      <c r="Z60">
        <v>0</v>
      </c>
      <c r="AA60">
        <f>(X60-W60)+Y60+Z60</f>
        <v>0</v>
      </c>
      <c r="AB60">
        <f>AA60-(V60*3)</f>
        <v>0</v>
      </c>
      <c r="AC60">
        <f>IF(V60=0,AA60,AA60/V60)</f>
        <v>0</v>
      </c>
      <c r="AD60">
        <v>45</v>
      </c>
      <c r="AE60">
        <v>0</v>
      </c>
      <c r="AF60">
        <f>(AD60+AE60)/30</f>
        <v>0</v>
      </c>
      <c r="AG60" t="s">
        <v>93</v>
      </c>
      <c r="AH60">
        <v>1</v>
      </c>
      <c r="AI60">
        <v>2</v>
      </c>
      <c r="AJ60">
        <f>2+AF60</f>
        <v>0</v>
      </c>
      <c r="AK60">
        <v>0.5</v>
      </c>
      <c r="AL60">
        <v>1</v>
      </c>
      <c r="AM60">
        <f>V60</f>
        <v>0</v>
      </c>
      <c r="AN60">
        <f>IF(V60&lt;1,"Low",IF(AND(U60&gt;=9,V60&gt;(SUMIF($C$2:$C$84,C60,$V$2:$V$84)/COUNTIF($C$2:$C$84,C60))),"High","Medium"))</f>
        <v>0</v>
      </c>
      <c r="AO60">
        <f>IF(AG60="no",0,ROUNDUP(AF60*AM60,0))</f>
        <v>0</v>
      </c>
      <c r="AP60">
        <f>AO60+ROUND(AM60/2,0)</f>
        <v>0</v>
      </c>
      <c r="AQ60">
        <f>IF(AM60=0,0,ROUND(STDEV(H60:S60)/AM60,1))</f>
        <v>0</v>
      </c>
      <c r="AR60">
        <f>IF(AM60=0,0,IF(AQ60&gt;3.7,2.4,IF(AQ60&lt;0.1,1.5,VLOOKUP(AQ60,'Coefficient'!$A$2:$B$38,2,0))))</f>
        <v>0</v>
      </c>
      <c r="AS60">
        <f>IF(AN60="Low",MIN(2*AM60,IF(AG60="NO",0,STDEVA(H60:S60)*AR60*SQRT(AF60+AK60))),IF(AN60="Medium",MIN(4*AM60,IF(AG60="NO",0,STDEVA(H60:S60)*AR60*SQRT(AF60+AK60))),MIN(6*AM60,IF(AG60="NO",0,STDEVA(H60:S60)*AR60*SQRT(AF60+AK60)))))</f>
        <v>0</v>
      </c>
      <c r="AT60">
        <f>IF(AG60="NO",0,(AM60*0))</f>
        <v>0</v>
      </c>
      <c r="AU60">
        <f>AS60+AT60</f>
        <v>0</v>
      </c>
      <c r="AV60">
        <f>IF(OR(AG60="no",AU60=0),0,IF(OR(AN60="low",AN60="medium"),(ROUND(MAX(AI60,MIN(AU60*AH60,AM60*BD60)),0)),(ROUND(MAX(AI60,MAX(AU60*AH60,AM60*BD60)),0))))</f>
        <v>0</v>
      </c>
      <c r="AW60">
        <f>IF($AG60="no",0,IF($AN60="Low",MIN($AO60+AV60,V60),SUM($AO60,AV60)))</f>
        <v>0</v>
      </c>
      <c r="AX60">
        <f>IF(AG60="no",0,ROUNDUP(MAX(AL60,(AM60)*AK60),0))</f>
        <v>0</v>
      </c>
      <c r="AY60">
        <f>AW60+AX60</f>
        <v>0</v>
      </c>
      <c r="AZ60">
        <f>IF(OR($AG60="No",AND($AN60="Low",$AC60&gt;2.5)),0,IF(OR($AA60&lt;=$AW60,$AP60-AA60&gt;0),$AY60-$AA60,0))</f>
        <v>0</v>
      </c>
      <c r="BA60">
        <f>IF(AND(AU60=0,AM60=0),0,(AU60/AM60))</f>
        <v>0</v>
      </c>
      <c r="BB60">
        <f>IF(AND(AO60=0,AM60=0),0,IF(AND(AM60&gt;0,AO60=0),0,(AO60/AM60)))</f>
        <v>0</v>
      </c>
      <c r="BC60">
        <f>BA60+BB60</f>
        <v>0</v>
      </c>
      <c r="BD60">
        <f>AJ60-BC60</f>
        <v>0</v>
      </c>
      <c r="BE60">
        <f>IF(AA60&lt;0.5*AV60,1,0)</f>
        <v>0</v>
      </c>
      <c r="BF60">
        <f>IF(AND(0.5*AV60&lt;=AA60,AA60&lt;AV60),1,0)</f>
        <v>0</v>
      </c>
      <c r="BG60">
        <f>IF(AND(AV60&lt;=AA60,AA60&lt;=((1.5*AV60)+AX60)),1,0)</f>
        <v>0</v>
      </c>
      <c r="BH60">
        <f>IF(AA60&gt;((1.5*AV60)+AX60),1,0)</f>
        <v>0</v>
      </c>
      <c r="BI60">
        <f>IF(AA60&lt;AV60,AA60-AV60,0)</f>
        <v>0</v>
      </c>
      <c r="BJ60">
        <f>IF(BH60=1,ROUND(AA60-((1.5*AV60)+AX60),0),0)</f>
        <v>0</v>
      </c>
      <c r="BK60">
        <v>100</v>
      </c>
      <c r="BL60">
        <f>BK60*BJ60</f>
        <v>0</v>
      </c>
    </row>
    <row r="61" spans="1:64">
      <c r="A61" t="s">
        <v>66</v>
      </c>
      <c r="B61" t="s">
        <v>154</v>
      </c>
      <c r="C61" t="s">
        <v>143</v>
      </c>
      <c r="D61" t="s">
        <v>144</v>
      </c>
      <c r="E61" t="s">
        <v>112</v>
      </c>
      <c r="F61" t="s">
        <v>71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f>SUM(G61:S61)</f>
        <v>0</v>
      </c>
      <c r="U61">
        <f>COUNTIF(H61:S61, "&gt;0")</f>
        <v>0</v>
      </c>
      <c r="V61">
        <f>AVERAGE(S61,(ROUND(AVERAGE(Q61:S61,(AVERAGE(H61:S61))),0)))</f>
        <v>0</v>
      </c>
      <c r="W61">
        <v>0</v>
      </c>
      <c r="X61">
        <v>101</v>
      </c>
      <c r="Y61">
        <v>0</v>
      </c>
      <c r="Z61">
        <v>0</v>
      </c>
      <c r="AA61">
        <f>(X61-W61)+Y61+Z61</f>
        <v>0</v>
      </c>
      <c r="AB61">
        <f>AA61-(V61*3)</f>
        <v>0</v>
      </c>
      <c r="AC61">
        <f>IF(V61=0,AA61,AA61/V61)</f>
        <v>0</v>
      </c>
      <c r="AD61">
        <v>45</v>
      </c>
      <c r="AE61">
        <v>0</v>
      </c>
      <c r="AF61">
        <f>(AD61+AE61)/30</f>
        <v>0</v>
      </c>
      <c r="AG61" t="s">
        <v>93</v>
      </c>
      <c r="AH61">
        <v>1</v>
      </c>
      <c r="AI61">
        <v>2</v>
      </c>
      <c r="AJ61">
        <f>2+AF61</f>
        <v>0</v>
      </c>
      <c r="AK61">
        <v>0.5</v>
      </c>
      <c r="AL61">
        <v>1</v>
      </c>
      <c r="AM61">
        <f>V61</f>
        <v>0</v>
      </c>
      <c r="AN61">
        <f>IF(V61&lt;1,"Low",IF(AND(U61&gt;=9,V61&gt;(SUMIF($C$2:$C$84,C61,$V$2:$V$84)/COUNTIF($C$2:$C$84,C61))),"High","Medium"))</f>
        <v>0</v>
      </c>
      <c r="AO61">
        <f>IF(AG61="no",0,ROUNDUP(AF61*AM61,0))</f>
        <v>0</v>
      </c>
      <c r="AP61">
        <f>AO61+ROUND(AM61/2,0)</f>
        <v>0</v>
      </c>
      <c r="AQ61">
        <f>IF(AM61=0,0,ROUND(STDEV(H61:S61)/AM61,1))</f>
        <v>0</v>
      </c>
      <c r="AR61">
        <f>IF(AM61=0,0,IF(AQ61&gt;3.7,2.4,IF(AQ61&lt;0.1,1.5,VLOOKUP(AQ61,'Coefficient'!$A$2:$B$38,2,0))))</f>
        <v>0</v>
      </c>
      <c r="AS61">
        <f>IF(AN61="Low",MIN(2*AM61,IF(AG61="NO",0,STDEVA(H61:S61)*AR61*SQRT(AF61+AK61))),IF(AN61="Medium",MIN(4*AM61,IF(AG61="NO",0,STDEVA(H61:S61)*AR61*SQRT(AF61+AK61))),MIN(6*AM61,IF(AG61="NO",0,STDEVA(H61:S61)*AR61*SQRT(AF61+AK61)))))</f>
        <v>0</v>
      </c>
      <c r="AT61">
        <f>IF(AG61="NO",0,(AM61*0))</f>
        <v>0</v>
      </c>
      <c r="AU61">
        <f>AS61+AT61</f>
        <v>0</v>
      </c>
      <c r="AV61">
        <f>IF(OR(AG61="no",AU61=0),0,IF(OR(AN61="low",AN61="medium"),(ROUND(MAX(AI61,MIN(AU61*AH61,AM61*BD61)),0)),(ROUND(MAX(AI61,MAX(AU61*AH61,AM61*BD61)),0))))</f>
        <v>0</v>
      </c>
      <c r="AW61">
        <f>IF($AG61="no",0,IF($AN61="Low",MIN($AO61+AV61,V61),SUM($AO61,AV61)))</f>
        <v>0</v>
      </c>
      <c r="AX61">
        <f>IF(AG61="no",0,ROUNDUP(MAX(AL61,(AM61)*AK61),0))</f>
        <v>0</v>
      </c>
      <c r="AY61">
        <f>AW61+AX61</f>
        <v>0</v>
      </c>
      <c r="AZ61">
        <f>IF(OR($AG61="No",AND($AN61="Low",$AC61&gt;2.5)),0,IF(OR($AA61&lt;=$AW61,$AP61-AA61&gt;0),$AY61-$AA61,0))</f>
        <v>0</v>
      </c>
      <c r="BA61">
        <f>IF(AND(AU61=0,AM61=0),0,(AU61/AM61))</f>
        <v>0</v>
      </c>
      <c r="BB61">
        <f>IF(AND(AO61=0,AM61=0),0,IF(AND(AM61&gt;0,AO61=0),0,(AO61/AM61)))</f>
        <v>0</v>
      </c>
      <c r="BC61">
        <f>BA61+BB61</f>
        <v>0</v>
      </c>
      <c r="BD61">
        <f>AJ61-BC61</f>
        <v>0</v>
      </c>
      <c r="BE61">
        <f>IF(AA61&lt;0.5*AV61,1,0)</f>
        <v>0</v>
      </c>
      <c r="BF61">
        <f>IF(AND(0.5*AV61&lt;=AA61,AA61&lt;AV61),1,0)</f>
        <v>0</v>
      </c>
      <c r="BG61">
        <f>IF(AND(AV61&lt;=AA61,AA61&lt;=((1.5*AV61)+AX61)),1,0)</f>
        <v>0</v>
      </c>
      <c r="BH61">
        <f>IF(AA61&gt;((1.5*AV61)+AX61),1,0)</f>
        <v>0</v>
      </c>
      <c r="BI61">
        <f>IF(AA61&lt;AV61,AA61-AV61,0)</f>
        <v>0</v>
      </c>
      <c r="BJ61">
        <f>IF(BH61=1,ROUND(AA61-((1.5*AV61)+AX61),0),0)</f>
        <v>0</v>
      </c>
      <c r="BK61">
        <v>100</v>
      </c>
      <c r="BL61">
        <f>BK61*BJ61</f>
        <v>0</v>
      </c>
    </row>
    <row r="62" spans="1:64">
      <c r="A62" t="s">
        <v>66</v>
      </c>
      <c r="B62" t="s">
        <v>155</v>
      </c>
      <c r="C62" t="s">
        <v>143</v>
      </c>
      <c r="D62" t="s">
        <v>91</v>
      </c>
      <c r="E62" t="s">
        <v>112</v>
      </c>
      <c r="F62" t="s">
        <v>71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f>SUM(G62:S62)</f>
        <v>0</v>
      </c>
      <c r="U62">
        <f>COUNTIF(H62:S62, "&gt;0")</f>
        <v>0</v>
      </c>
      <c r="V62">
        <f>AVERAGE(S62,(ROUND(AVERAGE(Q62:S62,(AVERAGE(H62:S62))),0)))</f>
        <v>0</v>
      </c>
      <c r="W62">
        <v>0</v>
      </c>
      <c r="X62">
        <v>27</v>
      </c>
      <c r="Y62">
        <v>0</v>
      </c>
      <c r="Z62">
        <v>0</v>
      </c>
      <c r="AA62">
        <f>(X62-W62)+Y62+Z62</f>
        <v>0</v>
      </c>
      <c r="AB62">
        <f>AA62-(V62*3)</f>
        <v>0</v>
      </c>
      <c r="AC62">
        <f>IF(V62=0,AA62,AA62/V62)</f>
        <v>0</v>
      </c>
      <c r="AD62">
        <v>45</v>
      </c>
      <c r="AE62">
        <v>0</v>
      </c>
      <c r="AF62">
        <f>(AD62+AE62)/30</f>
        <v>0</v>
      </c>
      <c r="AG62" t="s">
        <v>93</v>
      </c>
      <c r="AH62">
        <v>1</v>
      </c>
      <c r="AI62">
        <v>2</v>
      </c>
      <c r="AJ62">
        <f>2+AF62</f>
        <v>0</v>
      </c>
      <c r="AK62">
        <v>0.5</v>
      </c>
      <c r="AL62">
        <v>1</v>
      </c>
      <c r="AM62">
        <f>V62</f>
        <v>0</v>
      </c>
      <c r="AN62">
        <f>IF(V62&lt;1,"Low",IF(AND(U62&gt;=9,V62&gt;(SUMIF($C$2:$C$84,C62,$V$2:$V$84)/COUNTIF($C$2:$C$84,C62))),"High","Medium"))</f>
        <v>0</v>
      </c>
      <c r="AO62">
        <f>IF(AG62="no",0,ROUNDUP(AF62*AM62,0))</f>
        <v>0</v>
      </c>
      <c r="AP62">
        <f>AO62+ROUND(AM62/2,0)</f>
        <v>0</v>
      </c>
      <c r="AQ62">
        <f>IF(AM62=0,0,ROUND(STDEV(H62:S62)/AM62,1))</f>
        <v>0</v>
      </c>
      <c r="AR62">
        <f>IF(AM62=0,0,IF(AQ62&gt;3.7,2.4,IF(AQ62&lt;0.1,1.5,VLOOKUP(AQ62,'Coefficient'!$A$2:$B$38,2,0))))</f>
        <v>0</v>
      </c>
      <c r="AS62">
        <f>IF(AN62="Low",MIN(2*AM62,IF(AG62="NO",0,STDEVA(H62:S62)*AR62*SQRT(AF62+AK62))),IF(AN62="Medium",MIN(4*AM62,IF(AG62="NO",0,STDEVA(H62:S62)*AR62*SQRT(AF62+AK62))),MIN(6*AM62,IF(AG62="NO",0,STDEVA(H62:S62)*AR62*SQRT(AF62+AK62)))))</f>
        <v>0</v>
      </c>
      <c r="AT62">
        <f>IF(AG62="NO",0,(AM62*0))</f>
        <v>0</v>
      </c>
      <c r="AU62">
        <f>AS62+AT62</f>
        <v>0</v>
      </c>
      <c r="AV62">
        <f>IF(OR(AG62="no",AU62=0),0,IF(OR(AN62="low",AN62="medium"),(ROUND(MAX(AI62,MIN(AU62*AH62,AM62*BD62)),0)),(ROUND(MAX(AI62,MAX(AU62*AH62,AM62*BD62)),0))))</f>
        <v>0</v>
      </c>
      <c r="AW62">
        <f>IF($AG62="no",0,IF($AN62="Low",MIN($AO62+AV62,V62),SUM($AO62,AV62)))</f>
        <v>0</v>
      </c>
      <c r="AX62">
        <f>IF(AG62="no",0,ROUNDUP(MAX(AL62,(AM62)*AK62),0))</f>
        <v>0</v>
      </c>
      <c r="AY62">
        <f>AW62+AX62</f>
        <v>0</v>
      </c>
      <c r="AZ62">
        <f>IF(OR($AG62="No",AND($AN62="Low",$AC62&gt;2.5)),0,IF(OR($AA62&lt;=$AW62,$AP62-AA62&gt;0),$AY62-$AA62,0))</f>
        <v>0</v>
      </c>
      <c r="BA62">
        <f>IF(AND(AU62=0,AM62=0),0,(AU62/AM62))</f>
        <v>0</v>
      </c>
      <c r="BB62">
        <f>IF(AND(AO62=0,AM62=0),0,IF(AND(AM62&gt;0,AO62=0),0,(AO62/AM62)))</f>
        <v>0</v>
      </c>
      <c r="BC62">
        <f>BA62+BB62</f>
        <v>0</v>
      </c>
      <c r="BD62">
        <f>AJ62-BC62</f>
        <v>0</v>
      </c>
      <c r="BE62">
        <f>IF(AA62&lt;0.5*AV62,1,0)</f>
        <v>0</v>
      </c>
      <c r="BF62">
        <f>IF(AND(0.5*AV62&lt;=AA62,AA62&lt;AV62),1,0)</f>
        <v>0</v>
      </c>
      <c r="BG62">
        <f>IF(AND(AV62&lt;=AA62,AA62&lt;=((1.5*AV62)+AX62)),1,0)</f>
        <v>0</v>
      </c>
      <c r="BH62">
        <f>IF(AA62&gt;((1.5*AV62)+AX62),1,0)</f>
        <v>0</v>
      </c>
      <c r="BI62">
        <f>IF(AA62&lt;AV62,AA62-AV62,0)</f>
        <v>0</v>
      </c>
      <c r="BJ62">
        <f>IF(BH62=1,ROUND(AA62-((1.5*AV62)+AX62),0),0)</f>
        <v>0</v>
      </c>
      <c r="BK62">
        <v>100</v>
      </c>
      <c r="BL62">
        <f>BK62*BJ62</f>
        <v>0</v>
      </c>
    </row>
    <row r="63" spans="1:64">
      <c r="A63" t="s">
        <v>66</v>
      </c>
      <c r="B63" t="s">
        <v>156</v>
      </c>
      <c r="C63" t="s">
        <v>143</v>
      </c>
      <c r="D63" t="s">
        <v>95</v>
      </c>
      <c r="E63" t="s">
        <v>112</v>
      </c>
      <c r="F63" t="s">
        <v>71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f>SUM(G63:S63)</f>
        <v>0</v>
      </c>
      <c r="U63">
        <f>COUNTIF(H63:S63, "&gt;0")</f>
        <v>0</v>
      </c>
      <c r="V63">
        <f>AVERAGE(S63,(ROUND(AVERAGE(Q63:S63,(AVERAGE(H63:S63))),0)))</f>
        <v>0</v>
      </c>
      <c r="W63">
        <v>0</v>
      </c>
      <c r="X63">
        <v>0</v>
      </c>
      <c r="Y63">
        <v>0</v>
      </c>
      <c r="Z63">
        <v>0</v>
      </c>
      <c r="AA63">
        <f>(X63-W63)+Y63+Z63</f>
        <v>0</v>
      </c>
      <c r="AB63">
        <f>AA63-(V63*3)</f>
        <v>0</v>
      </c>
      <c r="AC63">
        <f>IF(V63=0,AA63,AA63/V63)</f>
        <v>0</v>
      </c>
      <c r="AD63">
        <v>45</v>
      </c>
      <c r="AE63">
        <v>0</v>
      </c>
      <c r="AF63">
        <f>(AD63+AE63)/30</f>
        <v>0</v>
      </c>
      <c r="AG63" t="s">
        <v>93</v>
      </c>
      <c r="AH63">
        <v>1</v>
      </c>
      <c r="AI63">
        <v>2</v>
      </c>
      <c r="AJ63">
        <f>2+AF63</f>
        <v>0</v>
      </c>
      <c r="AK63">
        <v>0.5</v>
      </c>
      <c r="AL63">
        <v>1</v>
      </c>
      <c r="AM63">
        <f>V63</f>
        <v>0</v>
      </c>
      <c r="AN63">
        <f>IF(V63&lt;1,"Low",IF(AND(U63&gt;=9,V63&gt;(SUMIF($C$2:$C$84,C63,$V$2:$V$84)/COUNTIF($C$2:$C$84,C63))),"High","Medium"))</f>
        <v>0</v>
      </c>
      <c r="AO63">
        <f>IF(AG63="no",0,ROUNDUP(AF63*AM63,0))</f>
        <v>0</v>
      </c>
      <c r="AP63">
        <f>AO63+ROUND(AM63/2,0)</f>
        <v>0</v>
      </c>
      <c r="AQ63">
        <f>IF(AM63=0,0,ROUND(STDEV(H63:S63)/AM63,1))</f>
        <v>0</v>
      </c>
      <c r="AR63">
        <f>IF(AM63=0,0,IF(AQ63&gt;3.7,2.4,IF(AQ63&lt;0.1,1.5,VLOOKUP(AQ63,'Coefficient'!$A$2:$B$38,2,0))))</f>
        <v>0</v>
      </c>
      <c r="AS63">
        <f>IF(AN63="Low",MIN(2*AM63,IF(AG63="NO",0,STDEVA(H63:S63)*AR63*SQRT(AF63+AK63))),IF(AN63="Medium",MIN(4*AM63,IF(AG63="NO",0,STDEVA(H63:S63)*AR63*SQRT(AF63+AK63))),MIN(6*AM63,IF(AG63="NO",0,STDEVA(H63:S63)*AR63*SQRT(AF63+AK63)))))</f>
        <v>0</v>
      </c>
      <c r="AT63">
        <f>IF(AG63="NO",0,(AM63*0))</f>
        <v>0</v>
      </c>
      <c r="AU63">
        <f>AS63+AT63</f>
        <v>0</v>
      </c>
      <c r="AV63">
        <f>IF(OR(AG63="no",AU63=0),0,IF(OR(AN63="low",AN63="medium"),(ROUND(MAX(AI63,MIN(AU63*AH63,AM63*BD63)),0)),(ROUND(MAX(AI63,MAX(AU63*AH63,AM63*BD63)),0))))</f>
        <v>0</v>
      </c>
      <c r="AW63">
        <f>IF($AG63="no",0,IF($AN63="Low",MIN($AO63+AV63,V63),SUM($AO63,AV63)))</f>
        <v>0</v>
      </c>
      <c r="AX63">
        <f>IF(AG63="no",0,ROUNDUP(MAX(AL63,(AM63)*AK63),0))</f>
        <v>0</v>
      </c>
      <c r="AY63">
        <f>AW63+AX63</f>
        <v>0</v>
      </c>
      <c r="AZ63">
        <f>IF(OR($AG63="No",AND($AN63="Low",$AC63&gt;2.5)),0,IF(OR($AA63&lt;=$AW63,$AP63-AA63&gt;0),$AY63-$AA63,0))</f>
        <v>0</v>
      </c>
      <c r="BA63">
        <f>IF(AND(AU63=0,AM63=0),0,(AU63/AM63))</f>
        <v>0</v>
      </c>
      <c r="BB63">
        <f>IF(AND(AO63=0,AM63=0),0,IF(AND(AM63&gt;0,AO63=0),0,(AO63/AM63)))</f>
        <v>0</v>
      </c>
      <c r="BC63">
        <f>BA63+BB63</f>
        <v>0</v>
      </c>
      <c r="BD63">
        <f>AJ63-BC63</f>
        <v>0</v>
      </c>
      <c r="BE63">
        <f>IF(AA63&lt;0.5*AV63,1,0)</f>
        <v>0</v>
      </c>
      <c r="BF63">
        <f>IF(AND(0.5*AV63&lt;=AA63,AA63&lt;AV63),1,0)</f>
        <v>0</v>
      </c>
      <c r="BG63">
        <f>IF(AND(AV63&lt;=AA63,AA63&lt;=((1.5*AV63)+AX63)),1,0)</f>
        <v>0</v>
      </c>
      <c r="BH63">
        <f>IF(AA63&gt;((1.5*AV63)+AX63),1,0)</f>
        <v>0</v>
      </c>
      <c r="BI63">
        <f>IF(AA63&lt;AV63,AA63-AV63,0)</f>
        <v>0</v>
      </c>
      <c r="BJ63">
        <f>IF(BH63=1,ROUND(AA63-((1.5*AV63)+AX63),0),0)</f>
        <v>0</v>
      </c>
      <c r="BK63">
        <v>100</v>
      </c>
      <c r="BL63">
        <f>BK63*BJ63</f>
        <v>0</v>
      </c>
    </row>
    <row r="64" spans="1:64">
      <c r="A64" t="s">
        <v>66</v>
      </c>
      <c r="B64" t="s">
        <v>157</v>
      </c>
      <c r="C64" t="s">
        <v>158</v>
      </c>
      <c r="D64" t="s">
        <v>144</v>
      </c>
      <c r="E64" t="s">
        <v>145</v>
      </c>
      <c r="F64" t="s">
        <v>71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f>SUM(G64:S64)</f>
        <v>0</v>
      </c>
      <c r="U64">
        <f>COUNTIF(H64:S64, "&gt;0")</f>
        <v>0</v>
      </c>
      <c r="V64">
        <f>AVERAGE(S64,(ROUND(AVERAGE(Q64:S64,(AVERAGE(H64:S64))),0)))</f>
        <v>0</v>
      </c>
      <c r="W64">
        <v>0</v>
      </c>
      <c r="X64">
        <v>39</v>
      </c>
      <c r="Y64">
        <v>0</v>
      </c>
      <c r="Z64">
        <v>0</v>
      </c>
      <c r="AA64">
        <f>(X64-W64)+Y64+Z64</f>
        <v>0</v>
      </c>
      <c r="AB64">
        <f>AA64-(V64*3)</f>
        <v>0</v>
      </c>
      <c r="AC64">
        <f>IF(V64=0,AA64,AA64/V64)</f>
        <v>0</v>
      </c>
      <c r="AD64">
        <v>45</v>
      </c>
      <c r="AE64">
        <v>0</v>
      </c>
      <c r="AF64">
        <f>(AD64+AE64)/30</f>
        <v>0</v>
      </c>
      <c r="AG64" t="s">
        <v>93</v>
      </c>
      <c r="AH64">
        <v>1</v>
      </c>
      <c r="AI64">
        <v>2</v>
      </c>
      <c r="AJ64">
        <f>2+AF64</f>
        <v>0</v>
      </c>
      <c r="AK64">
        <v>0.5</v>
      </c>
      <c r="AL64">
        <v>1</v>
      </c>
      <c r="AM64">
        <f>V64</f>
        <v>0</v>
      </c>
      <c r="AN64">
        <f>IF(V64&lt;1,"Low",IF(AND(U64&gt;=9,V64&gt;(SUMIF($C$2:$C$84,C64,$V$2:$V$84)/COUNTIF($C$2:$C$84,C64))),"High","Medium"))</f>
        <v>0</v>
      </c>
      <c r="AO64">
        <f>IF(AG64="no",0,ROUNDUP(AF64*AM64,0))</f>
        <v>0</v>
      </c>
      <c r="AP64">
        <f>AO64+ROUND(AM64/2,0)</f>
        <v>0</v>
      </c>
      <c r="AQ64">
        <f>IF(AM64=0,0,ROUND(STDEV(H64:S64)/AM64,1))</f>
        <v>0</v>
      </c>
      <c r="AR64">
        <f>IF(AM64=0,0,IF(AQ64&gt;3.7,2.4,IF(AQ64&lt;0.1,1.5,VLOOKUP(AQ64,'Coefficient'!$A$2:$B$38,2,0))))</f>
        <v>0</v>
      </c>
      <c r="AS64">
        <f>IF(AN64="Low",MIN(2*AM64,IF(AG64="NO",0,STDEVA(H64:S64)*AR64*SQRT(AF64+AK64))),IF(AN64="Medium",MIN(4*AM64,IF(AG64="NO",0,STDEVA(H64:S64)*AR64*SQRT(AF64+AK64))),MIN(6*AM64,IF(AG64="NO",0,STDEVA(H64:S64)*AR64*SQRT(AF64+AK64)))))</f>
        <v>0</v>
      </c>
      <c r="AT64">
        <f>IF(AG64="NO",0,(AM64*0))</f>
        <v>0</v>
      </c>
      <c r="AU64">
        <f>AS64+AT64</f>
        <v>0</v>
      </c>
      <c r="AV64">
        <f>IF(OR(AG64="no",AU64=0),0,IF(OR(AN64="low",AN64="medium"),(ROUND(MAX(AI64,MIN(AU64*AH64,AM64*BD64)),0)),(ROUND(MAX(AI64,MAX(AU64*AH64,AM64*BD64)),0))))</f>
        <v>0</v>
      </c>
      <c r="AW64">
        <f>IF($AG64="no",0,IF($AN64="Low",MIN($AO64+AV64,V64),SUM($AO64,AV64)))</f>
        <v>0</v>
      </c>
      <c r="AX64">
        <f>IF(AG64="no",0,ROUNDUP(MAX(AL64,(AM64)*AK64),0))</f>
        <v>0</v>
      </c>
      <c r="AY64">
        <f>AW64+AX64</f>
        <v>0</v>
      </c>
      <c r="AZ64">
        <f>IF(OR($AG64="No",AND($AN64="Low",$AC64&gt;2.5)),0,IF(OR($AA64&lt;=$AW64,$AP64-AA64&gt;0),$AY64-$AA64,0))</f>
        <v>0</v>
      </c>
      <c r="BA64">
        <f>IF(AND(AU64=0,AM64=0),0,(AU64/AM64))</f>
        <v>0</v>
      </c>
      <c r="BB64">
        <f>IF(AND(AO64=0,AM64=0),0,IF(AND(AM64&gt;0,AO64=0),0,(AO64/AM64)))</f>
        <v>0</v>
      </c>
      <c r="BC64">
        <f>BA64+BB64</f>
        <v>0</v>
      </c>
      <c r="BD64">
        <f>AJ64-BC64</f>
        <v>0</v>
      </c>
      <c r="BE64">
        <f>IF(AA64&lt;0.5*AV64,1,0)</f>
        <v>0</v>
      </c>
      <c r="BF64">
        <f>IF(AND(0.5*AV64&lt;=AA64,AA64&lt;AV64),1,0)</f>
        <v>0</v>
      </c>
      <c r="BG64">
        <f>IF(AND(AV64&lt;=AA64,AA64&lt;=((1.5*AV64)+AX64)),1,0)</f>
        <v>0</v>
      </c>
      <c r="BH64">
        <f>IF(AA64&gt;((1.5*AV64)+AX64),1,0)</f>
        <v>0</v>
      </c>
      <c r="BI64">
        <f>IF(AA64&lt;AV64,AA64-AV64,0)</f>
        <v>0</v>
      </c>
      <c r="BJ64">
        <f>IF(BH64=1,ROUND(AA64-((1.5*AV64)+AX64),0),0)</f>
        <v>0</v>
      </c>
      <c r="BK64">
        <v>100</v>
      </c>
      <c r="BL64">
        <f>BK64*BJ64</f>
        <v>0</v>
      </c>
    </row>
    <row r="65" spans="1:64">
      <c r="A65" t="s">
        <v>66</v>
      </c>
      <c r="B65" t="s">
        <v>159</v>
      </c>
      <c r="C65" t="s">
        <v>158</v>
      </c>
      <c r="D65" t="s">
        <v>91</v>
      </c>
      <c r="E65" t="s">
        <v>145</v>
      </c>
      <c r="F65" t="s">
        <v>71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f>SUM(G65:S65)</f>
        <v>0</v>
      </c>
      <c r="U65">
        <f>COUNTIF(H65:S65, "&gt;0")</f>
        <v>0</v>
      </c>
      <c r="V65">
        <f>AVERAGE(S65,(ROUND(AVERAGE(Q65:S65,(AVERAGE(H65:S65))),0)))</f>
        <v>0</v>
      </c>
      <c r="W65">
        <v>0</v>
      </c>
      <c r="X65">
        <v>0</v>
      </c>
      <c r="Y65">
        <v>0</v>
      </c>
      <c r="Z65">
        <v>0</v>
      </c>
      <c r="AA65">
        <f>(X65-W65)+Y65+Z65</f>
        <v>0</v>
      </c>
      <c r="AB65">
        <f>AA65-(V65*3)</f>
        <v>0</v>
      </c>
      <c r="AC65">
        <f>IF(V65=0,AA65,AA65/V65)</f>
        <v>0</v>
      </c>
      <c r="AD65">
        <v>45</v>
      </c>
      <c r="AE65">
        <v>0</v>
      </c>
      <c r="AF65">
        <f>(AD65+AE65)/30</f>
        <v>0</v>
      </c>
      <c r="AG65" t="s">
        <v>93</v>
      </c>
      <c r="AH65">
        <v>1</v>
      </c>
      <c r="AI65">
        <v>2</v>
      </c>
      <c r="AJ65">
        <f>2+AF65</f>
        <v>0</v>
      </c>
      <c r="AK65">
        <v>0.5</v>
      </c>
      <c r="AL65">
        <v>1</v>
      </c>
      <c r="AM65">
        <f>V65</f>
        <v>0</v>
      </c>
      <c r="AN65">
        <f>IF(V65&lt;1,"Low",IF(AND(U65&gt;=9,V65&gt;(SUMIF($C$2:$C$84,C65,$V$2:$V$84)/COUNTIF($C$2:$C$84,C65))),"High","Medium"))</f>
        <v>0</v>
      </c>
      <c r="AO65">
        <f>IF(AG65="no",0,ROUNDUP(AF65*AM65,0))</f>
        <v>0</v>
      </c>
      <c r="AP65">
        <f>AO65+ROUND(AM65/2,0)</f>
        <v>0</v>
      </c>
      <c r="AQ65">
        <f>IF(AM65=0,0,ROUND(STDEV(H65:S65)/AM65,1))</f>
        <v>0</v>
      </c>
      <c r="AR65">
        <f>IF(AM65=0,0,IF(AQ65&gt;3.7,2.4,IF(AQ65&lt;0.1,1.5,VLOOKUP(AQ65,'Coefficient'!$A$2:$B$38,2,0))))</f>
        <v>0</v>
      </c>
      <c r="AS65">
        <f>IF(AN65="Low",MIN(2*AM65,IF(AG65="NO",0,STDEVA(H65:S65)*AR65*SQRT(AF65+AK65))),IF(AN65="Medium",MIN(4*AM65,IF(AG65="NO",0,STDEVA(H65:S65)*AR65*SQRT(AF65+AK65))),MIN(6*AM65,IF(AG65="NO",0,STDEVA(H65:S65)*AR65*SQRT(AF65+AK65)))))</f>
        <v>0</v>
      </c>
      <c r="AT65">
        <f>IF(AG65="NO",0,(AM65*0))</f>
        <v>0</v>
      </c>
      <c r="AU65">
        <f>AS65+AT65</f>
        <v>0</v>
      </c>
      <c r="AV65">
        <f>IF(OR(AG65="no",AU65=0),0,IF(OR(AN65="low",AN65="medium"),(ROUND(MAX(AI65,MIN(AU65*AH65,AM65*BD65)),0)),(ROUND(MAX(AI65,MAX(AU65*AH65,AM65*BD65)),0))))</f>
        <v>0</v>
      </c>
      <c r="AW65">
        <f>IF($AG65="no",0,IF($AN65="Low",MIN($AO65+AV65,V65),SUM($AO65,AV65)))</f>
        <v>0</v>
      </c>
      <c r="AX65">
        <f>IF(AG65="no",0,ROUNDUP(MAX(AL65,(AM65)*AK65),0))</f>
        <v>0</v>
      </c>
      <c r="AY65">
        <f>AW65+AX65</f>
        <v>0</v>
      </c>
      <c r="AZ65">
        <f>IF(OR($AG65="No",AND($AN65="Low",$AC65&gt;2.5)),0,IF(OR($AA65&lt;=$AW65,$AP65-AA65&gt;0),$AY65-$AA65,0))</f>
        <v>0</v>
      </c>
      <c r="BA65">
        <f>IF(AND(AU65=0,AM65=0),0,(AU65/AM65))</f>
        <v>0</v>
      </c>
      <c r="BB65">
        <f>IF(AND(AO65=0,AM65=0),0,IF(AND(AM65&gt;0,AO65=0),0,(AO65/AM65)))</f>
        <v>0</v>
      </c>
      <c r="BC65">
        <f>BA65+BB65</f>
        <v>0</v>
      </c>
      <c r="BD65">
        <f>AJ65-BC65</f>
        <v>0</v>
      </c>
      <c r="BE65">
        <f>IF(AA65&lt;0.5*AV65,1,0)</f>
        <v>0</v>
      </c>
      <c r="BF65">
        <f>IF(AND(0.5*AV65&lt;=AA65,AA65&lt;AV65),1,0)</f>
        <v>0</v>
      </c>
      <c r="BG65">
        <f>IF(AND(AV65&lt;=AA65,AA65&lt;=((1.5*AV65)+AX65)),1,0)</f>
        <v>0</v>
      </c>
      <c r="BH65">
        <f>IF(AA65&gt;((1.5*AV65)+AX65),1,0)</f>
        <v>0</v>
      </c>
      <c r="BI65">
        <f>IF(AA65&lt;AV65,AA65-AV65,0)</f>
        <v>0</v>
      </c>
      <c r="BJ65">
        <f>IF(BH65=1,ROUND(AA65-((1.5*AV65)+AX65),0),0)</f>
        <v>0</v>
      </c>
      <c r="BK65">
        <v>100</v>
      </c>
      <c r="BL65">
        <f>BK65*BJ65</f>
        <v>0</v>
      </c>
    </row>
    <row r="66" spans="1:64">
      <c r="A66" t="s">
        <v>66</v>
      </c>
      <c r="B66" t="s">
        <v>160</v>
      </c>
      <c r="C66" t="s">
        <v>158</v>
      </c>
      <c r="D66" t="s">
        <v>91</v>
      </c>
      <c r="E66" t="s">
        <v>149</v>
      </c>
      <c r="F66" t="s">
        <v>71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f>SUM(G66:S66)</f>
        <v>0</v>
      </c>
      <c r="U66">
        <f>COUNTIF(H66:S66, "&gt;0")</f>
        <v>0</v>
      </c>
      <c r="V66">
        <f>AVERAGE(S66,(ROUND(AVERAGE(Q66:S66,(AVERAGE(H66:S66))),0)))</f>
        <v>0</v>
      </c>
      <c r="W66">
        <v>0</v>
      </c>
      <c r="X66">
        <v>2</v>
      </c>
      <c r="Y66">
        <v>0</v>
      </c>
      <c r="Z66">
        <v>0</v>
      </c>
      <c r="AA66">
        <f>(X66-W66)+Y66+Z66</f>
        <v>0</v>
      </c>
      <c r="AB66">
        <f>AA66-(V66*3)</f>
        <v>0</v>
      </c>
      <c r="AC66">
        <f>IF(V66=0,AA66,AA66/V66)</f>
        <v>0</v>
      </c>
      <c r="AD66">
        <v>45</v>
      </c>
      <c r="AE66">
        <v>0</v>
      </c>
      <c r="AF66">
        <f>(AD66+AE66)/30</f>
        <v>0</v>
      </c>
      <c r="AG66" t="s">
        <v>93</v>
      </c>
      <c r="AH66">
        <v>1</v>
      </c>
      <c r="AI66">
        <v>2</v>
      </c>
      <c r="AJ66">
        <f>2+AF66</f>
        <v>0</v>
      </c>
      <c r="AK66">
        <v>0.5</v>
      </c>
      <c r="AL66">
        <v>1</v>
      </c>
      <c r="AM66">
        <f>V66</f>
        <v>0</v>
      </c>
      <c r="AN66">
        <f>IF(V66&lt;1,"Low",IF(AND(U66&gt;=9,V66&gt;(SUMIF($C$2:$C$84,C66,$V$2:$V$84)/COUNTIF($C$2:$C$84,C66))),"High","Medium"))</f>
        <v>0</v>
      </c>
      <c r="AO66">
        <f>IF(AG66="no",0,ROUNDUP(AF66*AM66,0))</f>
        <v>0</v>
      </c>
      <c r="AP66">
        <f>AO66+ROUND(AM66/2,0)</f>
        <v>0</v>
      </c>
      <c r="AQ66">
        <f>IF(AM66=0,0,ROUND(STDEV(H66:S66)/AM66,1))</f>
        <v>0</v>
      </c>
      <c r="AR66">
        <f>IF(AM66=0,0,IF(AQ66&gt;3.7,2.4,IF(AQ66&lt;0.1,1.5,VLOOKUP(AQ66,'Coefficient'!$A$2:$B$38,2,0))))</f>
        <v>0</v>
      </c>
      <c r="AS66">
        <f>IF(AN66="Low",MIN(2*AM66,IF(AG66="NO",0,STDEVA(H66:S66)*AR66*SQRT(AF66+AK66))),IF(AN66="Medium",MIN(4*AM66,IF(AG66="NO",0,STDEVA(H66:S66)*AR66*SQRT(AF66+AK66))),MIN(6*AM66,IF(AG66="NO",0,STDEVA(H66:S66)*AR66*SQRT(AF66+AK66)))))</f>
        <v>0</v>
      </c>
      <c r="AT66">
        <f>IF(AG66="NO",0,(AM66*0))</f>
        <v>0</v>
      </c>
      <c r="AU66">
        <f>AS66+AT66</f>
        <v>0</v>
      </c>
      <c r="AV66">
        <f>IF(OR(AG66="no",AU66=0),0,IF(OR(AN66="low",AN66="medium"),(ROUND(MAX(AI66,MIN(AU66*AH66,AM66*BD66)),0)),(ROUND(MAX(AI66,MAX(AU66*AH66,AM66*BD66)),0))))</f>
        <v>0</v>
      </c>
      <c r="AW66">
        <f>IF($AG66="no",0,IF($AN66="Low",MIN($AO66+AV66,V66),SUM($AO66,AV66)))</f>
        <v>0</v>
      </c>
      <c r="AX66">
        <f>IF(AG66="no",0,ROUNDUP(MAX(AL66,(AM66)*AK66),0))</f>
        <v>0</v>
      </c>
      <c r="AY66">
        <f>AW66+AX66</f>
        <v>0</v>
      </c>
      <c r="AZ66">
        <f>IF(OR($AG66="No",AND($AN66="Low",$AC66&gt;2.5)),0,IF(OR($AA66&lt;=$AW66,$AP66-AA66&gt;0),$AY66-$AA66,0))</f>
        <v>0</v>
      </c>
      <c r="BA66">
        <f>IF(AND(AU66=0,AM66=0),0,(AU66/AM66))</f>
        <v>0</v>
      </c>
      <c r="BB66">
        <f>IF(AND(AO66=0,AM66=0),0,IF(AND(AM66&gt;0,AO66=0),0,(AO66/AM66)))</f>
        <v>0</v>
      </c>
      <c r="BC66">
        <f>BA66+BB66</f>
        <v>0</v>
      </c>
      <c r="BD66">
        <f>AJ66-BC66</f>
        <v>0</v>
      </c>
      <c r="BE66">
        <f>IF(AA66&lt;0.5*AV66,1,0)</f>
        <v>0</v>
      </c>
      <c r="BF66">
        <f>IF(AND(0.5*AV66&lt;=AA66,AA66&lt;AV66),1,0)</f>
        <v>0</v>
      </c>
      <c r="BG66">
        <f>IF(AND(AV66&lt;=AA66,AA66&lt;=((1.5*AV66)+AX66)),1,0)</f>
        <v>0</v>
      </c>
      <c r="BH66">
        <f>IF(AA66&gt;((1.5*AV66)+AX66),1,0)</f>
        <v>0</v>
      </c>
      <c r="BI66">
        <f>IF(AA66&lt;AV66,AA66-AV66,0)</f>
        <v>0</v>
      </c>
      <c r="BJ66">
        <f>IF(BH66=1,ROUND(AA66-((1.5*AV66)+AX66),0),0)</f>
        <v>0</v>
      </c>
      <c r="BK66">
        <v>100</v>
      </c>
      <c r="BL66">
        <f>BK66*BJ66</f>
        <v>0</v>
      </c>
    </row>
    <row r="67" spans="1:64">
      <c r="A67" t="s">
        <v>66</v>
      </c>
      <c r="B67" t="s">
        <v>161</v>
      </c>
      <c r="C67" t="s">
        <v>158</v>
      </c>
      <c r="D67" t="s">
        <v>95</v>
      </c>
      <c r="E67" t="s">
        <v>149</v>
      </c>
      <c r="F67" t="s">
        <v>71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f>SUM(G67:S67)</f>
        <v>0</v>
      </c>
      <c r="U67">
        <f>COUNTIF(H67:S67, "&gt;0")</f>
        <v>0</v>
      </c>
      <c r="V67">
        <f>AVERAGE(S67,(ROUND(AVERAGE(Q67:S67,(AVERAGE(H67:S67))),0)))</f>
        <v>0</v>
      </c>
      <c r="W67">
        <v>0</v>
      </c>
      <c r="X67">
        <v>0</v>
      </c>
      <c r="Y67">
        <v>0</v>
      </c>
      <c r="Z67">
        <v>0</v>
      </c>
      <c r="AA67">
        <f>(X67-W67)+Y67+Z67</f>
        <v>0</v>
      </c>
      <c r="AB67">
        <f>AA67-(V67*3)</f>
        <v>0</v>
      </c>
      <c r="AC67">
        <f>IF(V67=0,AA67,AA67/V67)</f>
        <v>0</v>
      </c>
      <c r="AD67">
        <v>45</v>
      </c>
      <c r="AE67">
        <v>0</v>
      </c>
      <c r="AF67">
        <f>(AD67+AE67)/30</f>
        <v>0</v>
      </c>
      <c r="AG67" t="s">
        <v>93</v>
      </c>
      <c r="AH67">
        <v>1</v>
      </c>
      <c r="AI67">
        <v>2</v>
      </c>
      <c r="AJ67">
        <f>2+AF67</f>
        <v>0</v>
      </c>
      <c r="AK67">
        <v>0.5</v>
      </c>
      <c r="AL67">
        <v>1</v>
      </c>
      <c r="AM67">
        <f>V67</f>
        <v>0</v>
      </c>
      <c r="AN67">
        <f>IF(V67&lt;1,"Low",IF(AND(U67&gt;=9,V67&gt;(SUMIF($C$2:$C$84,C67,$V$2:$V$84)/COUNTIF($C$2:$C$84,C67))),"High","Medium"))</f>
        <v>0</v>
      </c>
      <c r="AO67">
        <f>IF(AG67="no",0,ROUNDUP(AF67*AM67,0))</f>
        <v>0</v>
      </c>
      <c r="AP67">
        <f>AO67+ROUND(AM67/2,0)</f>
        <v>0</v>
      </c>
      <c r="AQ67">
        <f>IF(AM67=0,0,ROUND(STDEV(H67:S67)/AM67,1))</f>
        <v>0</v>
      </c>
      <c r="AR67">
        <f>IF(AM67=0,0,IF(AQ67&gt;3.7,2.4,IF(AQ67&lt;0.1,1.5,VLOOKUP(AQ67,'Coefficient'!$A$2:$B$38,2,0))))</f>
        <v>0</v>
      </c>
      <c r="AS67">
        <f>IF(AN67="Low",MIN(2*AM67,IF(AG67="NO",0,STDEVA(H67:S67)*AR67*SQRT(AF67+AK67))),IF(AN67="Medium",MIN(4*AM67,IF(AG67="NO",0,STDEVA(H67:S67)*AR67*SQRT(AF67+AK67))),MIN(6*AM67,IF(AG67="NO",0,STDEVA(H67:S67)*AR67*SQRT(AF67+AK67)))))</f>
        <v>0</v>
      </c>
      <c r="AT67">
        <f>IF(AG67="NO",0,(AM67*0))</f>
        <v>0</v>
      </c>
      <c r="AU67">
        <f>AS67+AT67</f>
        <v>0</v>
      </c>
      <c r="AV67">
        <f>IF(OR(AG67="no",AU67=0),0,IF(OR(AN67="low",AN67="medium"),(ROUND(MAX(AI67,MIN(AU67*AH67,AM67*BD67)),0)),(ROUND(MAX(AI67,MAX(AU67*AH67,AM67*BD67)),0))))</f>
        <v>0</v>
      </c>
      <c r="AW67">
        <f>IF($AG67="no",0,IF($AN67="Low",MIN($AO67+AV67,V67),SUM($AO67,AV67)))</f>
        <v>0</v>
      </c>
      <c r="AX67">
        <f>IF(AG67="no",0,ROUNDUP(MAX(AL67,(AM67)*AK67),0))</f>
        <v>0</v>
      </c>
      <c r="AY67">
        <f>AW67+AX67</f>
        <v>0</v>
      </c>
      <c r="AZ67">
        <f>IF(OR($AG67="No",AND($AN67="Low",$AC67&gt;2.5)),0,IF(OR($AA67&lt;=$AW67,$AP67-AA67&gt;0),$AY67-$AA67,0))</f>
        <v>0</v>
      </c>
      <c r="BA67">
        <f>IF(AND(AU67=0,AM67=0),0,(AU67/AM67))</f>
        <v>0</v>
      </c>
      <c r="BB67">
        <f>IF(AND(AO67=0,AM67=0),0,IF(AND(AM67&gt;0,AO67=0),0,(AO67/AM67)))</f>
        <v>0</v>
      </c>
      <c r="BC67">
        <f>BA67+BB67</f>
        <v>0</v>
      </c>
      <c r="BD67">
        <f>AJ67-BC67</f>
        <v>0</v>
      </c>
      <c r="BE67">
        <f>IF(AA67&lt;0.5*AV67,1,0)</f>
        <v>0</v>
      </c>
      <c r="BF67">
        <f>IF(AND(0.5*AV67&lt;=AA67,AA67&lt;AV67),1,0)</f>
        <v>0</v>
      </c>
      <c r="BG67">
        <f>IF(AND(AV67&lt;=AA67,AA67&lt;=((1.5*AV67)+AX67)),1,0)</f>
        <v>0</v>
      </c>
      <c r="BH67">
        <f>IF(AA67&gt;((1.5*AV67)+AX67),1,0)</f>
        <v>0</v>
      </c>
      <c r="BI67">
        <f>IF(AA67&lt;AV67,AA67-AV67,0)</f>
        <v>0</v>
      </c>
      <c r="BJ67">
        <f>IF(BH67=1,ROUND(AA67-((1.5*AV67)+AX67),0),0)</f>
        <v>0</v>
      </c>
      <c r="BK67">
        <v>100</v>
      </c>
      <c r="BL67">
        <f>BK67*BJ67</f>
        <v>0</v>
      </c>
    </row>
    <row r="68" spans="1:64">
      <c r="A68" t="s">
        <v>66</v>
      </c>
      <c r="B68" t="s">
        <v>162</v>
      </c>
      <c r="C68" t="s">
        <v>158</v>
      </c>
      <c r="D68" t="s">
        <v>144</v>
      </c>
      <c r="E68" t="s">
        <v>97</v>
      </c>
      <c r="F68" t="s">
        <v>71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</v>
      </c>
      <c r="T68">
        <f>SUM(G68:S68)</f>
        <v>0</v>
      </c>
      <c r="U68">
        <f>COUNTIF(H68:S68, "&gt;0")</f>
        <v>0</v>
      </c>
      <c r="V68">
        <f>AVERAGE(S68,(ROUND(AVERAGE(Q68:S68,(AVERAGE(H68:S68))),0)))</f>
        <v>0</v>
      </c>
      <c r="W68">
        <v>0</v>
      </c>
      <c r="X68">
        <v>4</v>
      </c>
      <c r="Y68">
        <v>0</v>
      </c>
      <c r="Z68">
        <v>0</v>
      </c>
      <c r="AA68">
        <f>(X68-W68)+Y68+Z68</f>
        <v>0</v>
      </c>
      <c r="AB68">
        <f>AA68-(V68*3)</f>
        <v>0</v>
      </c>
      <c r="AC68">
        <f>IF(V68=0,AA68,AA68/V68)</f>
        <v>0</v>
      </c>
      <c r="AD68">
        <v>45</v>
      </c>
      <c r="AE68">
        <v>0</v>
      </c>
      <c r="AF68">
        <f>(AD68+AE68)/30</f>
        <v>0</v>
      </c>
      <c r="AG68" t="s">
        <v>93</v>
      </c>
      <c r="AH68">
        <v>1</v>
      </c>
      <c r="AI68">
        <v>2</v>
      </c>
      <c r="AJ68">
        <f>2+AF68</f>
        <v>0</v>
      </c>
      <c r="AK68">
        <v>0.5</v>
      </c>
      <c r="AL68">
        <v>1</v>
      </c>
      <c r="AM68">
        <f>V68</f>
        <v>0</v>
      </c>
      <c r="AN68">
        <f>IF(V68&lt;1,"Low",IF(AND(U68&gt;=9,V68&gt;(SUMIF($C$2:$C$84,C68,$V$2:$V$84)/COUNTIF($C$2:$C$84,C68))),"High","Medium"))</f>
        <v>0</v>
      </c>
      <c r="AO68">
        <f>IF(AG68="no",0,ROUNDUP(AF68*AM68,0))</f>
        <v>0</v>
      </c>
      <c r="AP68">
        <f>AO68+ROUND(AM68/2,0)</f>
        <v>0</v>
      </c>
      <c r="AQ68">
        <f>IF(AM68=0,0,ROUND(STDEV(H68:S68)/AM68,1))</f>
        <v>0</v>
      </c>
      <c r="AR68">
        <f>IF(AM68=0,0,IF(AQ68&gt;3.7,2.4,IF(AQ68&lt;0.1,1.5,VLOOKUP(AQ68,'Coefficient'!$A$2:$B$38,2,0))))</f>
        <v>0</v>
      </c>
      <c r="AS68">
        <f>IF(AN68="Low",MIN(2*AM68,IF(AG68="NO",0,STDEVA(H68:S68)*AR68*SQRT(AF68+AK68))),IF(AN68="Medium",MIN(4*AM68,IF(AG68="NO",0,STDEVA(H68:S68)*AR68*SQRT(AF68+AK68))),MIN(6*AM68,IF(AG68="NO",0,STDEVA(H68:S68)*AR68*SQRT(AF68+AK68)))))</f>
        <v>0</v>
      </c>
      <c r="AT68">
        <f>IF(AG68="NO",0,(AM68*0))</f>
        <v>0</v>
      </c>
      <c r="AU68">
        <f>AS68+AT68</f>
        <v>0</v>
      </c>
      <c r="AV68">
        <f>IF(OR(AG68="no",AU68=0),0,IF(OR(AN68="low",AN68="medium"),(ROUND(MAX(AI68,MIN(AU68*AH68,AM68*BD68)),0)),(ROUND(MAX(AI68,MAX(AU68*AH68,AM68*BD68)),0))))</f>
        <v>0</v>
      </c>
      <c r="AW68">
        <f>IF($AG68="no",0,IF($AN68="Low",MIN($AO68+AV68,V68),SUM($AO68,AV68)))</f>
        <v>0</v>
      </c>
      <c r="AX68">
        <f>IF(AG68="no",0,ROUNDUP(MAX(AL68,(AM68)*AK68),0))</f>
        <v>0</v>
      </c>
      <c r="AY68">
        <f>AW68+AX68</f>
        <v>0</v>
      </c>
      <c r="AZ68">
        <f>IF(OR($AG68="No",AND($AN68="Low",$AC68&gt;2.5)),0,IF(OR($AA68&lt;=$AW68,$AP68-AA68&gt;0),$AY68-$AA68,0))</f>
        <v>0</v>
      </c>
      <c r="BA68">
        <f>IF(AND(AU68=0,AM68=0),0,(AU68/AM68))</f>
        <v>0</v>
      </c>
      <c r="BB68">
        <f>IF(AND(AO68=0,AM68=0),0,IF(AND(AM68&gt;0,AO68=0),0,(AO68/AM68)))</f>
        <v>0</v>
      </c>
      <c r="BC68">
        <f>BA68+BB68</f>
        <v>0</v>
      </c>
      <c r="BD68">
        <f>AJ68-BC68</f>
        <v>0</v>
      </c>
      <c r="BE68">
        <f>IF(AA68&lt;0.5*AV68,1,0)</f>
        <v>0</v>
      </c>
      <c r="BF68">
        <f>IF(AND(0.5*AV68&lt;=AA68,AA68&lt;AV68),1,0)</f>
        <v>0</v>
      </c>
      <c r="BG68">
        <f>IF(AND(AV68&lt;=AA68,AA68&lt;=((1.5*AV68)+AX68)),1,0)</f>
        <v>0</v>
      </c>
      <c r="BH68">
        <f>IF(AA68&gt;((1.5*AV68)+AX68),1,0)</f>
        <v>0</v>
      </c>
      <c r="BI68">
        <f>IF(AA68&lt;AV68,AA68-AV68,0)</f>
        <v>0</v>
      </c>
      <c r="BJ68">
        <f>IF(BH68=1,ROUND(AA68-((1.5*AV68)+AX68),0),0)</f>
        <v>0</v>
      </c>
      <c r="BK68">
        <v>100</v>
      </c>
      <c r="BL68">
        <f>BK68*BJ68</f>
        <v>0</v>
      </c>
    </row>
    <row r="69" spans="1:64">
      <c r="A69" t="s">
        <v>66</v>
      </c>
      <c r="B69" t="s">
        <v>163</v>
      </c>
      <c r="C69" t="s">
        <v>158</v>
      </c>
      <c r="D69" t="s">
        <v>91</v>
      </c>
      <c r="E69" t="s">
        <v>97</v>
      </c>
      <c r="F69" t="s">
        <v>71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f>SUM(G69:S69)</f>
        <v>0</v>
      </c>
      <c r="U69">
        <f>COUNTIF(H69:S69, "&gt;0")</f>
        <v>0</v>
      </c>
      <c r="V69">
        <f>AVERAGE(S69,(ROUND(AVERAGE(Q69:S69,(AVERAGE(H69:S69))),0)))</f>
        <v>0</v>
      </c>
      <c r="W69">
        <v>0</v>
      </c>
      <c r="X69">
        <v>0</v>
      </c>
      <c r="Y69">
        <v>0</v>
      </c>
      <c r="Z69">
        <v>0</v>
      </c>
      <c r="AA69">
        <f>(X69-W69)+Y69+Z69</f>
        <v>0</v>
      </c>
      <c r="AB69">
        <f>AA69-(V69*3)</f>
        <v>0</v>
      </c>
      <c r="AC69">
        <f>IF(V69=0,AA69,AA69/V69)</f>
        <v>0</v>
      </c>
      <c r="AD69">
        <v>45</v>
      </c>
      <c r="AE69">
        <v>0</v>
      </c>
      <c r="AF69">
        <f>(AD69+AE69)/30</f>
        <v>0</v>
      </c>
      <c r="AG69" t="s">
        <v>93</v>
      </c>
      <c r="AH69">
        <v>1</v>
      </c>
      <c r="AI69">
        <v>2</v>
      </c>
      <c r="AJ69">
        <f>2+AF69</f>
        <v>0</v>
      </c>
      <c r="AK69">
        <v>0.5</v>
      </c>
      <c r="AL69">
        <v>1</v>
      </c>
      <c r="AM69">
        <f>V69</f>
        <v>0</v>
      </c>
      <c r="AN69">
        <f>IF(V69&lt;1,"Low",IF(AND(U69&gt;=9,V69&gt;(SUMIF($C$2:$C$84,C69,$V$2:$V$84)/COUNTIF($C$2:$C$84,C69))),"High","Medium"))</f>
        <v>0</v>
      </c>
      <c r="AO69">
        <f>IF(AG69="no",0,ROUNDUP(AF69*AM69,0))</f>
        <v>0</v>
      </c>
      <c r="AP69">
        <f>AO69+ROUND(AM69/2,0)</f>
        <v>0</v>
      </c>
      <c r="AQ69">
        <f>IF(AM69=0,0,ROUND(STDEV(H69:S69)/AM69,1))</f>
        <v>0</v>
      </c>
      <c r="AR69">
        <f>IF(AM69=0,0,IF(AQ69&gt;3.7,2.4,IF(AQ69&lt;0.1,1.5,VLOOKUP(AQ69,'Coefficient'!$A$2:$B$38,2,0))))</f>
        <v>0</v>
      </c>
      <c r="AS69">
        <f>IF(AN69="Low",MIN(2*AM69,IF(AG69="NO",0,STDEVA(H69:S69)*AR69*SQRT(AF69+AK69))),IF(AN69="Medium",MIN(4*AM69,IF(AG69="NO",0,STDEVA(H69:S69)*AR69*SQRT(AF69+AK69))),MIN(6*AM69,IF(AG69="NO",0,STDEVA(H69:S69)*AR69*SQRT(AF69+AK69)))))</f>
        <v>0</v>
      </c>
      <c r="AT69">
        <f>IF(AG69="NO",0,(AM69*0))</f>
        <v>0</v>
      </c>
      <c r="AU69">
        <f>AS69+AT69</f>
        <v>0</v>
      </c>
      <c r="AV69">
        <f>IF(OR(AG69="no",AU69=0),0,IF(OR(AN69="low",AN69="medium"),(ROUND(MAX(AI69,MIN(AU69*AH69,AM69*BD69)),0)),(ROUND(MAX(AI69,MAX(AU69*AH69,AM69*BD69)),0))))</f>
        <v>0</v>
      </c>
      <c r="AW69">
        <f>IF($AG69="no",0,IF($AN69="Low",MIN($AO69+AV69,V69),SUM($AO69,AV69)))</f>
        <v>0</v>
      </c>
      <c r="AX69">
        <f>IF(AG69="no",0,ROUNDUP(MAX(AL69,(AM69)*AK69),0))</f>
        <v>0</v>
      </c>
      <c r="AY69">
        <f>AW69+AX69</f>
        <v>0</v>
      </c>
      <c r="AZ69">
        <f>IF(OR($AG69="No",AND($AN69="Low",$AC69&gt;2.5)),0,IF(OR($AA69&lt;=$AW69,$AP69-AA69&gt;0),$AY69-$AA69,0))</f>
        <v>0</v>
      </c>
      <c r="BA69">
        <f>IF(AND(AU69=0,AM69=0),0,(AU69/AM69))</f>
        <v>0</v>
      </c>
      <c r="BB69">
        <f>IF(AND(AO69=0,AM69=0),0,IF(AND(AM69&gt;0,AO69=0),0,(AO69/AM69)))</f>
        <v>0</v>
      </c>
      <c r="BC69">
        <f>BA69+BB69</f>
        <v>0</v>
      </c>
      <c r="BD69">
        <f>AJ69-BC69</f>
        <v>0</v>
      </c>
      <c r="BE69">
        <f>IF(AA69&lt;0.5*AV69,1,0)</f>
        <v>0</v>
      </c>
      <c r="BF69">
        <f>IF(AND(0.5*AV69&lt;=AA69,AA69&lt;AV69),1,0)</f>
        <v>0</v>
      </c>
      <c r="BG69">
        <f>IF(AND(AV69&lt;=AA69,AA69&lt;=((1.5*AV69)+AX69)),1,0)</f>
        <v>0</v>
      </c>
      <c r="BH69">
        <f>IF(AA69&gt;((1.5*AV69)+AX69),1,0)</f>
        <v>0</v>
      </c>
      <c r="BI69">
        <f>IF(AA69&lt;AV69,AA69-AV69,0)</f>
        <v>0</v>
      </c>
      <c r="BJ69">
        <f>IF(BH69=1,ROUND(AA69-((1.5*AV69)+AX69),0),0)</f>
        <v>0</v>
      </c>
      <c r="BK69">
        <v>100</v>
      </c>
      <c r="BL69">
        <f>BK69*BJ69</f>
        <v>0</v>
      </c>
    </row>
    <row r="70" spans="1:64">
      <c r="A70" t="s">
        <v>66</v>
      </c>
      <c r="B70" t="s">
        <v>164</v>
      </c>
      <c r="C70" t="s">
        <v>158</v>
      </c>
      <c r="D70" t="s">
        <v>95</v>
      </c>
      <c r="E70" t="s">
        <v>97</v>
      </c>
      <c r="F70" t="s">
        <v>71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f>SUM(G70:S70)</f>
        <v>0</v>
      </c>
      <c r="U70">
        <f>COUNTIF(H70:S70, "&gt;0")</f>
        <v>0</v>
      </c>
      <c r="V70">
        <f>AVERAGE(S70,(ROUND(AVERAGE(Q70:S70,(AVERAGE(H70:S70))),0)))</f>
        <v>0</v>
      </c>
      <c r="W70">
        <v>0</v>
      </c>
      <c r="X70">
        <v>0</v>
      </c>
      <c r="Y70">
        <v>0</v>
      </c>
      <c r="Z70">
        <v>0</v>
      </c>
      <c r="AA70">
        <f>(X70-W70)+Y70+Z70</f>
        <v>0</v>
      </c>
      <c r="AB70">
        <f>AA70-(V70*3)</f>
        <v>0</v>
      </c>
      <c r="AC70">
        <f>IF(V70=0,AA70,AA70/V70)</f>
        <v>0</v>
      </c>
      <c r="AD70">
        <v>45</v>
      </c>
      <c r="AE70">
        <v>0</v>
      </c>
      <c r="AF70">
        <f>(AD70+AE70)/30</f>
        <v>0</v>
      </c>
      <c r="AG70" t="s">
        <v>93</v>
      </c>
      <c r="AH70">
        <v>1</v>
      </c>
      <c r="AI70">
        <v>2</v>
      </c>
      <c r="AJ70">
        <f>2+AF70</f>
        <v>0</v>
      </c>
      <c r="AK70">
        <v>0.5</v>
      </c>
      <c r="AL70">
        <v>1</v>
      </c>
      <c r="AM70">
        <f>V70</f>
        <v>0</v>
      </c>
      <c r="AN70">
        <f>IF(V70&lt;1,"Low",IF(AND(U70&gt;=9,V70&gt;(SUMIF($C$2:$C$84,C70,$V$2:$V$84)/COUNTIF($C$2:$C$84,C70))),"High","Medium"))</f>
        <v>0</v>
      </c>
      <c r="AO70">
        <f>IF(AG70="no",0,ROUNDUP(AF70*AM70,0))</f>
        <v>0</v>
      </c>
      <c r="AP70">
        <f>AO70+ROUND(AM70/2,0)</f>
        <v>0</v>
      </c>
      <c r="AQ70">
        <f>IF(AM70=0,0,ROUND(STDEV(H70:S70)/AM70,1))</f>
        <v>0</v>
      </c>
      <c r="AR70">
        <f>IF(AM70=0,0,IF(AQ70&gt;3.7,2.4,IF(AQ70&lt;0.1,1.5,VLOOKUP(AQ70,'Coefficient'!$A$2:$B$38,2,0))))</f>
        <v>0</v>
      </c>
      <c r="AS70">
        <f>IF(AN70="Low",MIN(2*AM70,IF(AG70="NO",0,STDEVA(H70:S70)*AR70*SQRT(AF70+AK70))),IF(AN70="Medium",MIN(4*AM70,IF(AG70="NO",0,STDEVA(H70:S70)*AR70*SQRT(AF70+AK70))),MIN(6*AM70,IF(AG70="NO",0,STDEVA(H70:S70)*AR70*SQRT(AF70+AK70)))))</f>
        <v>0</v>
      </c>
      <c r="AT70">
        <f>IF(AG70="NO",0,(AM70*0))</f>
        <v>0</v>
      </c>
      <c r="AU70">
        <f>AS70+AT70</f>
        <v>0</v>
      </c>
      <c r="AV70">
        <f>IF(OR(AG70="no",AU70=0),0,IF(OR(AN70="low",AN70="medium"),(ROUND(MAX(AI70,MIN(AU70*AH70,AM70*BD70)),0)),(ROUND(MAX(AI70,MAX(AU70*AH70,AM70*BD70)),0))))</f>
        <v>0</v>
      </c>
      <c r="AW70">
        <f>IF($AG70="no",0,IF($AN70="Low",MIN($AO70+AV70,V70),SUM($AO70,AV70)))</f>
        <v>0</v>
      </c>
      <c r="AX70">
        <f>IF(AG70="no",0,ROUNDUP(MAX(AL70,(AM70)*AK70),0))</f>
        <v>0</v>
      </c>
      <c r="AY70">
        <f>AW70+AX70</f>
        <v>0</v>
      </c>
      <c r="AZ70">
        <f>IF(OR($AG70="No",AND($AN70="Low",$AC70&gt;2.5)),0,IF(OR($AA70&lt;=$AW70,$AP70-AA70&gt;0),$AY70-$AA70,0))</f>
        <v>0</v>
      </c>
      <c r="BA70">
        <f>IF(AND(AU70=0,AM70=0),0,(AU70/AM70))</f>
        <v>0</v>
      </c>
      <c r="BB70">
        <f>IF(AND(AO70=0,AM70=0),0,IF(AND(AM70&gt;0,AO70=0),0,(AO70/AM70)))</f>
        <v>0</v>
      </c>
      <c r="BC70">
        <f>BA70+BB70</f>
        <v>0</v>
      </c>
      <c r="BD70">
        <f>AJ70-BC70</f>
        <v>0</v>
      </c>
      <c r="BE70">
        <f>IF(AA70&lt;0.5*AV70,1,0)</f>
        <v>0</v>
      </c>
      <c r="BF70">
        <f>IF(AND(0.5*AV70&lt;=AA70,AA70&lt;AV70),1,0)</f>
        <v>0</v>
      </c>
      <c r="BG70">
        <f>IF(AND(AV70&lt;=AA70,AA70&lt;=((1.5*AV70)+AX70)),1,0)</f>
        <v>0</v>
      </c>
      <c r="BH70">
        <f>IF(AA70&gt;((1.5*AV70)+AX70),1,0)</f>
        <v>0</v>
      </c>
      <c r="BI70">
        <f>IF(AA70&lt;AV70,AA70-AV70,0)</f>
        <v>0</v>
      </c>
      <c r="BJ70">
        <f>IF(BH70=1,ROUND(AA70-((1.5*AV70)+AX70),0),0)</f>
        <v>0</v>
      </c>
      <c r="BK70">
        <v>100</v>
      </c>
      <c r="BL70">
        <f>BK70*BJ70</f>
        <v>0</v>
      </c>
    </row>
    <row r="71" spans="1:64">
      <c r="A71" t="s">
        <v>66</v>
      </c>
      <c r="B71" t="s">
        <v>165</v>
      </c>
      <c r="C71" t="s">
        <v>158</v>
      </c>
      <c r="D71" t="s">
        <v>144</v>
      </c>
      <c r="E71" t="s">
        <v>166</v>
      </c>
      <c r="F71" t="s">
        <v>71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f>SUM(G71:S71)</f>
        <v>0</v>
      </c>
      <c r="U71">
        <f>COUNTIF(H71:S71, "&gt;0")</f>
        <v>0</v>
      </c>
      <c r="V71">
        <f>AVERAGE(S71,(ROUND(AVERAGE(Q71:S71,(AVERAGE(H71:S71))),0)))</f>
        <v>0</v>
      </c>
      <c r="W71">
        <v>0</v>
      </c>
      <c r="X71">
        <v>1</v>
      </c>
      <c r="Y71">
        <v>0</v>
      </c>
      <c r="Z71">
        <v>0</v>
      </c>
      <c r="AA71">
        <f>(X71-W71)+Y71+Z71</f>
        <v>0</v>
      </c>
      <c r="AB71">
        <f>AA71-(V71*3)</f>
        <v>0</v>
      </c>
      <c r="AC71">
        <f>IF(V71=0,AA71,AA71/V71)</f>
        <v>0</v>
      </c>
      <c r="AD71">
        <v>45</v>
      </c>
      <c r="AE71">
        <v>0</v>
      </c>
      <c r="AF71">
        <f>(AD71+AE71)/30</f>
        <v>0</v>
      </c>
      <c r="AG71" t="s">
        <v>93</v>
      </c>
      <c r="AH71">
        <v>1</v>
      </c>
      <c r="AI71">
        <v>2</v>
      </c>
      <c r="AJ71">
        <f>2+AF71</f>
        <v>0</v>
      </c>
      <c r="AK71">
        <v>0.5</v>
      </c>
      <c r="AL71">
        <v>1</v>
      </c>
      <c r="AM71">
        <f>V71</f>
        <v>0</v>
      </c>
      <c r="AN71">
        <f>IF(V71&lt;1,"Low",IF(AND(U71&gt;=9,V71&gt;(SUMIF($C$2:$C$84,C71,$V$2:$V$84)/COUNTIF($C$2:$C$84,C71))),"High","Medium"))</f>
        <v>0</v>
      </c>
      <c r="AO71">
        <f>IF(AG71="no",0,ROUNDUP(AF71*AM71,0))</f>
        <v>0</v>
      </c>
      <c r="AP71">
        <f>AO71+ROUND(AM71/2,0)</f>
        <v>0</v>
      </c>
      <c r="AQ71">
        <f>IF(AM71=0,0,ROUND(STDEV(H71:S71)/AM71,1))</f>
        <v>0</v>
      </c>
      <c r="AR71">
        <f>IF(AM71=0,0,IF(AQ71&gt;3.7,2.4,IF(AQ71&lt;0.1,1.5,VLOOKUP(AQ71,'Coefficient'!$A$2:$B$38,2,0))))</f>
        <v>0</v>
      </c>
      <c r="AS71">
        <f>IF(AN71="Low",MIN(2*AM71,IF(AG71="NO",0,STDEVA(H71:S71)*AR71*SQRT(AF71+AK71))),IF(AN71="Medium",MIN(4*AM71,IF(AG71="NO",0,STDEVA(H71:S71)*AR71*SQRT(AF71+AK71))),MIN(6*AM71,IF(AG71="NO",0,STDEVA(H71:S71)*AR71*SQRT(AF71+AK71)))))</f>
        <v>0</v>
      </c>
      <c r="AT71">
        <f>IF(AG71="NO",0,(AM71*0))</f>
        <v>0</v>
      </c>
      <c r="AU71">
        <f>AS71+AT71</f>
        <v>0</v>
      </c>
      <c r="AV71">
        <f>IF(OR(AG71="no",AU71=0),0,IF(OR(AN71="low",AN71="medium"),(ROUND(MAX(AI71,MIN(AU71*AH71,AM71*BD71)),0)),(ROUND(MAX(AI71,MAX(AU71*AH71,AM71*BD71)),0))))</f>
        <v>0</v>
      </c>
      <c r="AW71">
        <f>IF($AG71="no",0,IF($AN71="Low",MIN($AO71+AV71,V71),SUM($AO71,AV71)))</f>
        <v>0</v>
      </c>
      <c r="AX71">
        <f>IF(AG71="no",0,ROUNDUP(MAX(AL71,(AM71)*AK71),0))</f>
        <v>0</v>
      </c>
      <c r="AY71">
        <f>AW71+AX71</f>
        <v>0</v>
      </c>
      <c r="AZ71">
        <f>IF(OR($AG71="No",AND($AN71="Low",$AC71&gt;2.5)),0,IF(OR($AA71&lt;=$AW71,$AP71-AA71&gt;0),$AY71-$AA71,0))</f>
        <v>0</v>
      </c>
      <c r="BA71">
        <f>IF(AND(AU71=0,AM71=0),0,(AU71/AM71))</f>
        <v>0</v>
      </c>
      <c r="BB71">
        <f>IF(AND(AO71=0,AM71=0),0,IF(AND(AM71&gt;0,AO71=0),0,(AO71/AM71)))</f>
        <v>0</v>
      </c>
      <c r="BC71">
        <f>BA71+BB71</f>
        <v>0</v>
      </c>
      <c r="BD71">
        <f>AJ71-BC71</f>
        <v>0</v>
      </c>
      <c r="BE71">
        <f>IF(AA71&lt;0.5*AV71,1,0)</f>
        <v>0</v>
      </c>
      <c r="BF71">
        <f>IF(AND(0.5*AV71&lt;=AA71,AA71&lt;AV71),1,0)</f>
        <v>0</v>
      </c>
      <c r="BG71">
        <f>IF(AND(AV71&lt;=AA71,AA71&lt;=((1.5*AV71)+AX71)),1,0)</f>
        <v>0</v>
      </c>
      <c r="BH71">
        <f>IF(AA71&gt;((1.5*AV71)+AX71),1,0)</f>
        <v>0</v>
      </c>
      <c r="BI71">
        <f>IF(AA71&lt;AV71,AA71-AV71,0)</f>
        <v>0</v>
      </c>
      <c r="BJ71">
        <f>IF(BH71=1,ROUND(AA71-((1.5*AV71)+AX71),0),0)</f>
        <v>0</v>
      </c>
      <c r="BK71">
        <v>100</v>
      </c>
      <c r="BL71">
        <f>BK71*BJ71</f>
        <v>0</v>
      </c>
    </row>
    <row r="72" spans="1:64">
      <c r="A72" t="s">
        <v>66</v>
      </c>
      <c r="B72" t="s">
        <v>167</v>
      </c>
      <c r="C72" t="s">
        <v>158</v>
      </c>
      <c r="D72" t="s">
        <v>91</v>
      </c>
      <c r="E72" t="s">
        <v>74</v>
      </c>
      <c r="F72" t="s">
        <v>71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>SUM(G72:S72)</f>
        <v>0</v>
      </c>
      <c r="U72">
        <f>COUNTIF(H72:S72, "&gt;0")</f>
        <v>0</v>
      </c>
      <c r="V72">
        <f>AVERAGE(S72,(ROUND(AVERAGE(Q72:S72,(AVERAGE(H72:S72))),0)))</f>
        <v>0</v>
      </c>
      <c r="W72">
        <v>0</v>
      </c>
      <c r="X72">
        <v>0</v>
      </c>
      <c r="Y72">
        <v>0</v>
      </c>
      <c r="Z72">
        <v>0</v>
      </c>
      <c r="AA72">
        <f>(X72-W72)+Y72+Z72</f>
        <v>0</v>
      </c>
      <c r="AB72">
        <f>AA72-(V72*3)</f>
        <v>0</v>
      </c>
      <c r="AC72">
        <f>IF(V72=0,AA72,AA72/V72)</f>
        <v>0</v>
      </c>
      <c r="AD72">
        <v>45</v>
      </c>
      <c r="AE72">
        <v>0</v>
      </c>
      <c r="AF72">
        <f>(AD72+AE72)/30</f>
        <v>0</v>
      </c>
      <c r="AG72" t="s">
        <v>93</v>
      </c>
      <c r="AH72">
        <v>1</v>
      </c>
      <c r="AI72">
        <v>2</v>
      </c>
      <c r="AJ72">
        <f>2+AF72</f>
        <v>0</v>
      </c>
      <c r="AK72">
        <v>0.5</v>
      </c>
      <c r="AL72">
        <v>1</v>
      </c>
      <c r="AM72">
        <f>V72</f>
        <v>0</v>
      </c>
      <c r="AN72">
        <f>IF(V72&lt;1,"Low",IF(AND(U72&gt;=9,V72&gt;(SUMIF($C$2:$C$84,C72,$V$2:$V$84)/COUNTIF($C$2:$C$84,C72))),"High","Medium"))</f>
        <v>0</v>
      </c>
      <c r="AO72">
        <f>IF(AG72="no",0,ROUNDUP(AF72*AM72,0))</f>
        <v>0</v>
      </c>
      <c r="AP72">
        <f>AO72+ROUND(AM72/2,0)</f>
        <v>0</v>
      </c>
      <c r="AQ72">
        <f>IF(AM72=0,0,ROUND(STDEV(H72:S72)/AM72,1))</f>
        <v>0</v>
      </c>
      <c r="AR72">
        <f>IF(AM72=0,0,IF(AQ72&gt;3.7,2.4,IF(AQ72&lt;0.1,1.5,VLOOKUP(AQ72,'Coefficient'!$A$2:$B$38,2,0))))</f>
        <v>0</v>
      </c>
      <c r="AS72">
        <f>IF(AN72="Low",MIN(2*AM72,IF(AG72="NO",0,STDEVA(H72:S72)*AR72*SQRT(AF72+AK72))),IF(AN72="Medium",MIN(4*AM72,IF(AG72="NO",0,STDEVA(H72:S72)*AR72*SQRT(AF72+AK72))),MIN(6*AM72,IF(AG72="NO",0,STDEVA(H72:S72)*AR72*SQRT(AF72+AK72)))))</f>
        <v>0</v>
      </c>
      <c r="AT72">
        <f>IF(AG72="NO",0,(AM72*0))</f>
        <v>0</v>
      </c>
      <c r="AU72">
        <f>AS72+AT72</f>
        <v>0</v>
      </c>
      <c r="AV72">
        <f>IF(OR(AG72="no",AU72=0),0,IF(OR(AN72="low",AN72="medium"),(ROUND(MAX(AI72,MIN(AU72*AH72,AM72*BD72)),0)),(ROUND(MAX(AI72,MAX(AU72*AH72,AM72*BD72)),0))))</f>
        <v>0</v>
      </c>
      <c r="AW72">
        <f>IF($AG72="no",0,IF($AN72="Low",MIN($AO72+AV72,V72),SUM($AO72,AV72)))</f>
        <v>0</v>
      </c>
      <c r="AX72">
        <f>IF(AG72="no",0,ROUNDUP(MAX(AL72,(AM72)*AK72),0))</f>
        <v>0</v>
      </c>
      <c r="AY72">
        <f>AW72+AX72</f>
        <v>0</v>
      </c>
      <c r="AZ72">
        <f>IF(OR($AG72="No",AND($AN72="Low",$AC72&gt;2.5)),0,IF(OR($AA72&lt;=$AW72,$AP72-AA72&gt;0),$AY72-$AA72,0))</f>
        <v>0</v>
      </c>
      <c r="BA72">
        <f>IF(AND(AU72=0,AM72=0),0,(AU72/AM72))</f>
        <v>0</v>
      </c>
      <c r="BB72">
        <f>IF(AND(AO72=0,AM72=0),0,IF(AND(AM72&gt;0,AO72=0),0,(AO72/AM72)))</f>
        <v>0</v>
      </c>
      <c r="BC72">
        <f>BA72+BB72</f>
        <v>0</v>
      </c>
      <c r="BD72">
        <f>AJ72-BC72</f>
        <v>0</v>
      </c>
      <c r="BE72">
        <f>IF(AA72&lt;0.5*AV72,1,0)</f>
        <v>0</v>
      </c>
      <c r="BF72">
        <f>IF(AND(0.5*AV72&lt;=AA72,AA72&lt;AV72),1,0)</f>
        <v>0</v>
      </c>
      <c r="BG72">
        <f>IF(AND(AV72&lt;=AA72,AA72&lt;=((1.5*AV72)+AX72)),1,0)</f>
        <v>0</v>
      </c>
      <c r="BH72">
        <f>IF(AA72&gt;((1.5*AV72)+AX72),1,0)</f>
        <v>0</v>
      </c>
      <c r="BI72">
        <f>IF(AA72&lt;AV72,AA72-AV72,0)</f>
        <v>0</v>
      </c>
      <c r="BJ72">
        <f>IF(BH72=1,ROUND(AA72-((1.5*AV72)+AX72),0),0)</f>
        <v>0</v>
      </c>
      <c r="BK72">
        <v>100</v>
      </c>
      <c r="BL72">
        <f>BK72*BJ72</f>
        <v>0</v>
      </c>
    </row>
    <row r="73" spans="1:64">
      <c r="A73" t="s">
        <v>66</v>
      </c>
      <c r="B73" t="s">
        <v>168</v>
      </c>
      <c r="C73" t="s">
        <v>158</v>
      </c>
      <c r="D73" t="s">
        <v>95</v>
      </c>
      <c r="E73" t="s">
        <v>74</v>
      </c>
      <c r="F73" t="s">
        <v>71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f>SUM(G73:S73)</f>
        <v>0</v>
      </c>
      <c r="U73">
        <f>COUNTIF(H73:S73, "&gt;0")</f>
        <v>0</v>
      </c>
      <c r="V73">
        <f>AVERAGE(S73,(ROUND(AVERAGE(Q73:S73,(AVERAGE(H73:S73))),0)))</f>
        <v>0</v>
      </c>
      <c r="W73">
        <v>0</v>
      </c>
      <c r="X73">
        <v>0</v>
      </c>
      <c r="Y73">
        <v>0</v>
      </c>
      <c r="Z73">
        <v>0</v>
      </c>
      <c r="AA73">
        <f>(X73-W73)+Y73+Z73</f>
        <v>0</v>
      </c>
      <c r="AB73">
        <f>AA73-(V73*3)</f>
        <v>0</v>
      </c>
      <c r="AC73">
        <f>IF(V73=0,AA73,AA73/V73)</f>
        <v>0</v>
      </c>
      <c r="AD73">
        <v>45</v>
      </c>
      <c r="AE73">
        <v>0</v>
      </c>
      <c r="AF73">
        <f>(AD73+AE73)/30</f>
        <v>0</v>
      </c>
      <c r="AG73" t="s">
        <v>93</v>
      </c>
      <c r="AH73">
        <v>1</v>
      </c>
      <c r="AI73">
        <v>2</v>
      </c>
      <c r="AJ73">
        <f>2+AF73</f>
        <v>0</v>
      </c>
      <c r="AK73">
        <v>0.5</v>
      </c>
      <c r="AL73">
        <v>1</v>
      </c>
      <c r="AM73">
        <f>V73</f>
        <v>0</v>
      </c>
      <c r="AN73">
        <f>IF(V73&lt;1,"Low",IF(AND(U73&gt;=9,V73&gt;(SUMIF($C$2:$C$84,C73,$V$2:$V$84)/COUNTIF($C$2:$C$84,C73))),"High","Medium"))</f>
        <v>0</v>
      </c>
      <c r="AO73">
        <f>IF(AG73="no",0,ROUNDUP(AF73*AM73,0))</f>
        <v>0</v>
      </c>
      <c r="AP73">
        <f>AO73+ROUND(AM73/2,0)</f>
        <v>0</v>
      </c>
      <c r="AQ73">
        <f>IF(AM73=0,0,ROUND(STDEV(H73:S73)/AM73,1))</f>
        <v>0</v>
      </c>
      <c r="AR73">
        <f>IF(AM73=0,0,IF(AQ73&gt;3.7,2.4,IF(AQ73&lt;0.1,1.5,VLOOKUP(AQ73,'Coefficient'!$A$2:$B$38,2,0))))</f>
        <v>0</v>
      </c>
      <c r="AS73">
        <f>IF(AN73="Low",MIN(2*AM73,IF(AG73="NO",0,STDEVA(H73:S73)*AR73*SQRT(AF73+AK73))),IF(AN73="Medium",MIN(4*AM73,IF(AG73="NO",0,STDEVA(H73:S73)*AR73*SQRT(AF73+AK73))),MIN(6*AM73,IF(AG73="NO",0,STDEVA(H73:S73)*AR73*SQRT(AF73+AK73)))))</f>
        <v>0</v>
      </c>
      <c r="AT73">
        <f>IF(AG73="NO",0,(AM73*0))</f>
        <v>0</v>
      </c>
      <c r="AU73">
        <f>AS73+AT73</f>
        <v>0</v>
      </c>
      <c r="AV73">
        <f>IF(OR(AG73="no",AU73=0),0,IF(OR(AN73="low",AN73="medium"),(ROUND(MAX(AI73,MIN(AU73*AH73,AM73*BD73)),0)),(ROUND(MAX(AI73,MAX(AU73*AH73,AM73*BD73)),0))))</f>
        <v>0</v>
      </c>
      <c r="AW73">
        <f>IF($AG73="no",0,IF($AN73="Low",MIN($AO73+AV73,V73),SUM($AO73,AV73)))</f>
        <v>0</v>
      </c>
      <c r="AX73">
        <f>IF(AG73="no",0,ROUNDUP(MAX(AL73,(AM73)*AK73),0))</f>
        <v>0</v>
      </c>
      <c r="AY73">
        <f>AW73+AX73</f>
        <v>0</v>
      </c>
      <c r="AZ73">
        <f>IF(OR($AG73="No",AND($AN73="Low",$AC73&gt;2.5)),0,IF(OR($AA73&lt;=$AW73,$AP73-AA73&gt;0),$AY73-$AA73,0))</f>
        <v>0</v>
      </c>
      <c r="BA73">
        <f>IF(AND(AU73=0,AM73=0),0,(AU73/AM73))</f>
        <v>0</v>
      </c>
      <c r="BB73">
        <f>IF(AND(AO73=0,AM73=0),0,IF(AND(AM73&gt;0,AO73=0),0,(AO73/AM73)))</f>
        <v>0</v>
      </c>
      <c r="BC73">
        <f>BA73+BB73</f>
        <v>0</v>
      </c>
      <c r="BD73">
        <f>AJ73-BC73</f>
        <v>0</v>
      </c>
      <c r="BE73">
        <f>IF(AA73&lt;0.5*AV73,1,0)</f>
        <v>0</v>
      </c>
      <c r="BF73">
        <f>IF(AND(0.5*AV73&lt;=AA73,AA73&lt;AV73),1,0)</f>
        <v>0</v>
      </c>
      <c r="BG73">
        <f>IF(AND(AV73&lt;=AA73,AA73&lt;=((1.5*AV73)+AX73)),1,0)</f>
        <v>0</v>
      </c>
      <c r="BH73">
        <f>IF(AA73&gt;((1.5*AV73)+AX73),1,0)</f>
        <v>0</v>
      </c>
      <c r="BI73">
        <f>IF(AA73&lt;AV73,AA73-AV73,0)</f>
        <v>0</v>
      </c>
      <c r="BJ73">
        <f>IF(BH73=1,ROUND(AA73-((1.5*AV73)+AX73),0),0)</f>
        <v>0</v>
      </c>
      <c r="BK73">
        <v>100</v>
      </c>
      <c r="BL73">
        <f>BK73*BJ73</f>
        <v>0</v>
      </c>
    </row>
    <row r="74" spans="1:64">
      <c r="A74" t="s">
        <v>66</v>
      </c>
      <c r="B74" t="s">
        <v>169</v>
      </c>
      <c r="C74" t="s">
        <v>158</v>
      </c>
      <c r="D74" t="s">
        <v>95</v>
      </c>
      <c r="E74" t="s">
        <v>102</v>
      </c>
      <c r="F74" t="s">
        <v>71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f>SUM(G74:S74)</f>
        <v>0</v>
      </c>
      <c r="U74">
        <f>COUNTIF(H74:S74, "&gt;0")</f>
        <v>0</v>
      </c>
      <c r="V74">
        <f>AVERAGE(S74,(ROUND(AVERAGE(Q74:S74,(AVERAGE(H74:S74))),0)))</f>
        <v>0</v>
      </c>
      <c r="W74">
        <v>0</v>
      </c>
      <c r="X74">
        <v>7</v>
      </c>
      <c r="Y74">
        <v>0</v>
      </c>
      <c r="Z74">
        <v>0</v>
      </c>
      <c r="AA74">
        <f>(X74-W74)+Y74+Z74</f>
        <v>0</v>
      </c>
      <c r="AB74">
        <f>AA74-(V74*3)</f>
        <v>0</v>
      </c>
      <c r="AC74">
        <f>IF(V74=0,AA74,AA74/V74)</f>
        <v>0</v>
      </c>
      <c r="AD74">
        <v>45</v>
      </c>
      <c r="AE74">
        <v>0</v>
      </c>
      <c r="AF74">
        <f>(AD74+AE74)/30</f>
        <v>0</v>
      </c>
      <c r="AG74" t="s">
        <v>93</v>
      </c>
      <c r="AH74">
        <v>1</v>
      </c>
      <c r="AI74">
        <v>2</v>
      </c>
      <c r="AJ74">
        <f>2+AF74</f>
        <v>0</v>
      </c>
      <c r="AK74">
        <v>0.5</v>
      </c>
      <c r="AL74">
        <v>1</v>
      </c>
      <c r="AM74">
        <f>V74</f>
        <v>0</v>
      </c>
      <c r="AN74">
        <f>IF(V74&lt;1,"Low",IF(AND(U74&gt;=9,V74&gt;(SUMIF($C$2:$C$84,C74,$V$2:$V$84)/COUNTIF($C$2:$C$84,C74))),"High","Medium"))</f>
        <v>0</v>
      </c>
      <c r="AO74">
        <f>IF(AG74="no",0,ROUNDUP(AF74*AM74,0))</f>
        <v>0</v>
      </c>
      <c r="AP74">
        <f>AO74+ROUND(AM74/2,0)</f>
        <v>0</v>
      </c>
      <c r="AQ74">
        <f>IF(AM74=0,0,ROUND(STDEV(H74:S74)/AM74,1))</f>
        <v>0</v>
      </c>
      <c r="AR74">
        <f>IF(AM74=0,0,IF(AQ74&gt;3.7,2.4,IF(AQ74&lt;0.1,1.5,VLOOKUP(AQ74,'Coefficient'!$A$2:$B$38,2,0))))</f>
        <v>0</v>
      </c>
      <c r="AS74">
        <f>IF(AN74="Low",MIN(2*AM74,IF(AG74="NO",0,STDEVA(H74:S74)*AR74*SQRT(AF74+AK74))),IF(AN74="Medium",MIN(4*AM74,IF(AG74="NO",0,STDEVA(H74:S74)*AR74*SQRT(AF74+AK74))),MIN(6*AM74,IF(AG74="NO",0,STDEVA(H74:S74)*AR74*SQRT(AF74+AK74)))))</f>
        <v>0</v>
      </c>
      <c r="AT74">
        <f>IF(AG74="NO",0,(AM74*0))</f>
        <v>0</v>
      </c>
      <c r="AU74">
        <f>AS74+AT74</f>
        <v>0</v>
      </c>
      <c r="AV74">
        <f>IF(OR(AG74="no",AU74=0),0,IF(OR(AN74="low",AN74="medium"),(ROUND(MAX(AI74,MIN(AU74*AH74,AM74*BD74)),0)),(ROUND(MAX(AI74,MAX(AU74*AH74,AM74*BD74)),0))))</f>
        <v>0</v>
      </c>
      <c r="AW74">
        <f>IF($AG74="no",0,IF($AN74="Low",MIN($AO74+AV74,V74),SUM($AO74,AV74)))</f>
        <v>0</v>
      </c>
      <c r="AX74">
        <f>IF(AG74="no",0,ROUNDUP(MAX(AL74,(AM74)*AK74),0))</f>
        <v>0</v>
      </c>
      <c r="AY74">
        <f>AW74+AX74</f>
        <v>0</v>
      </c>
      <c r="AZ74">
        <f>IF(OR($AG74="No",AND($AN74="Low",$AC74&gt;2.5)),0,IF(OR($AA74&lt;=$AW74,$AP74-AA74&gt;0),$AY74-$AA74,0))</f>
        <v>0</v>
      </c>
      <c r="BA74">
        <f>IF(AND(AU74=0,AM74=0),0,(AU74/AM74))</f>
        <v>0</v>
      </c>
      <c r="BB74">
        <f>IF(AND(AO74=0,AM74=0),0,IF(AND(AM74&gt;0,AO74=0),0,(AO74/AM74)))</f>
        <v>0</v>
      </c>
      <c r="BC74">
        <f>BA74+BB74</f>
        <v>0</v>
      </c>
      <c r="BD74">
        <f>AJ74-BC74</f>
        <v>0</v>
      </c>
      <c r="BE74">
        <f>IF(AA74&lt;0.5*AV74,1,0)</f>
        <v>0</v>
      </c>
      <c r="BF74">
        <f>IF(AND(0.5*AV74&lt;=AA74,AA74&lt;AV74),1,0)</f>
        <v>0</v>
      </c>
      <c r="BG74">
        <f>IF(AND(AV74&lt;=AA74,AA74&lt;=((1.5*AV74)+AX74)),1,0)</f>
        <v>0</v>
      </c>
      <c r="BH74">
        <f>IF(AA74&gt;((1.5*AV74)+AX74),1,0)</f>
        <v>0</v>
      </c>
      <c r="BI74">
        <f>IF(AA74&lt;AV74,AA74-AV74,0)</f>
        <v>0</v>
      </c>
      <c r="BJ74">
        <f>IF(BH74=1,ROUND(AA74-((1.5*AV74)+AX74),0),0)</f>
        <v>0</v>
      </c>
      <c r="BK74">
        <v>100</v>
      </c>
      <c r="BL74">
        <f>BK74*BJ74</f>
        <v>0</v>
      </c>
    </row>
    <row r="75" spans="1:64">
      <c r="A75" t="s">
        <v>66</v>
      </c>
      <c r="B75" t="s">
        <v>170</v>
      </c>
      <c r="C75" t="s">
        <v>158</v>
      </c>
      <c r="D75" t="s">
        <v>91</v>
      </c>
      <c r="E75" t="s">
        <v>107</v>
      </c>
      <c r="F75" t="s">
        <v>71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f>SUM(G75:S75)</f>
        <v>0</v>
      </c>
      <c r="U75">
        <f>COUNTIF(H75:S75, "&gt;0")</f>
        <v>0</v>
      </c>
      <c r="V75">
        <f>AVERAGE(S75,(ROUND(AVERAGE(Q75:S75,(AVERAGE(H75:S75))),0)))</f>
        <v>0</v>
      </c>
      <c r="W75">
        <v>0</v>
      </c>
      <c r="X75">
        <v>0</v>
      </c>
      <c r="Y75">
        <v>0</v>
      </c>
      <c r="Z75">
        <v>0</v>
      </c>
      <c r="AA75">
        <f>(X75-W75)+Y75+Z75</f>
        <v>0</v>
      </c>
      <c r="AB75">
        <f>AA75-(V75*3)</f>
        <v>0</v>
      </c>
      <c r="AC75">
        <f>IF(V75=0,AA75,AA75/V75)</f>
        <v>0</v>
      </c>
      <c r="AD75">
        <v>45</v>
      </c>
      <c r="AE75">
        <v>0</v>
      </c>
      <c r="AF75">
        <f>(AD75+AE75)/30</f>
        <v>0</v>
      </c>
      <c r="AG75" t="s">
        <v>93</v>
      </c>
      <c r="AH75">
        <v>1</v>
      </c>
      <c r="AI75">
        <v>2</v>
      </c>
      <c r="AJ75">
        <f>2+AF75</f>
        <v>0</v>
      </c>
      <c r="AK75">
        <v>0.5</v>
      </c>
      <c r="AL75">
        <v>1</v>
      </c>
      <c r="AM75">
        <f>V75</f>
        <v>0</v>
      </c>
      <c r="AN75">
        <f>IF(V75&lt;1,"Low",IF(AND(U75&gt;=9,V75&gt;(SUMIF($C$2:$C$84,C75,$V$2:$V$84)/COUNTIF($C$2:$C$84,C75))),"High","Medium"))</f>
        <v>0</v>
      </c>
      <c r="AO75">
        <f>IF(AG75="no",0,ROUNDUP(AF75*AM75,0))</f>
        <v>0</v>
      </c>
      <c r="AP75">
        <f>AO75+ROUND(AM75/2,0)</f>
        <v>0</v>
      </c>
      <c r="AQ75">
        <f>IF(AM75=0,0,ROUND(STDEV(H75:S75)/AM75,1))</f>
        <v>0</v>
      </c>
      <c r="AR75">
        <f>IF(AM75=0,0,IF(AQ75&gt;3.7,2.4,IF(AQ75&lt;0.1,1.5,VLOOKUP(AQ75,'Coefficient'!$A$2:$B$38,2,0))))</f>
        <v>0</v>
      </c>
      <c r="AS75">
        <f>IF(AN75="Low",MIN(2*AM75,IF(AG75="NO",0,STDEVA(H75:S75)*AR75*SQRT(AF75+AK75))),IF(AN75="Medium",MIN(4*AM75,IF(AG75="NO",0,STDEVA(H75:S75)*AR75*SQRT(AF75+AK75))),MIN(6*AM75,IF(AG75="NO",0,STDEVA(H75:S75)*AR75*SQRT(AF75+AK75)))))</f>
        <v>0</v>
      </c>
      <c r="AT75">
        <f>IF(AG75="NO",0,(AM75*0))</f>
        <v>0</v>
      </c>
      <c r="AU75">
        <f>AS75+AT75</f>
        <v>0</v>
      </c>
      <c r="AV75">
        <f>IF(OR(AG75="no",AU75=0),0,IF(OR(AN75="low",AN75="medium"),(ROUND(MAX(AI75,MIN(AU75*AH75,AM75*BD75)),0)),(ROUND(MAX(AI75,MAX(AU75*AH75,AM75*BD75)),0))))</f>
        <v>0</v>
      </c>
      <c r="AW75">
        <f>IF($AG75="no",0,IF($AN75="Low",MIN($AO75+AV75,V75),SUM($AO75,AV75)))</f>
        <v>0</v>
      </c>
      <c r="AX75">
        <f>IF(AG75="no",0,ROUNDUP(MAX(AL75,(AM75)*AK75),0))</f>
        <v>0</v>
      </c>
      <c r="AY75">
        <f>AW75+AX75</f>
        <v>0</v>
      </c>
      <c r="AZ75">
        <f>IF(OR($AG75="No",AND($AN75="Low",$AC75&gt;2.5)),0,IF(OR($AA75&lt;=$AW75,$AP75-AA75&gt;0),$AY75-$AA75,0))</f>
        <v>0</v>
      </c>
      <c r="BA75">
        <f>IF(AND(AU75=0,AM75=0),0,(AU75/AM75))</f>
        <v>0</v>
      </c>
      <c r="BB75">
        <f>IF(AND(AO75=0,AM75=0),0,IF(AND(AM75&gt;0,AO75=0),0,(AO75/AM75)))</f>
        <v>0</v>
      </c>
      <c r="BC75">
        <f>BA75+BB75</f>
        <v>0</v>
      </c>
      <c r="BD75">
        <f>AJ75-BC75</f>
        <v>0</v>
      </c>
      <c r="BE75">
        <f>IF(AA75&lt;0.5*AV75,1,0)</f>
        <v>0</v>
      </c>
      <c r="BF75">
        <f>IF(AND(0.5*AV75&lt;=AA75,AA75&lt;AV75),1,0)</f>
        <v>0</v>
      </c>
      <c r="BG75">
        <f>IF(AND(AV75&lt;=AA75,AA75&lt;=((1.5*AV75)+AX75)),1,0)</f>
        <v>0</v>
      </c>
      <c r="BH75">
        <f>IF(AA75&gt;((1.5*AV75)+AX75),1,0)</f>
        <v>0</v>
      </c>
      <c r="BI75">
        <f>IF(AA75&lt;AV75,AA75-AV75,0)</f>
        <v>0</v>
      </c>
      <c r="BJ75">
        <f>IF(BH75=1,ROUND(AA75-((1.5*AV75)+AX75),0),0)</f>
        <v>0</v>
      </c>
      <c r="BK75">
        <v>100</v>
      </c>
      <c r="BL75">
        <f>BK75*BJ75</f>
        <v>0</v>
      </c>
    </row>
    <row r="76" spans="1:64">
      <c r="A76" t="s">
        <v>66</v>
      </c>
      <c r="B76" t="s">
        <v>171</v>
      </c>
      <c r="C76" t="s">
        <v>158</v>
      </c>
      <c r="D76" t="s">
        <v>95</v>
      </c>
      <c r="E76" t="s">
        <v>107</v>
      </c>
      <c r="F76" t="s">
        <v>71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f>SUM(G76:S76)</f>
        <v>0</v>
      </c>
      <c r="U76">
        <f>COUNTIF(H76:S76, "&gt;0")</f>
        <v>0</v>
      </c>
      <c r="V76">
        <f>AVERAGE(S76,(ROUND(AVERAGE(Q76:S76,(AVERAGE(H76:S76))),0)))</f>
        <v>0</v>
      </c>
      <c r="W76">
        <v>0</v>
      </c>
      <c r="X76">
        <v>0</v>
      </c>
      <c r="Y76">
        <v>0</v>
      </c>
      <c r="Z76">
        <v>0</v>
      </c>
      <c r="AA76">
        <f>(X76-W76)+Y76+Z76</f>
        <v>0</v>
      </c>
      <c r="AB76">
        <f>AA76-(V76*3)</f>
        <v>0</v>
      </c>
      <c r="AC76">
        <f>IF(V76=0,AA76,AA76/V76)</f>
        <v>0</v>
      </c>
      <c r="AD76">
        <v>45</v>
      </c>
      <c r="AE76">
        <v>0</v>
      </c>
      <c r="AF76">
        <f>(AD76+AE76)/30</f>
        <v>0</v>
      </c>
      <c r="AG76" t="s">
        <v>93</v>
      </c>
      <c r="AH76">
        <v>1</v>
      </c>
      <c r="AI76">
        <v>2</v>
      </c>
      <c r="AJ76">
        <f>2+AF76</f>
        <v>0</v>
      </c>
      <c r="AK76">
        <v>0.5</v>
      </c>
      <c r="AL76">
        <v>1</v>
      </c>
      <c r="AM76">
        <f>V76</f>
        <v>0</v>
      </c>
      <c r="AN76">
        <f>IF(V76&lt;1,"Low",IF(AND(U76&gt;=9,V76&gt;(SUMIF($C$2:$C$84,C76,$V$2:$V$84)/COUNTIF($C$2:$C$84,C76))),"High","Medium"))</f>
        <v>0</v>
      </c>
      <c r="AO76">
        <f>IF(AG76="no",0,ROUNDUP(AF76*AM76,0))</f>
        <v>0</v>
      </c>
      <c r="AP76">
        <f>AO76+ROUND(AM76/2,0)</f>
        <v>0</v>
      </c>
      <c r="AQ76">
        <f>IF(AM76=0,0,ROUND(STDEV(H76:S76)/AM76,1))</f>
        <v>0</v>
      </c>
      <c r="AR76">
        <f>IF(AM76=0,0,IF(AQ76&gt;3.7,2.4,IF(AQ76&lt;0.1,1.5,VLOOKUP(AQ76,'Coefficient'!$A$2:$B$38,2,0))))</f>
        <v>0</v>
      </c>
      <c r="AS76">
        <f>IF(AN76="Low",MIN(2*AM76,IF(AG76="NO",0,STDEVA(H76:S76)*AR76*SQRT(AF76+AK76))),IF(AN76="Medium",MIN(4*AM76,IF(AG76="NO",0,STDEVA(H76:S76)*AR76*SQRT(AF76+AK76))),MIN(6*AM76,IF(AG76="NO",0,STDEVA(H76:S76)*AR76*SQRT(AF76+AK76)))))</f>
        <v>0</v>
      </c>
      <c r="AT76">
        <f>IF(AG76="NO",0,(AM76*0))</f>
        <v>0</v>
      </c>
      <c r="AU76">
        <f>AS76+AT76</f>
        <v>0</v>
      </c>
      <c r="AV76">
        <f>IF(OR(AG76="no",AU76=0),0,IF(OR(AN76="low",AN76="medium"),(ROUND(MAX(AI76,MIN(AU76*AH76,AM76*BD76)),0)),(ROUND(MAX(AI76,MAX(AU76*AH76,AM76*BD76)),0))))</f>
        <v>0</v>
      </c>
      <c r="AW76">
        <f>IF($AG76="no",0,IF($AN76="Low",MIN($AO76+AV76,V76),SUM($AO76,AV76)))</f>
        <v>0</v>
      </c>
      <c r="AX76">
        <f>IF(AG76="no",0,ROUNDUP(MAX(AL76,(AM76)*AK76),0))</f>
        <v>0</v>
      </c>
      <c r="AY76">
        <f>AW76+AX76</f>
        <v>0</v>
      </c>
      <c r="AZ76">
        <f>IF(OR($AG76="No",AND($AN76="Low",$AC76&gt;2.5)),0,IF(OR($AA76&lt;=$AW76,$AP76-AA76&gt;0),$AY76-$AA76,0))</f>
        <v>0</v>
      </c>
      <c r="BA76">
        <f>IF(AND(AU76=0,AM76=0),0,(AU76/AM76))</f>
        <v>0</v>
      </c>
      <c r="BB76">
        <f>IF(AND(AO76=0,AM76=0),0,IF(AND(AM76&gt;0,AO76=0),0,(AO76/AM76)))</f>
        <v>0</v>
      </c>
      <c r="BC76">
        <f>BA76+BB76</f>
        <v>0</v>
      </c>
      <c r="BD76">
        <f>AJ76-BC76</f>
        <v>0</v>
      </c>
      <c r="BE76">
        <f>IF(AA76&lt;0.5*AV76,1,0)</f>
        <v>0</v>
      </c>
      <c r="BF76">
        <f>IF(AND(0.5*AV76&lt;=AA76,AA76&lt;AV76),1,0)</f>
        <v>0</v>
      </c>
      <c r="BG76">
        <f>IF(AND(AV76&lt;=AA76,AA76&lt;=((1.5*AV76)+AX76)),1,0)</f>
        <v>0</v>
      </c>
      <c r="BH76">
        <f>IF(AA76&gt;((1.5*AV76)+AX76),1,0)</f>
        <v>0</v>
      </c>
      <c r="BI76">
        <f>IF(AA76&lt;AV76,AA76-AV76,0)</f>
        <v>0</v>
      </c>
      <c r="BJ76">
        <f>IF(BH76=1,ROUND(AA76-((1.5*AV76)+AX76),0),0)</f>
        <v>0</v>
      </c>
      <c r="BK76">
        <v>100</v>
      </c>
      <c r="BL76">
        <f>BK76*BJ76</f>
        <v>0</v>
      </c>
    </row>
    <row r="77" spans="1:64">
      <c r="A77" t="s">
        <v>66</v>
      </c>
      <c r="B77" t="s">
        <v>172</v>
      </c>
      <c r="C77" t="s">
        <v>158</v>
      </c>
      <c r="D77" t="s">
        <v>91</v>
      </c>
      <c r="E77" t="s">
        <v>78</v>
      </c>
      <c r="F77" t="s">
        <v>71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f>SUM(G77:S77)</f>
        <v>0</v>
      </c>
      <c r="U77">
        <f>COUNTIF(H77:S77, "&gt;0")</f>
        <v>0</v>
      </c>
      <c r="V77">
        <f>AVERAGE(S77,(ROUND(AVERAGE(Q77:S77,(AVERAGE(H77:S77))),0)))</f>
        <v>0</v>
      </c>
      <c r="W77">
        <v>0</v>
      </c>
      <c r="X77">
        <v>0</v>
      </c>
      <c r="Y77">
        <v>0</v>
      </c>
      <c r="Z77">
        <v>0</v>
      </c>
      <c r="AA77">
        <f>(X77-W77)+Y77+Z77</f>
        <v>0</v>
      </c>
      <c r="AB77">
        <f>AA77-(V77*3)</f>
        <v>0</v>
      </c>
      <c r="AC77">
        <f>IF(V77=0,AA77,AA77/V77)</f>
        <v>0</v>
      </c>
      <c r="AD77">
        <v>45</v>
      </c>
      <c r="AE77">
        <v>0</v>
      </c>
      <c r="AF77">
        <f>(AD77+AE77)/30</f>
        <v>0</v>
      </c>
      <c r="AG77" t="s">
        <v>93</v>
      </c>
      <c r="AH77">
        <v>1</v>
      </c>
      <c r="AI77">
        <v>2</v>
      </c>
      <c r="AJ77">
        <f>2+AF77</f>
        <v>0</v>
      </c>
      <c r="AK77">
        <v>0.5</v>
      </c>
      <c r="AL77">
        <v>1</v>
      </c>
      <c r="AM77">
        <f>V77</f>
        <v>0</v>
      </c>
      <c r="AN77">
        <f>IF(V77&lt;1,"Low",IF(AND(U77&gt;=9,V77&gt;(SUMIF($C$2:$C$84,C77,$V$2:$V$84)/COUNTIF($C$2:$C$84,C77))),"High","Medium"))</f>
        <v>0</v>
      </c>
      <c r="AO77">
        <f>IF(AG77="no",0,ROUNDUP(AF77*AM77,0))</f>
        <v>0</v>
      </c>
      <c r="AP77">
        <f>AO77+ROUND(AM77/2,0)</f>
        <v>0</v>
      </c>
      <c r="AQ77">
        <f>IF(AM77=0,0,ROUND(STDEV(H77:S77)/AM77,1))</f>
        <v>0</v>
      </c>
      <c r="AR77">
        <f>IF(AM77=0,0,IF(AQ77&gt;3.7,2.4,IF(AQ77&lt;0.1,1.5,VLOOKUP(AQ77,'Coefficient'!$A$2:$B$38,2,0))))</f>
        <v>0</v>
      </c>
      <c r="AS77">
        <f>IF(AN77="Low",MIN(2*AM77,IF(AG77="NO",0,STDEVA(H77:S77)*AR77*SQRT(AF77+AK77))),IF(AN77="Medium",MIN(4*AM77,IF(AG77="NO",0,STDEVA(H77:S77)*AR77*SQRT(AF77+AK77))),MIN(6*AM77,IF(AG77="NO",0,STDEVA(H77:S77)*AR77*SQRT(AF77+AK77)))))</f>
        <v>0</v>
      </c>
      <c r="AT77">
        <f>IF(AG77="NO",0,(AM77*0))</f>
        <v>0</v>
      </c>
      <c r="AU77">
        <f>AS77+AT77</f>
        <v>0</v>
      </c>
      <c r="AV77">
        <f>IF(OR(AG77="no",AU77=0),0,IF(OR(AN77="low",AN77="medium"),(ROUND(MAX(AI77,MIN(AU77*AH77,AM77*BD77)),0)),(ROUND(MAX(AI77,MAX(AU77*AH77,AM77*BD77)),0))))</f>
        <v>0</v>
      </c>
      <c r="AW77">
        <f>IF($AG77="no",0,IF($AN77="Low",MIN($AO77+AV77,V77),SUM($AO77,AV77)))</f>
        <v>0</v>
      </c>
      <c r="AX77">
        <f>IF(AG77="no",0,ROUNDUP(MAX(AL77,(AM77)*AK77),0))</f>
        <v>0</v>
      </c>
      <c r="AY77">
        <f>AW77+AX77</f>
        <v>0</v>
      </c>
      <c r="AZ77">
        <f>IF(OR($AG77="No",AND($AN77="Low",$AC77&gt;2.5)),0,IF(OR($AA77&lt;=$AW77,$AP77-AA77&gt;0),$AY77-$AA77,0))</f>
        <v>0</v>
      </c>
      <c r="BA77">
        <f>IF(AND(AU77=0,AM77=0),0,(AU77/AM77))</f>
        <v>0</v>
      </c>
      <c r="BB77">
        <f>IF(AND(AO77=0,AM77=0),0,IF(AND(AM77&gt;0,AO77=0),0,(AO77/AM77)))</f>
        <v>0</v>
      </c>
      <c r="BC77">
        <f>BA77+BB77</f>
        <v>0</v>
      </c>
      <c r="BD77">
        <f>AJ77-BC77</f>
        <v>0</v>
      </c>
      <c r="BE77">
        <f>IF(AA77&lt;0.5*AV77,1,0)</f>
        <v>0</v>
      </c>
      <c r="BF77">
        <f>IF(AND(0.5*AV77&lt;=AA77,AA77&lt;AV77),1,0)</f>
        <v>0</v>
      </c>
      <c r="BG77">
        <f>IF(AND(AV77&lt;=AA77,AA77&lt;=((1.5*AV77)+AX77)),1,0)</f>
        <v>0</v>
      </c>
      <c r="BH77">
        <f>IF(AA77&gt;((1.5*AV77)+AX77),1,0)</f>
        <v>0</v>
      </c>
      <c r="BI77">
        <f>IF(AA77&lt;AV77,AA77-AV77,0)</f>
        <v>0</v>
      </c>
      <c r="BJ77">
        <f>IF(BH77=1,ROUND(AA77-((1.5*AV77)+AX77),0),0)</f>
        <v>0</v>
      </c>
      <c r="BK77">
        <v>100</v>
      </c>
      <c r="BL77">
        <f>BK77*BJ77</f>
        <v>0</v>
      </c>
    </row>
    <row r="78" spans="1:64">
      <c r="A78" t="s">
        <v>66</v>
      </c>
      <c r="B78" t="s">
        <v>173</v>
      </c>
      <c r="C78" t="s">
        <v>158</v>
      </c>
      <c r="D78" t="s">
        <v>95</v>
      </c>
      <c r="E78" t="s">
        <v>78</v>
      </c>
      <c r="F78" t="s">
        <v>71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f>SUM(G78:S78)</f>
        <v>0</v>
      </c>
      <c r="U78">
        <f>COUNTIF(H78:S78, "&gt;0")</f>
        <v>0</v>
      </c>
      <c r="V78">
        <f>AVERAGE(S78,(ROUND(AVERAGE(Q78:S78,(AVERAGE(H78:S78))),0)))</f>
        <v>0</v>
      </c>
      <c r="W78">
        <v>0</v>
      </c>
      <c r="X78">
        <v>3</v>
      </c>
      <c r="Y78">
        <v>0</v>
      </c>
      <c r="Z78">
        <v>0</v>
      </c>
      <c r="AA78">
        <f>(X78-W78)+Y78+Z78</f>
        <v>0</v>
      </c>
      <c r="AB78">
        <f>AA78-(V78*3)</f>
        <v>0</v>
      </c>
      <c r="AC78">
        <f>IF(V78=0,AA78,AA78/V78)</f>
        <v>0</v>
      </c>
      <c r="AD78">
        <v>45</v>
      </c>
      <c r="AE78">
        <v>0</v>
      </c>
      <c r="AF78">
        <f>(AD78+AE78)/30</f>
        <v>0</v>
      </c>
      <c r="AG78" t="s">
        <v>93</v>
      </c>
      <c r="AH78">
        <v>1</v>
      </c>
      <c r="AI78">
        <v>2</v>
      </c>
      <c r="AJ78">
        <f>2+AF78</f>
        <v>0</v>
      </c>
      <c r="AK78">
        <v>0.5</v>
      </c>
      <c r="AL78">
        <v>1</v>
      </c>
      <c r="AM78">
        <f>V78</f>
        <v>0</v>
      </c>
      <c r="AN78">
        <f>IF(V78&lt;1,"Low",IF(AND(U78&gt;=9,V78&gt;(SUMIF($C$2:$C$84,C78,$V$2:$V$84)/COUNTIF($C$2:$C$84,C78))),"High","Medium"))</f>
        <v>0</v>
      </c>
      <c r="AO78">
        <f>IF(AG78="no",0,ROUNDUP(AF78*AM78,0))</f>
        <v>0</v>
      </c>
      <c r="AP78">
        <f>AO78+ROUND(AM78/2,0)</f>
        <v>0</v>
      </c>
      <c r="AQ78">
        <f>IF(AM78=0,0,ROUND(STDEV(H78:S78)/AM78,1))</f>
        <v>0</v>
      </c>
      <c r="AR78">
        <f>IF(AM78=0,0,IF(AQ78&gt;3.7,2.4,IF(AQ78&lt;0.1,1.5,VLOOKUP(AQ78,'Coefficient'!$A$2:$B$38,2,0))))</f>
        <v>0</v>
      </c>
      <c r="AS78">
        <f>IF(AN78="Low",MIN(2*AM78,IF(AG78="NO",0,STDEVA(H78:S78)*AR78*SQRT(AF78+AK78))),IF(AN78="Medium",MIN(4*AM78,IF(AG78="NO",0,STDEVA(H78:S78)*AR78*SQRT(AF78+AK78))),MIN(6*AM78,IF(AG78="NO",0,STDEVA(H78:S78)*AR78*SQRT(AF78+AK78)))))</f>
        <v>0</v>
      </c>
      <c r="AT78">
        <f>IF(AG78="NO",0,(AM78*0))</f>
        <v>0</v>
      </c>
      <c r="AU78">
        <f>AS78+AT78</f>
        <v>0</v>
      </c>
      <c r="AV78">
        <f>IF(OR(AG78="no",AU78=0),0,IF(OR(AN78="low",AN78="medium"),(ROUND(MAX(AI78,MIN(AU78*AH78,AM78*BD78)),0)),(ROUND(MAX(AI78,MAX(AU78*AH78,AM78*BD78)),0))))</f>
        <v>0</v>
      </c>
      <c r="AW78">
        <f>IF($AG78="no",0,IF($AN78="Low",MIN($AO78+AV78,V78),SUM($AO78,AV78)))</f>
        <v>0</v>
      </c>
      <c r="AX78">
        <f>IF(AG78="no",0,ROUNDUP(MAX(AL78,(AM78)*AK78),0))</f>
        <v>0</v>
      </c>
      <c r="AY78">
        <f>AW78+AX78</f>
        <v>0</v>
      </c>
      <c r="AZ78">
        <f>IF(OR($AG78="No",AND($AN78="Low",$AC78&gt;2.5)),0,IF(OR($AA78&lt;=$AW78,$AP78-AA78&gt;0),$AY78-$AA78,0))</f>
        <v>0</v>
      </c>
      <c r="BA78">
        <f>IF(AND(AU78=0,AM78=0),0,(AU78/AM78))</f>
        <v>0</v>
      </c>
      <c r="BB78">
        <f>IF(AND(AO78=0,AM78=0),0,IF(AND(AM78&gt;0,AO78=0),0,(AO78/AM78)))</f>
        <v>0</v>
      </c>
      <c r="BC78">
        <f>BA78+BB78</f>
        <v>0</v>
      </c>
      <c r="BD78">
        <f>AJ78-BC78</f>
        <v>0</v>
      </c>
      <c r="BE78">
        <f>IF(AA78&lt;0.5*AV78,1,0)</f>
        <v>0</v>
      </c>
      <c r="BF78">
        <f>IF(AND(0.5*AV78&lt;=AA78,AA78&lt;AV78),1,0)</f>
        <v>0</v>
      </c>
      <c r="BG78">
        <f>IF(AND(AV78&lt;=AA78,AA78&lt;=((1.5*AV78)+AX78)),1,0)</f>
        <v>0</v>
      </c>
      <c r="BH78">
        <f>IF(AA78&gt;((1.5*AV78)+AX78),1,0)</f>
        <v>0</v>
      </c>
      <c r="BI78">
        <f>IF(AA78&lt;AV78,AA78-AV78,0)</f>
        <v>0</v>
      </c>
      <c r="BJ78">
        <f>IF(BH78=1,ROUND(AA78-((1.5*AV78)+AX78),0),0)</f>
        <v>0</v>
      </c>
      <c r="BK78">
        <v>100</v>
      </c>
      <c r="BL78">
        <f>BK78*BJ78</f>
        <v>0</v>
      </c>
    </row>
    <row r="79" spans="1:64">
      <c r="A79" t="s">
        <v>66</v>
      </c>
      <c r="B79" t="s">
        <v>174</v>
      </c>
      <c r="C79" t="s">
        <v>158</v>
      </c>
      <c r="D79" t="s">
        <v>91</v>
      </c>
      <c r="E79" t="s">
        <v>120</v>
      </c>
      <c r="F79" t="s">
        <v>71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f>SUM(G79:S79)</f>
        <v>0</v>
      </c>
      <c r="U79">
        <f>COUNTIF(H79:S79, "&gt;0")</f>
        <v>0</v>
      </c>
      <c r="V79">
        <f>AVERAGE(S79,(ROUND(AVERAGE(Q79:S79,(AVERAGE(H79:S79))),0)))</f>
        <v>0</v>
      </c>
      <c r="W79">
        <v>0</v>
      </c>
      <c r="X79">
        <v>10</v>
      </c>
      <c r="Y79">
        <v>0</v>
      </c>
      <c r="Z79">
        <v>0</v>
      </c>
      <c r="AA79">
        <f>(X79-W79)+Y79+Z79</f>
        <v>0</v>
      </c>
      <c r="AB79">
        <f>AA79-(V79*3)</f>
        <v>0</v>
      </c>
      <c r="AC79">
        <f>IF(V79=0,AA79,AA79/V79)</f>
        <v>0</v>
      </c>
      <c r="AD79">
        <v>45</v>
      </c>
      <c r="AE79">
        <v>0</v>
      </c>
      <c r="AF79">
        <f>(AD79+AE79)/30</f>
        <v>0</v>
      </c>
      <c r="AG79" t="s">
        <v>93</v>
      </c>
      <c r="AH79">
        <v>1</v>
      </c>
      <c r="AI79">
        <v>2</v>
      </c>
      <c r="AJ79">
        <f>2+AF79</f>
        <v>0</v>
      </c>
      <c r="AK79">
        <v>0.5</v>
      </c>
      <c r="AL79">
        <v>1</v>
      </c>
      <c r="AM79">
        <f>V79</f>
        <v>0</v>
      </c>
      <c r="AN79">
        <f>IF(V79&lt;1,"Low",IF(AND(U79&gt;=9,V79&gt;(SUMIF($C$2:$C$84,C79,$V$2:$V$84)/COUNTIF($C$2:$C$84,C79))),"High","Medium"))</f>
        <v>0</v>
      </c>
      <c r="AO79">
        <f>IF(AG79="no",0,ROUNDUP(AF79*AM79,0))</f>
        <v>0</v>
      </c>
      <c r="AP79">
        <f>AO79+ROUND(AM79/2,0)</f>
        <v>0</v>
      </c>
      <c r="AQ79">
        <f>IF(AM79=0,0,ROUND(STDEV(H79:S79)/AM79,1))</f>
        <v>0</v>
      </c>
      <c r="AR79">
        <f>IF(AM79=0,0,IF(AQ79&gt;3.7,2.4,IF(AQ79&lt;0.1,1.5,VLOOKUP(AQ79,'Coefficient'!$A$2:$B$38,2,0))))</f>
        <v>0</v>
      </c>
      <c r="AS79">
        <f>IF(AN79="Low",MIN(2*AM79,IF(AG79="NO",0,STDEVA(H79:S79)*AR79*SQRT(AF79+AK79))),IF(AN79="Medium",MIN(4*AM79,IF(AG79="NO",0,STDEVA(H79:S79)*AR79*SQRT(AF79+AK79))),MIN(6*AM79,IF(AG79="NO",0,STDEVA(H79:S79)*AR79*SQRT(AF79+AK79)))))</f>
        <v>0</v>
      </c>
      <c r="AT79">
        <f>IF(AG79="NO",0,(AM79*0))</f>
        <v>0</v>
      </c>
      <c r="AU79">
        <f>AS79+AT79</f>
        <v>0</v>
      </c>
      <c r="AV79">
        <f>IF(OR(AG79="no",AU79=0),0,IF(OR(AN79="low",AN79="medium"),(ROUND(MAX(AI79,MIN(AU79*AH79,AM79*BD79)),0)),(ROUND(MAX(AI79,MAX(AU79*AH79,AM79*BD79)),0))))</f>
        <v>0</v>
      </c>
      <c r="AW79">
        <f>IF($AG79="no",0,IF($AN79="Low",MIN($AO79+AV79,V79),SUM($AO79,AV79)))</f>
        <v>0</v>
      </c>
      <c r="AX79">
        <f>IF(AG79="no",0,ROUNDUP(MAX(AL79,(AM79)*AK79),0))</f>
        <v>0</v>
      </c>
      <c r="AY79">
        <f>AW79+AX79</f>
        <v>0</v>
      </c>
      <c r="AZ79">
        <f>IF(OR($AG79="No",AND($AN79="Low",$AC79&gt;2.5)),0,IF(OR($AA79&lt;=$AW79,$AP79-AA79&gt;0),$AY79-$AA79,0))</f>
        <v>0</v>
      </c>
      <c r="BA79">
        <f>IF(AND(AU79=0,AM79=0),0,(AU79/AM79))</f>
        <v>0</v>
      </c>
      <c r="BB79">
        <f>IF(AND(AO79=0,AM79=0),0,IF(AND(AM79&gt;0,AO79=0),0,(AO79/AM79)))</f>
        <v>0</v>
      </c>
      <c r="BC79">
        <f>BA79+BB79</f>
        <v>0</v>
      </c>
      <c r="BD79">
        <f>AJ79-BC79</f>
        <v>0</v>
      </c>
      <c r="BE79">
        <f>IF(AA79&lt;0.5*AV79,1,0)</f>
        <v>0</v>
      </c>
      <c r="BF79">
        <f>IF(AND(0.5*AV79&lt;=AA79,AA79&lt;AV79),1,0)</f>
        <v>0</v>
      </c>
      <c r="BG79">
        <f>IF(AND(AV79&lt;=AA79,AA79&lt;=((1.5*AV79)+AX79)),1,0)</f>
        <v>0</v>
      </c>
      <c r="BH79">
        <f>IF(AA79&gt;((1.5*AV79)+AX79),1,0)</f>
        <v>0</v>
      </c>
      <c r="BI79">
        <f>IF(AA79&lt;AV79,AA79-AV79,0)</f>
        <v>0</v>
      </c>
      <c r="BJ79">
        <f>IF(BH79=1,ROUND(AA79-((1.5*AV79)+AX79),0),0)</f>
        <v>0</v>
      </c>
      <c r="BK79">
        <v>100</v>
      </c>
      <c r="BL79">
        <f>BK79*BJ79</f>
        <v>0</v>
      </c>
    </row>
    <row r="80" spans="1:64">
      <c r="A80" t="s">
        <v>66</v>
      </c>
      <c r="B80" t="s">
        <v>175</v>
      </c>
      <c r="C80" t="s">
        <v>158</v>
      </c>
      <c r="D80" t="s">
        <v>95</v>
      </c>
      <c r="E80" t="s">
        <v>120</v>
      </c>
      <c r="F80" t="s">
        <v>71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f>SUM(G80:S80)</f>
        <v>0</v>
      </c>
      <c r="U80">
        <f>COUNTIF(H80:S80, "&gt;0")</f>
        <v>0</v>
      </c>
      <c r="V80">
        <f>AVERAGE(S80,(ROUND(AVERAGE(Q80:S80,(AVERAGE(H80:S80))),0)))</f>
        <v>0</v>
      </c>
      <c r="W80">
        <v>0</v>
      </c>
      <c r="X80">
        <v>0</v>
      </c>
      <c r="Y80">
        <v>0</v>
      </c>
      <c r="Z80">
        <v>0</v>
      </c>
      <c r="AA80">
        <f>(X80-W80)+Y80+Z80</f>
        <v>0</v>
      </c>
      <c r="AB80">
        <f>AA80-(V80*3)</f>
        <v>0</v>
      </c>
      <c r="AC80">
        <f>IF(V80=0,AA80,AA80/V80)</f>
        <v>0</v>
      </c>
      <c r="AD80">
        <v>45</v>
      </c>
      <c r="AE80">
        <v>0</v>
      </c>
      <c r="AF80">
        <f>(AD80+AE80)/30</f>
        <v>0</v>
      </c>
      <c r="AG80" t="s">
        <v>93</v>
      </c>
      <c r="AH80">
        <v>1</v>
      </c>
      <c r="AI80">
        <v>2</v>
      </c>
      <c r="AJ80">
        <f>2+AF80</f>
        <v>0</v>
      </c>
      <c r="AK80">
        <v>0.5</v>
      </c>
      <c r="AL80">
        <v>1</v>
      </c>
      <c r="AM80">
        <f>V80</f>
        <v>0</v>
      </c>
      <c r="AN80">
        <f>IF(V80&lt;1,"Low",IF(AND(U80&gt;=9,V80&gt;(SUMIF($C$2:$C$84,C80,$V$2:$V$84)/COUNTIF($C$2:$C$84,C80))),"High","Medium"))</f>
        <v>0</v>
      </c>
      <c r="AO80">
        <f>IF(AG80="no",0,ROUNDUP(AF80*AM80,0))</f>
        <v>0</v>
      </c>
      <c r="AP80">
        <f>AO80+ROUND(AM80/2,0)</f>
        <v>0</v>
      </c>
      <c r="AQ80">
        <f>IF(AM80=0,0,ROUND(STDEV(H80:S80)/AM80,1))</f>
        <v>0</v>
      </c>
      <c r="AR80">
        <f>IF(AM80=0,0,IF(AQ80&gt;3.7,2.4,IF(AQ80&lt;0.1,1.5,VLOOKUP(AQ80,'Coefficient'!$A$2:$B$38,2,0))))</f>
        <v>0</v>
      </c>
      <c r="AS80">
        <f>IF(AN80="Low",MIN(2*AM80,IF(AG80="NO",0,STDEVA(H80:S80)*AR80*SQRT(AF80+AK80))),IF(AN80="Medium",MIN(4*AM80,IF(AG80="NO",0,STDEVA(H80:S80)*AR80*SQRT(AF80+AK80))),MIN(6*AM80,IF(AG80="NO",0,STDEVA(H80:S80)*AR80*SQRT(AF80+AK80)))))</f>
        <v>0</v>
      </c>
      <c r="AT80">
        <f>IF(AG80="NO",0,(AM80*0))</f>
        <v>0</v>
      </c>
      <c r="AU80">
        <f>AS80+AT80</f>
        <v>0</v>
      </c>
      <c r="AV80">
        <f>IF(OR(AG80="no",AU80=0),0,IF(OR(AN80="low",AN80="medium"),(ROUND(MAX(AI80,MIN(AU80*AH80,AM80*BD80)),0)),(ROUND(MAX(AI80,MAX(AU80*AH80,AM80*BD80)),0))))</f>
        <v>0</v>
      </c>
      <c r="AW80">
        <f>IF($AG80="no",0,IF($AN80="Low",MIN($AO80+AV80,V80),SUM($AO80,AV80)))</f>
        <v>0</v>
      </c>
      <c r="AX80">
        <f>IF(AG80="no",0,ROUNDUP(MAX(AL80,(AM80)*AK80),0))</f>
        <v>0</v>
      </c>
      <c r="AY80">
        <f>AW80+AX80</f>
        <v>0</v>
      </c>
      <c r="AZ80">
        <f>IF(OR($AG80="No",AND($AN80="Low",$AC80&gt;2.5)),0,IF(OR($AA80&lt;=$AW80,$AP80-AA80&gt;0),$AY80-$AA80,0))</f>
        <v>0</v>
      </c>
      <c r="BA80">
        <f>IF(AND(AU80=0,AM80=0),0,(AU80/AM80))</f>
        <v>0</v>
      </c>
      <c r="BB80">
        <f>IF(AND(AO80=0,AM80=0),0,IF(AND(AM80&gt;0,AO80=0),0,(AO80/AM80)))</f>
        <v>0</v>
      </c>
      <c r="BC80">
        <f>BA80+BB80</f>
        <v>0</v>
      </c>
      <c r="BD80">
        <f>AJ80-BC80</f>
        <v>0</v>
      </c>
      <c r="BE80">
        <f>IF(AA80&lt;0.5*AV80,1,0)</f>
        <v>0</v>
      </c>
      <c r="BF80">
        <f>IF(AND(0.5*AV80&lt;=AA80,AA80&lt;AV80),1,0)</f>
        <v>0</v>
      </c>
      <c r="BG80">
        <f>IF(AND(AV80&lt;=AA80,AA80&lt;=((1.5*AV80)+AX80)),1,0)</f>
        <v>0</v>
      </c>
      <c r="BH80">
        <f>IF(AA80&gt;((1.5*AV80)+AX80),1,0)</f>
        <v>0</v>
      </c>
      <c r="BI80">
        <f>IF(AA80&lt;AV80,AA80-AV80,0)</f>
        <v>0</v>
      </c>
      <c r="BJ80">
        <f>IF(BH80=1,ROUND(AA80-((1.5*AV80)+AX80),0),0)</f>
        <v>0</v>
      </c>
      <c r="BK80">
        <v>100</v>
      </c>
      <c r="BL80">
        <f>BK80*BJ80</f>
        <v>0</v>
      </c>
    </row>
    <row r="81" spans="1:64">
      <c r="A81" t="s">
        <v>66</v>
      </c>
      <c r="B81" t="s">
        <v>176</v>
      </c>
      <c r="C81" t="s">
        <v>158</v>
      </c>
      <c r="D81" t="s">
        <v>144</v>
      </c>
      <c r="E81" t="s">
        <v>112</v>
      </c>
      <c r="F81" t="s">
        <v>71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f>SUM(G81:S81)</f>
        <v>0</v>
      </c>
      <c r="U81">
        <f>COUNTIF(H81:S81, "&gt;0")</f>
        <v>0</v>
      </c>
      <c r="V81">
        <f>AVERAGE(S81,(ROUND(AVERAGE(Q81:S81,(AVERAGE(H81:S81))),0)))</f>
        <v>0</v>
      </c>
      <c r="W81">
        <v>0</v>
      </c>
      <c r="X81">
        <v>0</v>
      </c>
      <c r="Y81">
        <v>0</v>
      </c>
      <c r="Z81">
        <v>0</v>
      </c>
      <c r="AA81">
        <f>(X81-W81)+Y81+Z81</f>
        <v>0</v>
      </c>
      <c r="AB81">
        <f>AA81-(V81*3)</f>
        <v>0</v>
      </c>
      <c r="AC81">
        <f>IF(V81=0,AA81,AA81/V81)</f>
        <v>0</v>
      </c>
      <c r="AD81">
        <v>45</v>
      </c>
      <c r="AE81">
        <v>0</v>
      </c>
      <c r="AF81">
        <f>(AD81+AE81)/30</f>
        <v>0</v>
      </c>
      <c r="AG81" t="s">
        <v>93</v>
      </c>
      <c r="AH81">
        <v>1</v>
      </c>
      <c r="AI81">
        <v>2</v>
      </c>
      <c r="AJ81">
        <f>2+AF81</f>
        <v>0</v>
      </c>
      <c r="AK81">
        <v>0.5</v>
      </c>
      <c r="AL81">
        <v>1</v>
      </c>
      <c r="AM81">
        <f>V81</f>
        <v>0</v>
      </c>
      <c r="AN81">
        <f>IF(V81&lt;1,"Low",IF(AND(U81&gt;=9,V81&gt;(SUMIF($C$2:$C$84,C81,$V$2:$V$84)/COUNTIF($C$2:$C$84,C81))),"High","Medium"))</f>
        <v>0</v>
      </c>
      <c r="AO81">
        <f>IF(AG81="no",0,ROUNDUP(AF81*AM81,0))</f>
        <v>0</v>
      </c>
      <c r="AP81">
        <f>AO81+ROUND(AM81/2,0)</f>
        <v>0</v>
      </c>
      <c r="AQ81">
        <f>IF(AM81=0,0,ROUND(STDEV(H81:S81)/AM81,1))</f>
        <v>0</v>
      </c>
      <c r="AR81">
        <f>IF(AM81=0,0,IF(AQ81&gt;3.7,2.4,IF(AQ81&lt;0.1,1.5,VLOOKUP(AQ81,'Coefficient'!$A$2:$B$38,2,0))))</f>
        <v>0</v>
      </c>
      <c r="AS81">
        <f>IF(AN81="Low",MIN(2*AM81,IF(AG81="NO",0,STDEVA(H81:S81)*AR81*SQRT(AF81+AK81))),IF(AN81="Medium",MIN(4*AM81,IF(AG81="NO",0,STDEVA(H81:S81)*AR81*SQRT(AF81+AK81))),MIN(6*AM81,IF(AG81="NO",0,STDEVA(H81:S81)*AR81*SQRT(AF81+AK81)))))</f>
        <v>0</v>
      </c>
      <c r="AT81">
        <f>IF(AG81="NO",0,(AM81*0))</f>
        <v>0</v>
      </c>
      <c r="AU81">
        <f>AS81+AT81</f>
        <v>0</v>
      </c>
      <c r="AV81">
        <f>IF(OR(AG81="no",AU81=0),0,IF(OR(AN81="low",AN81="medium"),(ROUND(MAX(AI81,MIN(AU81*AH81,AM81*BD81)),0)),(ROUND(MAX(AI81,MAX(AU81*AH81,AM81*BD81)),0))))</f>
        <v>0</v>
      </c>
      <c r="AW81">
        <f>IF($AG81="no",0,IF($AN81="Low",MIN($AO81+AV81,V81),SUM($AO81,AV81)))</f>
        <v>0</v>
      </c>
      <c r="AX81">
        <f>IF(AG81="no",0,ROUNDUP(MAX(AL81,(AM81)*AK81),0))</f>
        <v>0</v>
      </c>
      <c r="AY81">
        <f>AW81+AX81</f>
        <v>0</v>
      </c>
      <c r="AZ81">
        <f>IF(OR($AG81="No",AND($AN81="Low",$AC81&gt;2.5)),0,IF(OR($AA81&lt;=$AW81,$AP81-AA81&gt;0),$AY81-$AA81,0))</f>
        <v>0</v>
      </c>
      <c r="BA81">
        <f>IF(AND(AU81=0,AM81=0),0,(AU81/AM81))</f>
        <v>0</v>
      </c>
      <c r="BB81">
        <f>IF(AND(AO81=0,AM81=0),0,IF(AND(AM81&gt;0,AO81=0),0,(AO81/AM81)))</f>
        <v>0</v>
      </c>
      <c r="BC81">
        <f>BA81+BB81</f>
        <v>0</v>
      </c>
      <c r="BD81">
        <f>AJ81-BC81</f>
        <v>0</v>
      </c>
      <c r="BE81">
        <f>IF(AA81&lt;0.5*AV81,1,0)</f>
        <v>0</v>
      </c>
      <c r="BF81">
        <f>IF(AND(0.5*AV81&lt;=AA81,AA81&lt;AV81),1,0)</f>
        <v>0</v>
      </c>
      <c r="BG81">
        <f>IF(AND(AV81&lt;=AA81,AA81&lt;=((1.5*AV81)+AX81)),1,0)</f>
        <v>0</v>
      </c>
      <c r="BH81">
        <f>IF(AA81&gt;((1.5*AV81)+AX81),1,0)</f>
        <v>0</v>
      </c>
      <c r="BI81">
        <f>IF(AA81&lt;AV81,AA81-AV81,0)</f>
        <v>0</v>
      </c>
      <c r="BJ81">
        <f>IF(BH81=1,ROUND(AA81-((1.5*AV81)+AX81),0),0)</f>
        <v>0</v>
      </c>
      <c r="BK81">
        <v>100</v>
      </c>
      <c r="BL81">
        <f>BK81*BJ81</f>
        <v>0</v>
      </c>
    </row>
    <row r="82" spans="1:64">
      <c r="A82" t="s">
        <v>66</v>
      </c>
      <c r="B82" t="s">
        <v>177</v>
      </c>
      <c r="C82" t="s">
        <v>158</v>
      </c>
      <c r="D82" t="s">
        <v>91</v>
      </c>
      <c r="E82" t="s">
        <v>112</v>
      </c>
      <c r="F82" t="s">
        <v>71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f>SUM(G82:S82)</f>
        <v>0</v>
      </c>
      <c r="U82">
        <f>COUNTIF(H82:S82, "&gt;0")</f>
        <v>0</v>
      </c>
      <c r="V82">
        <f>AVERAGE(S82,(ROUND(AVERAGE(Q82:S82,(AVERAGE(H82:S82))),0)))</f>
        <v>0</v>
      </c>
      <c r="W82">
        <v>0</v>
      </c>
      <c r="X82">
        <v>0</v>
      </c>
      <c r="Y82">
        <v>0</v>
      </c>
      <c r="Z82">
        <v>0</v>
      </c>
      <c r="AA82">
        <f>(X82-W82)+Y82+Z82</f>
        <v>0</v>
      </c>
      <c r="AB82">
        <f>AA82-(V82*3)</f>
        <v>0</v>
      </c>
      <c r="AC82">
        <f>IF(V82=0,AA82,AA82/V82)</f>
        <v>0</v>
      </c>
      <c r="AD82">
        <v>45</v>
      </c>
      <c r="AE82">
        <v>0</v>
      </c>
      <c r="AF82">
        <f>(AD82+AE82)/30</f>
        <v>0</v>
      </c>
      <c r="AG82" t="s">
        <v>93</v>
      </c>
      <c r="AH82">
        <v>1</v>
      </c>
      <c r="AI82">
        <v>2</v>
      </c>
      <c r="AJ82">
        <f>2+AF82</f>
        <v>0</v>
      </c>
      <c r="AK82">
        <v>0.5</v>
      </c>
      <c r="AL82">
        <v>1</v>
      </c>
      <c r="AM82">
        <f>V82</f>
        <v>0</v>
      </c>
      <c r="AN82">
        <f>IF(V82&lt;1,"Low",IF(AND(U82&gt;=9,V82&gt;(SUMIF($C$2:$C$84,C82,$V$2:$V$84)/COUNTIF($C$2:$C$84,C82))),"High","Medium"))</f>
        <v>0</v>
      </c>
      <c r="AO82">
        <f>IF(AG82="no",0,ROUNDUP(AF82*AM82,0))</f>
        <v>0</v>
      </c>
      <c r="AP82">
        <f>AO82+ROUND(AM82/2,0)</f>
        <v>0</v>
      </c>
      <c r="AQ82">
        <f>IF(AM82=0,0,ROUND(STDEV(H82:S82)/AM82,1))</f>
        <v>0</v>
      </c>
      <c r="AR82">
        <f>IF(AM82=0,0,IF(AQ82&gt;3.7,2.4,IF(AQ82&lt;0.1,1.5,VLOOKUP(AQ82,'Coefficient'!$A$2:$B$38,2,0))))</f>
        <v>0</v>
      </c>
      <c r="AS82">
        <f>IF(AN82="Low",MIN(2*AM82,IF(AG82="NO",0,STDEVA(H82:S82)*AR82*SQRT(AF82+AK82))),IF(AN82="Medium",MIN(4*AM82,IF(AG82="NO",0,STDEVA(H82:S82)*AR82*SQRT(AF82+AK82))),MIN(6*AM82,IF(AG82="NO",0,STDEVA(H82:S82)*AR82*SQRT(AF82+AK82)))))</f>
        <v>0</v>
      </c>
      <c r="AT82">
        <f>IF(AG82="NO",0,(AM82*0))</f>
        <v>0</v>
      </c>
      <c r="AU82">
        <f>AS82+AT82</f>
        <v>0</v>
      </c>
      <c r="AV82">
        <f>IF(OR(AG82="no",AU82=0),0,IF(OR(AN82="low",AN82="medium"),(ROUND(MAX(AI82,MIN(AU82*AH82,AM82*BD82)),0)),(ROUND(MAX(AI82,MAX(AU82*AH82,AM82*BD82)),0))))</f>
        <v>0</v>
      </c>
      <c r="AW82">
        <f>IF($AG82="no",0,IF($AN82="Low",MIN($AO82+AV82,V82),SUM($AO82,AV82)))</f>
        <v>0</v>
      </c>
      <c r="AX82">
        <f>IF(AG82="no",0,ROUNDUP(MAX(AL82,(AM82)*AK82),0))</f>
        <v>0</v>
      </c>
      <c r="AY82">
        <f>AW82+AX82</f>
        <v>0</v>
      </c>
      <c r="AZ82">
        <f>IF(OR($AG82="No",AND($AN82="Low",$AC82&gt;2.5)),0,IF(OR($AA82&lt;=$AW82,$AP82-AA82&gt;0),$AY82-$AA82,0))</f>
        <v>0</v>
      </c>
      <c r="BA82">
        <f>IF(AND(AU82=0,AM82=0),0,(AU82/AM82))</f>
        <v>0</v>
      </c>
      <c r="BB82">
        <f>IF(AND(AO82=0,AM82=0),0,IF(AND(AM82&gt;0,AO82=0),0,(AO82/AM82)))</f>
        <v>0</v>
      </c>
      <c r="BC82">
        <f>BA82+BB82</f>
        <v>0</v>
      </c>
      <c r="BD82">
        <f>AJ82-BC82</f>
        <v>0</v>
      </c>
      <c r="BE82">
        <f>IF(AA82&lt;0.5*AV82,1,0)</f>
        <v>0</v>
      </c>
      <c r="BF82">
        <f>IF(AND(0.5*AV82&lt;=AA82,AA82&lt;AV82),1,0)</f>
        <v>0</v>
      </c>
      <c r="BG82">
        <f>IF(AND(AV82&lt;=AA82,AA82&lt;=((1.5*AV82)+AX82)),1,0)</f>
        <v>0</v>
      </c>
      <c r="BH82">
        <f>IF(AA82&gt;((1.5*AV82)+AX82),1,0)</f>
        <v>0</v>
      </c>
      <c r="BI82">
        <f>IF(AA82&lt;AV82,AA82-AV82,0)</f>
        <v>0</v>
      </c>
      <c r="BJ82">
        <f>IF(BH82=1,ROUND(AA82-((1.5*AV82)+AX82),0),0)</f>
        <v>0</v>
      </c>
      <c r="BK82">
        <v>100</v>
      </c>
      <c r="BL82">
        <f>BK82*BJ82</f>
        <v>0</v>
      </c>
    </row>
    <row r="83" spans="1:64">
      <c r="A83" t="s">
        <v>66</v>
      </c>
      <c r="B83" t="s">
        <v>178</v>
      </c>
      <c r="C83" t="s">
        <v>158</v>
      </c>
      <c r="D83" t="s">
        <v>95</v>
      </c>
      <c r="E83" t="s">
        <v>112</v>
      </c>
      <c r="F83" t="s">
        <v>71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f>SUM(G83:S83)</f>
        <v>0</v>
      </c>
      <c r="U83">
        <f>COUNTIF(H83:S83, "&gt;0")</f>
        <v>0</v>
      </c>
      <c r="V83">
        <f>AVERAGE(S83,(ROUND(AVERAGE(Q83:S83,(AVERAGE(H83:S83))),0)))</f>
        <v>0</v>
      </c>
      <c r="W83">
        <v>0</v>
      </c>
      <c r="X83">
        <v>3</v>
      </c>
      <c r="Y83">
        <v>0</v>
      </c>
      <c r="Z83">
        <v>0</v>
      </c>
      <c r="AA83">
        <f>(X83-W83)+Y83+Z83</f>
        <v>0</v>
      </c>
      <c r="AB83">
        <f>AA83-(V83*3)</f>
        <v>0</v>
      </c>
      <c r="AC83">
        <f>IF(V83=0,AA83,AA83/V83)</f>
        <v>0</v>
      </c>
      <c r="AD83">
        <v>45</v>
      </c>
      <c r="AE83">
        <v>0</v>
      </c>
      <c r="AF83">
        <f>(AD83+AE83)/30</f>
        <v>0</v>
      </c>
      <c r="AG83" t="s">
        <v>93</v>
      </c>
      <c r="AH83">
        <v>1</v>
      </c>
      <c r="AI83">
        <v>2</v>
      </c>
      <c r="AJ83">
        <f>2+AF83</f>
        <v>0</v>
      </c>
      <c r="AK83">
        <v>0.5</v>
      </c>
      <c r="AL83">
        <v>1</v>
      </c>
      <c r="AM83">
        <f>V83</f>
        <v>0</v>
      </c>
      <c r="AN83">
        <f>IF(V83&lt;1,"Low",IF(AND(U83&gt;=9,V83&gt;(SUMIF($C$2:$C$84,C83,$V$2:$V$84)/COUNTIF($C$2:$C$84,C83))),"High","Medium"))</f>
        <v>0</v>
      </c>
      <c r="AO83">
        <f>IF(AG83="no",0,ROUNDUP(AF83*AM83,0))</f>
        <v>0</v>
      </c>
      <c r="AP83">
        <f>AO83+ROUND(AM83/2,0)</f>
        <v>0</v>
      </c>
      <c r="AQ83">
        <f>IF(AM83=0,0,ROUND(STDEV(H83:S83)/AM83,1))</f>
        <v>0</v>
      </c>
      <c r="AR83">
        <f>IF(AM83=0,0,IF(AQ83&gt;3.7,2.4,IF(AQ83&lt;0.1,1.5,VLOOKUP(AQ83,'Coefficient'!$A$2:$B$38,2,0))))</f>
        <v>0</v>
      </c>
      <c r="AS83">
        <f>IF(AN83="Low",MIN(2*AM83,IF(AG83="NO",0,STDEVA(H83:S83)*AR83*SQRT(AF83+AK83))),IF(AN83="Medium",MIN(4*AM83,IF(AG83="NO",0,STDEVA(H83:S83)*AR83*SQRT(AF83+AK83))),MIN(6*AM83,IF(AG83="NO",0,STDEVA(H83:S83)*AR83*SQRT(AF83+AK83)))))</f>
        <v>0</v>
      </c>
      <c r="AT83">
        <f>IF(AG83="NO",0,(AM83*0))</f>
        <v>0</v>
      </c>
      <c r="AU83">
        <f>AS83+AT83</f>
        <v>0</v>
      </c>
      <c r="AV83">
        <f>IF(OR(AG83="no",AU83=0),0,IF(OR(AN83="low",AN83="medium"),(ROUND(MAX(AI83,MIN(AU83*AH83,AM83*BD83)),0)),(ROUND(MAX(AI83,MAX(AU83*AH83,AM83*BD83)),0))))</f>
        <v>0</v>
      </c>
      <c r="AW83">
        <f>IF($AG83="no",0,IF($AN83="Low",MIN($AO83+AV83,V83),SUM($AO83,AV83)))</f>
        <v>0</v>
      </c>
      <c r="AX83">
        <f>IF(AG83="no",0,ROUNDUP(MAX(AL83,(AM83)*AK83),0))</f>
        <v>0</v>
      </c>
      <c r="AY83">
        <f>AW83+AX83</f>
        <v>0</v>
      </c>
      <c r="AZ83">
        <f>IF(OR($AG83="No",AND($AN83="Low",$AC83&gt;2.5)),0,IF(OR($AA83&lt;=$AW83,$AP83-AA83&gt;0),$AY83-$AA83,0))</f>
        <v>0</v>
      </c>
      <c r="BA83">
        <f>IF(AND(AU83=0,AM83=0),0,(AU83/AM83))</f>
        <v>0</v>
      </c>
      <c r="BB83">
        <f>IF(AND(AO83=0,AM83=0),0,IF(AND(AM83&gt;0,AO83=0),0,(AO83/AM83)))</f>
        <v>0</v>
      </c>
      <c r="BC83">
        <f>BA83+BB83</f>
        <v>0</v>
      </c>
      <c r="BD83">
        <f>AJ83-BC83</f>
        <v>0</v>
      </c>
      <c r="BE83">
        <f>IF(AA83&lt;0.5*AV83,1,0)</f>
        <v>0</v>
      </c>
      <c r="BF83">
        <f>IF(AND(0.5*AV83&lt;=AA83,AA83&lt;AV83),1,0)</f>
        <v>0</v>
      </c>
      <c r="BG83">
        <f>IF(AND(AV83&lt;=AA83,AA83&lt;=((1.5*AV83)+AX83)),1,0)</f>
        <v>0</v>
      </c>
      <c r="BH83">
        <f>IF(AA83&gt;((1.5*AV83)+AX83),1,0)</f>
        <v>0</v>
      </c>
      <c r="BI83">
        <f>IF(AA83&lt;AV83,AA83-AV83,0)</f>
        <v>0</v>
      </c>
      <c r="BJ83">
        <f>IF(BH83=1,ROUND(AA83-((1.5*AV83)+AX83),0),0)</f>
        <v>0</v>
      </c>
      <c r="BK83">
        <v>100</v>
      </c>
      <c r="BL83">
        <f>BK83*BJ83</f>
        <v>0</v>
      </c>
    </row>
    <row r="84" spans="1:64">
      <c r="A84">
        <v>0</v>
      </c>
      <c r="B84" t="s">
        <v>179</v>
      </c>
      <c r="C84" t="s">
        <v>180</v>
      </c>
      <c r="G84">
        <v>7</v>
      </c>
      <c r="H84">
        <v>8</v>
      </c>
      <c r="I84">
        <v>9</v>
      </c>
      <c r="J84">
        <v>10</v>
      </c>
      <c r="K84">
        <v>11</v>
      </c>
      <c r="L84">
        <v>12</v>
      </c>
      <c r="M84">
        <v>13</v>
      </c>
      <c r="N84">
        <v>14</v>
      </c>
      <c r="O84">
        <v>15</v>
      </c>
      <c r="P84">
        <v>16</v>
      </c>
      <c r="Q84">
        <v>17</v>
      </c>
      <c r="R84">
        <v>18</v>
      </c>
      <c r="S84">
        <v>0</v>
      </c>
      <c r="T84">
        <f>SUM(G84:S84)</f>
        <v>0</v>
      </c>
      <c r="U84">
        <f>COUNTIF(H84:S84, "&gt;0")</f>
        <v>0</v>
      </c>
      <c r="V84">
        <f>AVERAGE(S84,(ROUND(AVERAGE(Q84:S84,(AVERAGE(H84:S84))),0)))</f>
        <v>0</v>
      </c>
      <c r="W84">
        <v>0</v>
      </c>
      <c r="X84">
        <v>0</v>
      </c>
      <c r="Y84">
        <v>0</v>
      </c>
      <c r="Z84">
        <v>0</v>
      </c>
      <c r="AA84">
        <f>(X84-W84)+Y84+Z84</f>
        <v>0</v>
      </c>
      <c r="AB84">
        <f>AA84-(V84*3)</f>
        <v>0</v>
      </c>
      <c r="AC84">
        <f>IF(V84=0,AA84,AA84/V84)</f>
        <v>0</v>
      </c>
      <c r="AD84">
        <v>0</v>
      </c>
      <c r="AE84">
        <v>0</v>
      </c>
      <c r="AF84">
        <f>(AD84+AE84)/30</f>
        <v>0</v>
      </c>
      <c r="AG84" t="s">
        <v>72</v>
      </c>
      <c r="AH84" t="s">
        <v>181</v>
      </c>
      <c r="AI84">
        <v>0</v>
      </c>
      <c r="AJ84">
        <f>0+AF84</f>
        <v>0</v>
      </c>
      <c r="AK84">
        <v>0</v>
      </c>
      <c r="AL84">
        <v>1</v>
      </c>
      <c r="AM84">
        <f>V84</f>
        <v>0</v>
      </c>
      <c r="AN84">
        <f>IF(V84&lt;1,"Low",IF(AND(U84&gt;=9,V84&gt;(SUMIF($C$2:$C$84,C84,$V$2:$V$84)/COUNTIF($C$2:$C$84,C84))),"High","Medium"))</f>
        <v>0</v>
      </c>
      <c r="AO84">
        <f>IF(AG84="no",0,ROUNDUP(AF84*AM84,0))</f>
        <v>0</v>
      </c>
      <c r="AP84">
        <f>AO84+ROUND(AM84/2,0)</f>
        <v>0</v>
      </c>
      <c r="AQ84">
        <f>IF(AM84=0,0,ROUND(STDEV(H84:S84)/AM84,1))</f>
        <v>0</v>
      </c>
      <c r="AR84">
        <f>IF(AM84=0,0,IF(AQ84&gt;3.7,2.4,IF(AQ84&lt;0.1,1.5,VLOOKUP(AQ84,'Coefficient'!$A$2:$B$38,2,0))))</f>
        <v>0</v>
      </c>
      <c r="AS84">
        <f>IF(AN84="Low",MIN(2*AM84,IF(AG84="NO",0,STDEVA(H84:S84)*AR84*SQRT(AF84+AK84))),IF(AN84="Medium",MIN(4*AM84,IF(AG84="NO",0,STDEVA(H84:S84)*AR84*SQRT(AF84+AK84))),MIN(6*AM84,IF(AG84="NO",0,STDEVA(H84:S84)*AR84*SQRT(AF84+AK84)))))</f>
        <v>0</v>
      </c>
      <c r="AT84">
        <f>IF(AG84="NO",0,(AM84*0))</f>
        <v>0</v>
      </c>
      <c r="AU84">
        <f>AS84+AT84</f>
        <v>0</v>
      </c>
      <c r="AV84">
        <f>IF(OR(AG84="no",AU84=0),0,IF(OR(AN84="low",AN84="medium"),(ROUND(MAX(AI84,MIN(AU84*AH84,AM84*BD84)),0)),(ROUND(MAX(AI84,MAX(AU84*AH84,AM84*BD84)),0))))</f>
        <v>0</v>
      </c>
      <c r="AW84">
        <f>IF($AG84="no",0,IF($AN84="Low",MIN($AO84+AV84,V84),SUM($AO84,AV84)))</f>
        <v>0</v>
      </c>
      <c r="AX84">
        <f>IF(AG84="no",0,ROUNDUP(MAX(AL84,(AM84)*AK84),0))</f>
        <v>0</v>
      </c>
      <c r="AY84">
        <f>AW84+AX84</f>
        <v>0</v>
      </c>
      <c r="AZ84">
        <f>IF(OR($AG84="No",AND($AN84="Low",$AC84&gt;2.5)),0,IF(OR($AA84&lt;=$AW84,$AP84-AA84&gt;0),$AY84-$AA84,0))</f>
        <v>0</v>
      </c>
      <c r="BA84">
        <f>IF(AND(AU84=0,AM84=0),0,(AU84/AM84))</f>
        <v>0</v>
      </c>
      <c r="BB84">
        <f>IF(AND(AO84=0,AM84=0),0,IF(AND(AM84&gt;0,AO84=0),0,(AO84/AM84)))</f>
        <v>0</v>
      </c>
      <c r="BC84">
        <f>BA84+BB84</f>
        <v>0</v>
      </c>
      <c r="BD84">
        <f>AJ84-BC84</f>
        <v>0</v>
      </c>
      <c r="BE84">
        <f>IF(AA84&lt;0.5*AV84,1,0)</f>
        <v>0</v>
      </c>
      <c r="BF84">
        <f>IF(AND(0.5*AV84&lt;=AA84,AA84&lt;AV84),1,0)</f>
        <v>0</v>
      </c>
      <c r="BG84">
        <f>IF(AND(AV84&lt;=AA84,AA84&lt;=((1.5*AV84)+AX84)),1,0)</f>
        <v>0</v>
      </c>
      <c r="BH84">
        <f>IF(AA84&gt;((1.5*AV84)+AX84),1,0)</f>
        <v>0</v>
      </c>
      <c r="BI84">
        <f>IF(AA84&lt;AV84,AA84-AV84,0)</f>
        <v>0</v>
      </c>
      <c r="BJ84">
        <f>IF(BH84=1,ROUND(AA84-((1.5*AV84)+AX84),0),0)</f>
        <v>0</v>
      </c>
      <c r="BK84">
        <v>100</v>
      </c>
      <c r="BL84">
        <f>BK84*BJ84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0.1</v>
      </c>
      <c r="B2">
        <v>1.5</v>
      </c>
    </row>
    <row r="3" spans="1:2">
      <c r="A3">
        <v>0.2</v>
      </c>
      <c r="B3">
        <v>1.8</v>
      </c>
    </row>
    <row r="4" spans="1:2">
      <c r="A4">
        <v>0.3</v>
      </c>
      <c r="B4">
        <v>1.9</v>
      </c>
    </row>
    <row r="5" spans="1:2">
      <c r="A5">
        <v>0.4</v>
      </c>
      <c r="B5">
        <v>2</v>
      </c>
    </row>
    <row r="6" spans="1:2">
      <c r="A6">
        <v>0.5</v>
      </c>
      <c r="B6">
        <v>2.1</v>
      </c>
    </row>
    <row r="7" spans="1:2">
      <c r="A7">
        <v>0.6</v>
      </c>
      <c r="B7">
        <v>2.2</v>
      </c>
    </row>
    <row r="8" spans="1:2">
      <c r="A8">
        <v>0.7</v>
      </c>
      <c r="B8">
        <v>2.3</v>
      </c>
    </row>
    <row r="9" spans="1:2">
      <c r="A9">
        <v>0.8</v>
      </c>
      <c r="B9">
        <v>2.3</v>
      </c>
    </row>
    <row r="10" spans="1:2">
      <c r="A10">
        <v>0.9</v>
      </c>
      <c r="B10">
        <v>2.3</v>
      </c>
    </row>
    <row r="11" spans="1:2">
      <c r="A11">
        <v>1</v>
      </c>
      <c r="B11">
        <v>2.4</v>
      </c>
    </row>
    <row r="12" spans="1:2">
      <c r="A12">
        <v>1.1</v>
      </c>
      <c r="B12">
        <v>2.4</v>
      </c>
    </row>
    <row r="13" spans="1:2">
      <c r="A13">
        <v>1.2</v>
      </c>
      <c r="B13">
        <v>2.4</v>
      </c>
    </row>
    <row r="14" spans="1:2">
      <c r="A14">
        <v>1.3</v>
      </c>
      <c r="B14">
        <v>2.4</v>
      </c>
    </row>
    <row r="15" spans="1:2">
      <c r="A15">
        <v>1.4</v>
      </c>
      <c r="B15">
        <v>2.4</v>
      </c>
    </row>
    <row r="16" spans="1:2">
      <c r="A16">
        <v>1.5</v>
      </c>
      <c r="B16">
        <v>2.4</v>
      </c>
    </row>
    <row r="17" spans="1:2">
      <c r="A17">
        <v>1.6</v>
      </c>
      <c r="B17">
        <v>2.4</v>
      </c>
    </row>
    <row r="18" spans="1:2">
      <c r="A18">
        <v>1.7</v>
      </c>
      <c r="B18">
        <v>2.4</v>
      </c>
    </row>
    <row r="19" spans="1:2">
      <c r="A19">
        <v>1.8</v>
      </c>
      <c r="B19">
        <v>2.4</v>
      </c>
    </row>
    <row r="20" spans="1:2">
      <c r="A20">
        <v>1.9</v>
      </c>
      <c r="B20">
        <v>2.4</v>
      </c>
    </row>
    <row r="21" spans="1:2">
      <c r="A21">
        <v>2</v>
      </c>
      <c r="B21">
        <v>2.4</v>
      </c>
    </row>
    <row r="22" spans="1:2">
      <c r="A22">
        <v>2.1</v>
      </c>
      <c r="B22">
        <v>2.4</v>
      </c>
    </row>
    <row r="23" spans="1:2">
      <c r="A23">
        <v>2.2</v>
      </c>
      <c r="B23">
        <v>2.4</v>
      </c>
    </row>
    <row r="24" spans="1:2">
      <c r="A24">
        <v>2.3</v>
      </c>
      <c r="B24">
        <v>2.4</v>
      </c>
    </row>
    <row r="25" spans="1:2">
      <c r="A25">
        <v>2.4</v>
      </c>
      <c r="B25">
        <v>2.4</v>
      </c>
    </row>
    <row r="26" spans="1:2">
      <c r="A26">
        <v>2.5</v>
      </c>
      <c r="B26">
        <v>2.4</v>
      </c>
    </row>
    <row r="27" spans="1:2">
      <c r="A27">
        <v>2.6</v>
      </c>
      <c r="B27">
        <v>2.4</v>
      </c>
    </row>
    <row r="28" spans="1:2">
      <c r="A28">
        <v>2.7</v>
      </c>
      <c r="B28">
        <v>2.4</v>
      </c>
    </row>
    <row r="29" spans="1:2">
      <c r="A29">
        <v>2.8</v>
      </c>
      <c r="B29">
        <v>2.4</v>
      </c>
    </row>
    <row r="30" spans="1:2">
      <c r="A30">
        <v>2.9</v>
      </c>
      <c r="B30">
        <v>2.4</v>
      </c>
    </row>
    <row r="31" spans="1:2">
      <c r="A31">
        <v>3</v>
      </c>
      <c r="B31">
        <v>2.4</v>
      </c>
    </row>
    <row r="32" spans="1:2">
      <c r="A32">
        <v>3.1</v>
      </c>
      <c r="B32">
        <v>2.4</v>
      </c>
    </row>
    <row r="33" spans="1:2">
      <c r="A33">
        <v>3.2</v>
      </c>
      <c r="B33">
        <v>2.4</v>
      </c>
    </row>
    <row r="34" spans="1:2">
      <c r="A34">
        <v>3.3</v>
      </c>
      <c r="B34">
        <v>2.4</v>
      </c>
    </row>
    <row r="35" spans="1:2">
      <c r="A35">
        <v>3.4</v>
      </c>
      <c r="B35">
        <v>2.4</v>
      </c>
    </row>
    <row r="36" spans="1:2">
      <c r="A36">
        <v>3.5</v>
      </c>
      <c r="B36">
        <v>2.4</v>
      </c>
    </row>
    <row r="37" spans="1:2">
      <c r="A37">
        <v>3.6</v>
      </c>
      <c r="B37">
        <v>2.4</v>
      </c>
    </row>
    <row r="38" spans="1:2">
      <c r="A38">
        <v>3.7</v>
      </c>
      <c r="B38">
        <v>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MinMaxReport</vt:lpstr>
      <vt:lpstr>Coefficient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2022-11-12T12:08:20Z</dcterms:created>
  <dcterms:modified xsi:type="dcterms:W3CDTF">2022-11-12T12:08:20Z</dcterms:modified>
</cp:coreProperties>
</file>