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_abaqus\Summer-Research-Project\my_meep\"/>
    </mc:Choice>
  </mc:AlternateContent>
  <xr:revisionPtr revIDLastSave="0" documentId="13_ncr:1_{4F8C0A42-8BCD-447E-B505-2F4A0CA8E39A}" xr6:coauthVersionLast="36" xr6:coauthVersionMax="36" xr10:uidLastSave="{00000000-0000-0000-0000-000000000000}"/>
  <bookViews>
    <workbookView xWindow="0" yWindow="0" windowWidth="28800" windowHeight="12225" xr2:uid="{0B0851A8-C0E5-4DCB-A692-416794D92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P2" i="1"/>
  <c r="E16" i="1" s="1"/>
  <c r="J9" i="1"/>
  <c r="J8" i="1"/>
  <c r="I9" i="1"/>
  <c r="I8" i="1"/>
  <c r="I10" i="1" s="1"/>
  <c r="J10" i="1" l="1"/>
  <c r="D27" i="1"/>
  <c r="D29" i="1" s="1"/>
  <c r="E27" i="1"/>
  <c r="D16" i="1"/>
  <c r="D17" i="1" s="1"/>
  <c r="E30" i="1" l="1"/>
  <c r="E31" i="1" s="1"/>
  <c r="D18" i="1"/>
  <c r="D19" i="1" s="1"/>
  <c r="D20" i="1" s="1"/>
  <c r="D30" i="1"/>
  <c r="D31" i="1" s="1"/>
  <c r="D28" i="1"/>
  <c r="E19" i="1" l="1"/>
  <c r="E20" i="1" s="1"/>
  <c r="E32" i="1"/>
  <c r="J13" i="1" s="1"/>
  <c r="D32" i="1"/>
  <c r="D21" i="1"/>
  <c r="J12" i="1" l="1"/>
  <c r="J14" i="1" s="1"/>
  <c r="J16" i="1" s="1"/>
  <c r="J17" i="1" s="1"/>
  <c r="E21" i="1"/>
  <c r="I12" i="1" l="1"/>
  <c r="I13" i="1"/>
  <c r="I14" i="1" l="1"/>
  <c r="I16" i="1" s="1"/>
  <c r="I17" i="1" s="1"/>
</calcChain>
</file>

<file path=xl/sharedStrings.xml><?xml version="1.0" encoding="utf-8"?>
<sst xmlns="http://schemas.openxmlformats.org/spreadsheetml/2006/main" count="38" uniqueCount="22">
  <si>
    <t>ff 0</t>
  </si>
  <si>
    <t>ff 1</t>
  </si>
  <si>
    <t>formula 1</t>
  </si>
  <si>
    <t>epsilon '</t>
  </si>
  <si>
    <t>epsilon ''</t>
  </si>
  <si>
    <t>formula 2</t>
  </si>
  <si>
    <t>epsilon</t>
  </si>
  <si>
    <t>A</t>
  </si>
  <si>
    <t>B</t>
  </si>
  <si>
    <t>C</t>
  </si>
  <si>
    <t>B^2</t>
  </si>
  <si>
    <t>/-B</t>
  </si>
  <si>
    <t>B^2+4ac</t>
  </si>
  <si>
    <t xml:space="preserve">sqrt(Q) </t>
  </si>
  <si>
    <t>res</t>
  </si>
  <si>
    <t>mean</t>
  </si>
  <si>
    <t>prod</t>
  </si>
  <si>
    <t>ff 2</t>
  </si>
  <si>
    <t>std</t>
  </si>
  <si>
    <t>ff 3</t>
  </si>
  <si>
    <t>loss factor</t>
  </si>
  <si>
    <t>fill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</si>
</sst>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2.7429274439059001E-2</c:v>
                </c:pt>
                <c:pt idx="1">
                  <c:v>2.8329532599777E-2</c:v>
                </c:pt>
                <c:pt idx="2">
                  <c:v>3.1998471770315999E-2</c:v>
                </c:pt>
                <c:pt idx="3">
                  <c:v>5.5380395851945499E-2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5.00849877760529E-2</c:v>
                </c:pt>
                <c:pt idx="1">
                  <c:v>5.4883161461940957E-2</c:v>
                </c:pt>
                <c:pt idx="2">
                  <c:v>7.116918324609893E-2</c:v>
                </c:pt>
                <c:pt idx="3">
                  <c:v>6.9372269099623546E-2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7-48FC-B551-AD19269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42880"/>
        <c:axId val="467742224"/>
      </c:scatterChart>
      <c:valAx>
        <c:axId val="467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2224"/>
        <c:crosses val="autoZero"/>
        <c:crossBetween val="midCat"/>
      </c:valAx>
      <c:valAx>
        <c:axId val="467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5</xdr:row>
      <xdr:rowOff>14287</xdr:rowOff>
    </xdr:from>
    <xdr:to>
      <xdr:col>21</xdr:col>
      <xdr:colOff>328612</xdr:colOff>
      <xdr:row>19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ECD374-3E74-453E-A9EE-D924605A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876D-DA0F-4682-B507-22623E52E6DB}">
  <dimension ref="C1:P32"/>
  <sheetViews>
    <sheetView tabSelected="1" zoomScaleNormal="100" workbookViewId="0">
      <selection activeCell="J8" sqref="J8"/>
    </sheetView>
  </sheetViews>
  <sheetFormatPr defaultRowHeight="15" x14ac:dyDescent="0.25"/>
  <cols>
    <col min="8" max="8" width="11.28515625" customWidth="1"/>
  </cols>
  <sheetData>
    <row r="1" spans="3:16" x14ac:dyDescent="0.25">
      <c r="G1" t="s">
        <v>21</v>
      </c>
      <c r="H1" t="s">
        <v>20</v>
      </c>
      <c r="I1" t="s">
        <v>15</v>
      </c>
      <c r="J1" t="s">
        <v>18</v>
      </c>
      <c r="K1" t="s">
        <v>16</v>
      </c>
    </row>
    <row r="2" spans="3:16" x14ac:dyDescent="0.25">
      <c r="F2" t="s">
        <v>0</v>
      </c>
      <c r="G2">
        <v>0.63</v>
      </c>
      <c r="H2">
        <v>2.7429274439059001E-2</v>
      </c>
      <c r="I2">
        <v>1.8259683786871299</v>
      </c>
      <c r="J2">
        <v>2.9811253959318999E-2</v>
      </c>
      <c r="K2">
        <f>H2*I2</f>
        <v>5.00849877760529E-2</v>
      </c>
      <c r="M2" t="s">
        <v>3</v>
      </c>
      <c r="N2">
        <v>7.27</v>
      </c>
      <c r="O2" t="s">
        <v>6</v>
      </c>
      <c r="P2" t="str">
        <f>COMPLEX(N2,N3)</f>
        <v>7.27+0.0685i</v>
      </c>
    </row>
    <row r="3" spans="3:16" x14ac:dyDescent="0.25">
      <c r="F3" t="s">
        <v>1</v>
      </c>
      <c r="G3">
        <v>0.57999999999999996</v>
      </c>
      <c r="H3">
        <v>2.8329532599777E-2</v>
      </c>
      <c r="I3">
        <v>1.9373126354500101</v>
      </c>
      <c r="J3">
        <v>3.7140665758140699E-2</v>
      </c>
      <c r="K3">
        <f t="shared" ref="K3:K5" si="0">H3*I3</f>
        <v>5.4883161461940957E-2</v>
      </c>
      <c r="M3" t="s">
        <v>4</v>
      </c>
      <c r="N3">
        <v>6.8500000000000005E-2</v>
      </c>
    </row>
    <row r="4" spans="3:16" x14ac:dyDescent="0.25">
      <c r="F4" t="s">
        <v>17</v>
      </c>
      <c r="G4">
        <v>0.63</v>
      </c>
      <c r="H4">
        <v>3.1998471770315999E-2</v>
      </c>
      <c r="I4">
        <v>2.2241431952422301</v>
      </c>
      <c r="J4">
        <v>4.1340626920118202E-2</v>
      </c>
      <c r="K4">
        <f t="shared" si="0"/>
        <v>7.116918324609893E-2</v>
      </c>
    </row>
    <row r="5" spans="3:16" x14ac:dyDescent="0.25">
      <c r="F5" t="s">
        <v>19</v>
      </c>
      <c r="G5">
        <v>0.87</v>
      </c>
      <c r="H5">
        <v>5.5380395851945499E-2</v>
      </c>
      <c r="I5">
        <v>1.2526502931666299</v>
      </c>
      <c r="J5">
        <v>2.1796208334368999E-2</v>
      </c>
      <c r="K5">
        <f t="shared" si="0"/>
        <v>6.9372269099623546E-2</v>
      </c>
    </row>
    <row r="7" spans="3:16" x14ac:dyDescent="0.25">
      <c r="I7" t="s">
        <v>0</v>
      </c>
      <c r="J7" t="s">
        <v>1</v>
      </c>
    </row>
    <row r="8" spans="3:16" x14ac:dyDescent="0.25">
      <c r="G8" t="s">
        <v>2</v>
      </c>
      <c r="H8" t="s">
        <v>3</v>
      </c>
      <c r="I8">
        <f>((SQRT(N2)-1)*G2+1)^2</f>
        <v>4.2793751474353376</v>
      </c>
      <c r="J8">
        <f>((SQRT(N2)-1)*G3+1)^2</f>
        <v>3.9356623162387314</v>
      </c>
    </row>
    <row r="9" spans="3:16" x14ac:dyDescent="0.25">
      <c r="H9" t="s">
        <v>4</v>
      </c>
      <c r="I9">
        <f>(G2*SQRT(N3))^2</f>
        <v>2.7187650000000001E-2</v>
      </c>
      <c r="J9">
        <f>(G3*SQRT(N3))^2</f>
        <v>2.3043399999999999E-2</v>
      </c>
    </row>
    <row r="10" spans="3:16" x14ac:dyDescent="0.25">
      <c r="H10" t="s">
        <v>6</v>
      </c>
      <c r="I10" t="str">
        <f>COMPLEX(I8,I9)</f>
        <v>4.27937514743534+0.02718765i</v>
      </c>
      <c r="J10" t="str">
        <f>COMPLEX(J8, J9)</f>
        <v>3.93566231623873+0.0230434i</v>
      </c>
    </row>
    <row r="12" spans="3:16" x14ac:dyDescent="0.25">
      <c r="G12" t="s">
        <v>5</v>
      </c>
      <c r="H12" t="s">
        <v>3</v>
      </c>
      <c r="I12">
        <f>IMREAL(E21)</f>
        <v>4.163272820745</v>
      </c>
      <c r="J12">
        <f>IMREAL(E32)</f>
        <v>3.7812399807141999</v>
      </c>
    </row>
    <row r="13" spans="3:16" x14ac:dyDescent="0.25">
      <c r="H13" t="s">
        <v>4</v>
      </c>
      <c r="I13">
        <f>IMAGINARY(E21)</f>
        <v>3.1998471770315999E-2</v>
      </c>
      <c r="J13">
        <f>IMAGINARY(E32)</f>
        <v>2.7429274439059001E-2</v>
      </c>
    </row>
    <row r="14" spans="3:16" x14ac:dyDescent="0.25">
      <c r="H14" t="s">
        <v>6</v>
      </c>
      <c r="I14" t="str">
        <f>COMPLEX(I12,I13)</f>
        <v>4.163272820745+0.031998471770316i</v>
      </c>
      <c r="J14" t="str">
        <f>COMPLEX(J12,J13)</f>
        <v>3.7812399807142+0.027429274439059i</v>
      </c>
    </row>
    <row r="15" spans="3:16" x14ac:dyDescent="0.25">
      <c r="C15" t="s">
        <v>7</v>
      </c>
      <c r="D15" t="s">
        <v>8</v>
      </c>
      <c r="E15" t="s">
        <v>9</v>
      </c>
    </row>
    <row r="16" spans="3:16" x14ac:dyDescent="0.25">
      <c r="C16">
        <v>2</v>
      </c>
      <c r="D16" t="str">
        <f>IMSUM(IMPRODUCT((1-3*G2),P2),-(2-3*G2))</f>
        <v>-6.5803-0.060965i</v>
      </c>
      <c r="E16" t="str">
        <f>IMPRODUCT(P2,-1)</f>
        <v>-7.27-0.0685i</v>
      </c>
      <c r="I16" t="str">
        <f>IMDIV(IMSUB(I10, I14),I14)</f>
        <v>0.0278767451244441-0.00136979613341994i</v>
      </c>
      <c r="J16" t="str">
        <f>IMDIV(IMSUB(J10, J14),J14)</f>
        <v>0.0408285105461982-0.00145607549054021i</v>
      </c>
    </row>
    <row r="17" spans="3:10" x14ac:dyDescent="0.25">
      <c r="C17" t="s">
        <v>11</v>
      </c>
      <c r="D17" t="str">
        <f>IMPRODUCT(D16, -1)</f>
        <v>6.5803+0.060965i</v>
      </c>
      <c r="I17" t="str">
        <f>IMPRODUCT(IMABS(I16), 100)</f>
        <v>2.79103790762567</v>
      </c>
      <c r="J17" t="str">
        <f>IMPRODUCT(IMABS(J16), 100)</f>
        <v>4.08544664541733</v>
      </c>
    </row>
    <row r="18" spans="3:10" x14ac:dyDescent="0.25">
      <c r="C18" t="s">
        <v>10</v>
      </c>
      <c r="D18" t="str">
        <f>IMPOWER(D16,2)</f>
        <v>43.296631358775+0.80233597900001i</v>
      </c>
    </row>
    <row r="19" spans="3:10" x14ac:dyDescent="0.25">
      <c r="C19" t="s">
        <v>12</v>
      </c>
      <c r="D19" t="str">
        <f>IMSUM(D18,IMPRODUCT(4*C16,E16))</f>
        <v>-14.863368641225+0.25433597900001i</v>
      </c>
      <c r="E19" t="str">
        <f>IMSUM(D18,IMPRODUCT(-4*C16,E16))</f>
        <v>101.456631358775+1.35033597900001i</v>
      </c>
    </row>
    <row r="20" spans="3:10" x14ac:dyDescent="0.25">
      <c r="C20" t="s">
        <v>13</v>
      </c>
      <c r="D20" t="str">
        <f>IMSQRT(D19)</f>
        <v>0.0329839973412927+3.85544505670949i</v>
      </c>
      <c r="E20" t="str">
        <f>IMSQRT(E19)</f>
        <v>10.07279128298+0.0670288870812637i</v>
      </c>
    </row>
    <row r="21" spans="3:10" x14ac:dyDescent="0.25">
      <c r="C21" t="s">
        <v>14</v>
      </c>
      <c r="D21" t="str">
        <f>IMDIV(IMSUM(D17,D20),2*C16)</f>
        <v>1.65332099933532+0.979102514177372i</v>
      </c>
      <c r="E21" t="str">
        <f>IMDIV(IMSUM(D17,E20),2*C16)</f>
        <v>4.163272820745+0.031998471770316i</v>
      </c>
    </row>
    <row r="26" spans="3:10" x14ac:dyDescent="0.25">
      <c r="C26" t="s">
        <v>7</v>
      </c>
      <c r="D26" t="s">
        <v>8</v>
      </c>
      <c r="E26" t="s">
        <v>9</v>
      </c>
    </row>
    <row r="27" spans="3:10" x14ac:dyDescent="0.25">
      <c r="C27">
        <v>2</v>
      </c>
      <c r="D27" t="str">
        <f>IMSUM(IMPRODUCT((1-3*G3),P2),-(2-3*G3))</f>
        <v>-5.6398-0.05069i</v>
      </c>
      <c r="E27" t="str">
        <f>IMPRODUCT(P2,-1)</f>
        <v>-7.27-0.0685i</v>
      </c>
    </row>
    <row r="28" spans="3:10" x14ac:dyDescent="0.25">
      <c r="C28" t="s">
        <v>11</v>
      </c>
      <c r="D28" t="str">
        <f>IMPRODUCT(D27, -1)</f>
        <v>5.6398+0.05069i</v>
      </c>
    </row>
    <row r="29" spans="3:10" x14ac:dyDescent="0.25">
      <c r="C29" t="s">
        <v>10</v>
      </c>
      <c r="D29" t="str">
        <f>IMPOWER(D27,2)</f>
        <v>31.8047745639+0.571762924000006i</v>
      </c>
    </row>
    <row r="30" spans="3:10" x14ac:dyDescent="0.25">
      <c r="C30" t="s">
        <v>12</v>
      </c>
      <c r="D30" t="str">
        <f>IMSUM(D29,IMPRODUCT(4*C27,E27))</f>
        <v>-26.3552254361+0.0237629240000059i</v>
      </c>
      <c r="E30" t="str">
        <f>IMSUM(D29,IMPRODUCT(-4*C27,E27))</f>
        <v>89.9647745639+1.11976292400001i</v>
      </c>
    </row>
    <row r="31" spans="3:10" x14ac:dyDescent="0.25">
      <c r="C31" t="s">
        <v>13</v>
      </c>
      <c r="D31" t="str">
        <f>IMSQRT(D30)</f>
        <v>0.00231438961296999+5.13373458531889i</v>
      </c>
      <c r="E31" t="str">
        <f>IMSQRT(E30)</f>
        <v>9.48515992285684+0.0590270977562363i</v>
      </c>
    </row>
    <row r="32" spans="3:10" x14ac:dyDescent="0.25">
      <c r="C32" t="s">
        <v>14</v>
      </c>
      <c r="D32" t="str">
        <f>IMDIV(IMSUM(D28,D31),2*C27)</f>
        <v>1.41052859740324+1.29610614632972i</v>
      </c>
      <c r="E32" t="str">
        <f>IMDIV(IMSUM(D28,E31),2*C27)</f>
        <v>3.7812399807142+0.027429274439059i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2020-06-08T23:53:28Z</dcterms:created>
  <dcterms:modified xsi:type="dcterms:W3CDTF">2020-06-16T05:41:17Z</dcterms:modified>
</cp:coreProperties>
</file>